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crc.local\share\Public2\Департамент торгов\ПРОЦЕДУРЫ\2-1 КОНКУРС в электронной форме\ОКЭФ-104 ПИР трасс и СИС Армхи\"/>
    </mc:Choice>
  </mc:AlternateContent>
  <bookViews>
    <workbookView xWindow="0" yWindow="0" windowWidth="28800" windowHeight="12330" tabRatio="603" firstSheet="2" activeTab="3"/>
  </bookViews>
  <sheets>
    <sheet name="График работ" sheetId="35" state="hidden" r:id="rId1"/>
    <sheet name="Пояснительная" sheetId="36" r:id="rId2"/>
    <sheet name="Протокол" sheetId="37" r:id="rId3"/>
    <sheet name="НМЦ" sheetId="33" r:id="rId4"/>
    <sheet name="НМЦК" sheetId="34" r:id="rId5"/>
    <sheet name="Cводная смета ПИР" sheetId="26" r:id="rId6"/>
    <sheet name="Экспертиза ПД и ИЗ" sheetId="27" state="hidden" r:id="rId7"/>
    <sheet name="Геология (без неблагопр период)" sheetId="107" state="hidden" r:id="rId8"/>
    <sheet name="Геология (в благопр услов)" sheetId="108" state="hidden" r:id="rId9"/>
    <sheet name="ПД" sheetId="130" r:id="rId10"/>
    <sheet name="Экспертиза" sheetId="70" r:id="rId11"/>
    <sheet name="КВЛ" sheetId="123" r:id="rId12"/>
    <sheet name="КВЛ (аналог VP-3)" sheetId="98" state="hidden" r:id="rId13"/>
    <sheet name="КВЛ (аналог EL6)" sheetId="113" state="hidden" r:id="rId14"/>
    <sheet name="02-01-08 (аналог)" sheetId="114" state="hidden" r:id="rId15"/>
    <sheet name="02-01-08 Инженерная защита терр" sheetId="118" state="hidden" r:id="rId16"/>
    <sheet name="02-01-08-И (аналог)" sheetId="115" state="hidden" r:id="rId17"/>
    <sheet name="02-01-08-Д (аналог)" sheetId="116" state="hidden" r:id="rId18"/>
    <sheet name="ЛСР 02-02-01" sheetId="124" state="hidden" r:id="rId19"/>
    <sheet name="УНЦС" sheetId="126" r:id="rId20"/>
    <sheet name="Индексы Росстата" sheetId="127" r:id="rId21"/>
    <sheet name="Индексы Минэк" sheetId="117" r:id="rId22"/>
    <sheet name="Расчёт по НЦС " sheetId="13" state="hidden" r:id="rId23"/>
    <sheet name="СВОД (объемов работ)" sheetId="1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\" localSheetId="20">#REF!</definedName>
    <definedName name="\" localSheetId="13">#REF!</definedName>
    <definedName name="\" localSheetId="18">#REF!</definedName>
    <definedName name="\">#REF!</definedName>
    <definedName name="\AUTOEXEC" localSheetId="21">#REF!</definedName>
    <definedName name="\AUTOEXEC" localSheetId="20">#REF!</definedName>
    <definedName name="\AUTOEXEC" localSheetId="11">#REF!</definedName>
    <definedName name="\AUTOEXEC" localSheetId="13">#REF!</definedName>
    <definedName name="\AUTOEXEC" localSheetId="18">#REF!</definedName>
    <definedName name="\AUTOEXEC">#REF!</definedName>
    <definedName name="\k" localSheetId="21">#REF!</definedName>
    <definedName name="\k" localSheetId="20">#REF!</definedName>
    <definedName name="\k" localSheetId="11">#REF!</definedName>
    <definedName name="\k" localSheetId="13">#REF!</definedName>
    <definedName name="\k">#REF!</definedName>
    <definedName name="\m" localSheetId="21">#REF!</definedName>
    <definedName name="\m" localSheetId="20">#REF!</definedName>
    <definedName name="\m" localSheetId="13">#REF!</definedName>
    <definedName name="\m">#REF!</definedName>
    <definedName name="\n" localSheetId="20">#REF!</definedName>
    <definedName name="\n" localSheetId="13">#REF!</definedName>
    <definedName name="\n">#REF!</definedName>
    <definedName name="\n11" localSheetId="20">#REF!</definedName>
    <definedName name="\n11" localSheetId="13">#REF!</definedName>
    <definedName name="\n11">#REF!</definedName>
    <definedName name="\s" localSheetId="20">#REF!</definedName>
    <definedName name="\s" localSheetId="13">#REF!</definedName>
    <definedName name="\s">#REF!</definedName>
    <definedName name="\z" localSheetId="20">#REF!</definedName>
    <definedName name="\z" localSheetId="13">#REF!</definedName>
    <definedName name="\z">#REF!</definedName>
    <definedName name="_" hidden="1">{"IMRAK42x8x8",#N/A,TRUE,"IMRAK 1400 42U 800X800";"IMRAK32x6x6",#N/A,TRUE,"IMRAK 1400 32U 600x600";"IMRAK42x12x8",#N/A,TRUE,"IMRAK 1400 42U 1200x800";"IMRAK15x6x4",#N/A,TRUE,"IMRAK 400 15U FRONT SECTION"}</definedName>
    <definedName name="________________________a2" localSheetId="20">#REF!</definedName>
    <definedName name="________________________a2" localSheetId="13">#REF!</definedName>
    <definedName name="________________________a2">#REF!</definedName>
    <definedName name="_______________________a2" localSheetId="20">#REF!</definedName>
    <definedName name="_______________________a2" localSheetId="13">#REF!</definedName>
    <definedName name="_______________________a2">#REF!</definedName>
    <definedName name="_____________________a2" localSheetId="20">#REF!</definedName>
    <definedName name="_____________________a2" localSheetId="13">#REF!</definedName>
    <definedName name="_____________________a2">#REF!</definedName>
    <definedName name="____________________a2" localSheetId="20">#REF!</definedName>
    <definedName name="____________________a2" localSheetId="13">#REF!</definedName>
    <definedName name="____________________a2">#REF!</definedName>
    <definedName name="___________________a2" localSheetId="20">#REF!</definedName>
    <definedName name="___________________a2" localSheetId="13">#REF!</definedName>
    <definedName name="___________________a2">#REF!</definedName>
    <definedName name="__________________a2" localSheetId="20">#REF!</definedName>
    <definedName name="__________________a2" localSheetId="13">#REF!</definedName>
    <definedName name="__________________a2">#REF!</definedName>
    <definedName name="_________________a2" localSheetId="20">#REF!</definedName>
    <definedName name="_________________a2" localSheetId="13">#REF!</definedName>
    <definedName name="_________________a2">#REF!</definedName>
    <definedName name="________________a2" localSheetId="20">#REF!</definedName>
    <definedName name="________________a2" localSheetId="13">#REF!</definedName>
    <definedName name="________________a2">#REF!</definedName>
    <definedName name="_______________a2" localSheetId="20">#REF!</definedName>
    <definedName name="_______________a2" localSheetId="13">#REF!</definedName>
    <definedName name="_______________a2">#REF!</definedName>
    <definedName name="______________a2" localSheetId="20">#REF!</definedName>
    <definedName name="______________a2" localSheetId="13">#REF!</definedName>
    <definedName name="______________a2">#REF!</definedName>
    <definedName name="_____________a2" localSheetId="20">#REF!</definedName>
    <definedName name="_____________a2" localSheetId="13">#REF!</definedName>
    <definedName name="_____________a2">#REF!</definedName>
    <definedName name="____________a2" localSheetId="20">#REF!</definedName>
    <definedName name="____________a2" localSheetId="13">#REF!</definedName>
    <definedName name="____________a2">#REF!</definedName>
    <definedName name="___________a2" localSheetId="20">#REF!</definedName>
    <definedName name="___________a2" localSheetId="13">#REF!</definedName>
    <definedName name="___________a2">#REF!</definedName>
    <definedName name="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a2" localSheetId="20">#REF!</definedName>
    <definedName name="__________a2" localSheetId="13">#REF!</definedName>
    <definedName name="__________a2">#REF!</definedName>
    <definedName name="__________App2" hidden="1">{"IMRAK42x8x8",#N/A,TRUE,"IMRAK 1400 42U 800X800";"IMRAK32x6x6",#N/A,TRUE,"IMRAK 1400 32U 600x600";"IMRAK42x12x8",#N/A,TRUE,"IMRAK 1400 42U 1200x800";"IMRAK15x6x4",#N/A,TRUE,"IMRAK 400 15U FRONT SECTION"}</definedName>
    <definedName name="_________a2" localSheetId="20">#REF!</definedName>
    <definedName name="_________a2" localSheetId="13">#REF!</definedName>
    <definedName name="_________a2">#REF!</definedName>
    <definedName name="_________App2" hidden="1">{"IMRAK42x8x8",#N/A,TRUE,"IMRAK 1400 42U 800X800";"IMRAK32x6x6",#N/A,TRUE,"IMRAK 1400 32U 600x600";"IMRAK42x12x8",#N/A,TRUE,"IMRAK 1400 42U 1200x800";"IMRAK15x6x4",#N/A,TRUE,"IMRAK 400 15U FRONT SECTION"}</definedName>
    <definedName name="________a2" localSheetId="20">#REF!</definedName>
    <definedName name="________a2" localSheetId="13">#REF!</definedName>
    <definedName name="________a2">#REF!</definedName>
    <definedName name="________App2" hidden="1">{"IMRAK42x8x8",#N/A,TRUE,"IMRAK 1400 42U 800X800";"IMRAK32x6x6",#N/A,TRUE,"IMRAK 1400 32U 600x600";"IMRAK42x12x8",#N/A,TRUE,"IMRAK 1400 42U 1200x800";"IMRAK15x6x4",#N/A,TRUE,"IMRAK 400 15U FRONT SECTION"}</definedName>
    <definedName name="_______a2" localSheetId="20">#REF!</definedName>
    <definedName name="_______a2" localSheetId="13">#REF!</definedName>
    <definedName name="_______a2">#REF!</definedName>
    <definedName name="_______A65560" localSheetId="20">[1]График!#REF!</definedName>
    <definedName name="_______A65560" localSheetId="13">[1]График!#REF!</definedName>
    <definedName name="_______A65560">[1]График!#REF!</definedName>
    <definedName name="_______App2" hidden="1">{"IMRAK42x8x8",#N/A,TRUE,"IMRAK 1400 42U 800X800";"IMRAK32x6x6",#N/A,TRUE,"IMRAK 1400 32U 600x600";"IMRAK42x12x8",#N/A,TRUE,"IMRAK 1400 42U 1200x800";"IMRAK15x6x4",#N/A,TRUE,"IMRAK 400 15U FRONT SECTION"}</definedName>
    <definedName name="_______E65560" localSheetId="13">[1]График!#REF!</definedName>
    <definedName name="_______E65560">[1]График!#REF!</definedName>
    <definedName name="______a2" localSheetId="20">#REF!</definedName>
    <definedName name="______a2" localSheetId="13">#REF!</definedName>
    <definedName name="______a2">#REF!</definedName>
    <definedName name="______A65560" localSheetId="20">[1]График!#REF!</definedName>
    <definedName name="______A65560" localSheetId="13">[1]График!#REF!</definedName>
    <definedName name="______A65560">[1]График!#REF!</definedName>
    <definedName name="______App2" hidden="1">{"IMRAK42x8x8",#N/A,TRUE,"IMRAK 1400 42U 800X800";"IMRAK32x6x6",#N/A,TRUE,"IMRAK 1400 32U 600x600";"IMRAK42x12x8",#N/A,TRUE,"IMRAK 1400 42U 1200x800";"IMRAK15x6x4",#N/A,TRUE,"IMRAK 400 15U FRONT SECTION"}</definedName>
    <definedName name="______E65560" localSheetId="13">[1]График!#REF!</definedName>
    <definedName name="______E65560">[1]График!#REF!</definedName>
    <definedName name="______xlnm.Primt_Area_3" localSheetId="20">#REF!</definedName>
    <definedName name="______xlnm.Primt_Area_3" localSheetId="13">#REF!</definedName>
    <definedName name="______xlnm.Primt_Area_3">#REF!</definedName>
    <definedName name="______xlnm.Print_Area_1" localSheetId="20">#REF!</definedName>
    <definedName name="______xlnm.Print_Area_1" localSheetId="13">#REF!</definedName>
    <definedName name="______xlnm.Print_Area_1">#REF!</definedName>
    <definedName name="______xlnm.Print_Area_2" localSheetId="20">#REF!</definedName>
    <definedName name="______xlnm.Print_Area_2" localSheetId="13">#REF!</definedName>
    <definedName name="______xlnm.Print_Area_2">#REF!</definedName>
    <definedName name="______xlnm.Print_Area_3" localSheetId="20">#REF!</definedName>
    <definedName name="______xlnm.Print_Area_3" localSheetId="13">#REF!</definedName>
    <definedName name="______xlnm.Print_Area_3">#REF!</definedName>
    <definedName name="______xlnm.Print_Area_4" localSheetId="20">#REF!</definedName>
    <definedName name="______xlnm.Print_Area_4" localSheetId="13">#REF!</definedName>
    <definedName name="______xlnm.Print_Area_4">#REF!</definedName>
    <definedName name="______xlnm.Print_Area_5" localSheetId="20">#REF!</definedName>
    <definedName name="______xlnm.Print_Area_5" localSheetId="13">#REF!</definedName>
    <definedName name="______xlnm.Print_Area_5">#REF!</definedName>
    <definedName name="______xlnm.Print_Area_6" localSheetId="20">#REF!</definedName>
    <definedName name="______xlnm.Print_Area_6" localSheetId="13">#REF!</definedName>
    <definedName name="______xlnm.Print_Area_6">#REF!</definedName>
    <definedName name="_____a2" localSheetId="20">#REF!</definedName>
    <definedName name="_____a2" localSheetId="13">#REF!</definedName>
    <definedName name="_____a2">#REF!</definedName>
    <definedName name="_____A65560" localSheetId="20">[1]График!#REF!</definedName>
    <definedName name="_____A65560" localSheetId="13">[1]График!#REF!</definedName>
    <definedName name="_____A65560">[1]График!#REF!</definedName>
    <definedName name="_____App2" hidden="1">{"IMRAK42x8x8",#N/A,TRUE,"IMRAK 1400 42U 800X800";"IMRAK32x6x6",#N/A,TRUE,"IMRAK 1400 32U 600x600";"IMRAK42x12x8",#N/A,TRUE,"IMRAK 1400 42U 1200x800";"IMRAK15x6x4",#N/A,TRUE,"IMRAK 400 15U FRONT SECTION"}</definedName>
    <definedName name="_____E65560" localSheetId="13">[1]График!#REF!</definedName>
    <definedName name="_____E65560">[1]График!#REF!</definedName>
    <definedName name="_____xlnm.Print_Area_1" localSheetId="20">#REF!</definedName>
    <definedName name="_____xlnm.Print_Area_1" localSheetId="13">#REF!</definedName>
    <definedName name="_____xlnm.Print_Area_1">#REF!</definedName>
    <definedName name="_____xlnm.Print_Area_2" localSheetId="20">#REF!</definedName>
    <definedName name="_____xlnm.Print_Area_2" localSheetId="13">#REF!</definedName>
    <definedName name="_____xlnm.Print_Area_2">#REF!</definedName>
    <definedName name="_____xlnm.Print_Area_3" localSheetId="20">#REF!</definedName>
    <definedName name="_____xlnm.Print_Area_3" localSheetId="13">#REF!</definedName>
    <definedName name="_____xlnm.Print_Area_3">#REF!</definedName>
    <definedName name="_____xlnm.Print_Area_4" localSheetId="20">#REF!</definedName>
    <definedName name="_____xlnm.Print_Area_4" localSheetId="13">#REF!</definedName>
    <definedName name="_____xlnm.Print_Area_4">#REF!</definedName>
    <definedName name="_____xlnm.Print_Area_5" localSheetId="20">#REF!</definedName>
    <definedName name="_____xlnm.Print_Area_5" localSheetId="13">#REF!</definedName>
    <definedName name="_____xlnm.Print_Area_5">#REF!</definedName>
    <definedName name="_____xlnm.Print_Area_6" localSheetId="20">#REF!</definedName>
    <definedName name="_____xlnm.Print_Area_6" localSheetId="13">#REF!</definedName>
    <definedName name="_____xlnm.Print_Area_6">#REF!</definedName>
    <definedName name="____a2" localSheetId="20">#REF!</definedName>
    <definedName name="____a2" localSheetId="13">#REF!</definedName>
    <definedName name="____a2">#REF!</definedName>
    <definedName name="____A65560" localSheetId="20">[1]График!#REF!</definedName>
    <definedName name="____A65560" localSheetId="13">[1]График!#REF!</definedName>
    <definedName name="____A65560">[1]График!#REF!</definedName>
    <definedName name="____App2" hidden="1">{"IMRAK42x8x8",#N/A,TRUE,"IMRAK 1400 42U 800X800";"IMRAK32x6x6",#N/A,TRUE,"IMRAK 1400 32U 600x600";"IMRAK42x12x8",#N/A,TRUE,"IMRAK 1400 42U 1200x800";"IMRAK15x6x4",#N/A,TRUE,"IMRAK 400 15U FRONT SECTION"}</definedName>
    <definedName name="____E65560" localSheetId="13">[1]График!#REF!</definedName>
    <definedName name="____E65560">[1]График!#REF!</definedName>
    <definedName name="____xlnm.Primt_Area_3" localSheetId="20">#REF!</definedName>
    <definedName name="____xlnm.Primt_Area_3" localSheetId="13">#REF!</definedName>
    <definedName name="____xlnm.Primt_Area_3">#REF!</definedName>
    <definedName name="____xlnm.Print_Area_1" localSheetId="20">#REF!</definedName>
    <definedName name="____xlnm.Print_Area_1" localSheetId="13">#REF!</definedName>
    <definedName name="____xlnm.Print_Area_1">#REF!</definedName>
    <definedName name="____xlnm.Print_Area_2" localSheetId="20">#REF!</definedName>
    <definedName name="____xlnm.Print_Area_2" localSheetId="13">#REF!</definedName>
    <definedName name="____xlnm.Print_Area_2">#REF!</definedName>
    <definedName name="____xlnm.Print_Area_3" localSheetId="20">#REF!</definedName>
    <definedName name="____xlnm.Print_Area_3" localSheetId="13">#REF!</definedName>
    <definedName name="____xlnm.Print_Area_3">#REF!</definedName>
    <definedName name="____xlnm.Print_Area_4" localSheetId="20">#REF!</definedName>
    <definedName name="____xlnm.Print_Area_4" localSheetId="13">#REF!</definedName>
    <definedName name="____xlnm.Print_Area_4">#REF!</definedName>
    <definedName name="____xlnm.Print_Area_5" localSheetId="20">#REF!</definedName>
    <definedName name="____xlnm.Print_Area_5" localSheetId="13">#REF!</definedName>
    <definedName name="____xlnm.Print_Area_5">#REF!</definedName>
    <definedName name="____xlnm.Print_Area_6" localSheetId="20">#REF!</definedName>
    <definedName name="____xlnm.Print_Area_6" localSheetId="13">#REF!</definedName>
    <definedName name="____xlnm.Print_Area_6">#REF!</definedName>
    <definedName name="___a2" localSheetId="20">#REF!</definedName>
    <definedName name="___a2" localSheetId="13">#REF!</definedName>
    <definedName name="___a2">#REF!</definedName>
    <definedName name="___A65560" localSheetId="20">[1]График!#REF!</definedName>
    <definedName name="___A65560" localSheetId="13">[1]График!#REF!</definedName>
    <definedName name="___A65560">[1]График!#REF!</definedName>
    <definedName name="___App2" hidden="1">{"IMRAK42x8x8",#N/A,TRUE,"IMRAK 1400 42U 800X800";"IMRAK32x6x6",#N/A,TRUE,"IMRAK 1400 32U 600x600";"IMRAK42x12x8",#N/A,TRUE,"IMRAK 1400 42U 1200x800";"IMRAK15x6x4",#N/A,TRUE,"IMRAK 400 15U FRONT SECTION"}</definedName>
    <definedName name="___E65560" localSheetId="13">[1]График!#REF!</definedName>
    <definedName name="___E65560">[1]График!#REF!</definedName>
    <definedName name="___nbhfty">#REF!</definedName>
    <definedName name="___xlfn.BAHTTEXT" hidden="1">#NAME?</definedName>
    <definedName name="___xlnm.Primt_Area_3" localSheetId="20">#REF!</definedName>
    <definedName name="___xlnm.Primt_Area_3" localSheetId="13">#REF!</definedName>
    <definedName name="___xlnm.Primt_Area_3">#REF!</definedName>
    <definedName name="___xlnm.Print_Area_1" localSheetId="20">#REF!</definedName>
    <definedName name="___xlnm.Print_Area_1" localSheetId="13">#REF!</definedName>
    <definedName name="___xlnm.Print_Area_1">#REF!</definedName>
    <definedName name="___xlnm.Print_Area_2" localSheetId="20">#REF!</definedName>
    <definedName name="___xlnm.Print_Area_2" localSheetId="13">#REF!</definedName>
    <definedName name="___xlnm.Print_Area_2">#REF!</definedName>
    <definedName name="___xlnm.Print_Area_3" localSheetId="20">#REF!</definedName>
    <definedName name="___xlnm.Print_Area_3" localSheetId="13">#REF!</definedName>
    <definedName name="___xlnm.Print_Area_3">#REF!</definedName>
    <definedName name="___xlnm.Print_Area_4" localSheetId="20">#REF!</definedName>
    <definedName name="___xlnm.Print_Area_4" localSheetId="13">#REF!</definedName>
    <definedName name="___xlnm.Print_Area_4">#REF!</definedName>
    <definedName name="___xlnm.Print_Area_5" localSheetId="20">#REF!</definedName>
    <definedName name="___xlnm.Print_Area_5" localSheetId="13">#REF!</definedName>
    <definedName name="___xlnm.Print_Area_5">#REF!</definedName>
    <definedName name="___xlnm.Print_Area_6" localSheetId="20">#REF!</definedName>
    <definedName name="___xlnm.Print_Area_6" localSheetId="13">#REF!</definedName>
    <definedName name="___xlnm.Print_Area_6">#REF!</definedName>
    <definedName name="__1___Excel_BuiltIn_Print_Area_3_1" localSheetId="20">#REF!</definedName>
    <definedName name="__1___Excel_BuiltIn_Print_Area_3_1" localSheetId="13">#REF!</definedName>
    <definedName name="__1___Excel_BuiltIn_Print_Area_3_1">#REF!</definedName>
    <definedName name="__2__Excel_BuiltIn_Print_Area_3_1" localSheetId="20">#REF!</definedName>
    <definedName name="__2__Excel_BuiltIn_Print_Area_3_1" localSheetId="13">#REF!</definedName>
    <definedName name="__2__Excel_BuiltIn_Print_Area_3_1">#REF!</definedName>
    <definedName name="__a2" localSheetId="20">#REF!</definedName>
    <definedName name="__a2" localSheetId="13">#REF!</definedName>
    <definedName name="__a2">#REF!</definedName>
    <definedName name="__A65560" localSheetId="20">[1]График!#REF!</definedName>
    <definedName name="__A65560" localSheetId="13">[1]График!#REF!</definedName>
    <definedName name="__A65560">[1]График!#REF!</definedName>
    <definedName name="__App2" hidden="1">{"IMRAK42x8x8",#N/A,TRUE,"IMRAK 1400 42U 800X800";"IMRAK32x6x6",#N/A,TRUE,"IMRAK 1400 32U 600x600";"IMRAK42x12x8",#N/A,TRUE,"IMRAK 1400 42U 1200x800";"IMRAK15x6x4",#N/A,TRUE,"IMRAK 400 15U FRONT SECTION"}</definedName>
    <definedName name="__E65560" localSheetId="13">[1]График!#REF!</definedName>
    <definedName name="__E65560">[1]График!#REF!</definedName>
    <definedName name="__xlfn.BAHTTEXT" hidden="1">#NAME?</definedName>
    <definedName name="__xlnm.Primt_Area_3" localSheetId="20">#REF!</definedName>
    <definedName name="__xlnm.Primt_Area_3" localSheetId="13">#REF!</definedName>
    <definedName name="__xlnm.Primt_Area_3">#REF!</definedName>
    <definedName name="__xlnm.Print_Area_1" localSheetId="20">#REF!</definedName>
    <definedName name="__xlnm.Print_Area_1" localSheetId="13">#REF!</definedName>
    <definedName name="__xlnm.Print_Area_1">#REF!</definedName>
    <definedName name="__xlnm.Print_Area_2" localSheetId="20">#REF!</definedName>
    <definedName name="__xlnm.Print_Area_2" localSheetId="13">#REF!</definedName>
    <definedName name="__xlnm.Print_Area_2">#REF!</definedName>
    <definedName name="__xlnm.Print_Area_3" localSheetId="20">#REF!</definedName>
    <definedName name="__xlnm.Print_Area_3" localSheetId="13">#REF!</definedName>
    <definedName name="__xlnm.Print_Area_3">#REF!</definedName>
    <definedName name="__xlnm.Print_Area_4" localSheetId="20">#REF!</definedName>
    <definedName name="__xlnm.Print_Area_4" localSheetId="13">#REF!</definedName>
    <definedName name="__xlnm.Print_Area_4">#REF!</definedName>
    <definedName name="__xlnm.Print_Area_5" localSheetId="20">#REF!</definedName>
    <definedName name="__xlnm.Print_Area_5" localSheetId="13">#REF!</definedName>
    <definedName name="__xlnm.Print_Area_5">#REF!</definedName>
    <definedName name="__xlnm.Print_Area_6" localSheetId="20">#REF!</definedName>
    <definedName name="__xlnm.Print_Area_6" localSheetId="13">#REF!</definedName>
    <definedName name="__xlnm.Print_Area_6">#REF!</definedName>
    <definedName name="__парекр">#REF!</definedName>
    <definedName name="_000">#REF!</definedName>
    <definedName name="_0000">#REF!</definedName>
    <definedName name="_01" hidden="1">{"IMRAK42x8x8",#N/A,TRUE,"IMRAK 1400 42U 800X800";"IMRAK32x6x6",#N/A,TRUE,"IMRAK 1400 32U 600x600";"IMRAK42x12x8",#N/A,TRUE,"IMRAK 1400 42U 1200x800";"IMRAK15x6x4",#N/A,TRUE,"IMRAK 400 15U FRONT SECTION"}</definedName>
    <definedName name="_02" hidden="1">{"IMRAK42x8x8",#N/A,TRUE,"IMRAK 1400 42U 800X800";"IMRAK32x6x6",#N/A,TRUE,"IMRAK 1400 32U 600x600";"IMRAK42x12x8",#N/A,TRUE,"IMRAK 1400 42U 1200x800";"IMRAK15x6x4",#N/A,TRUE,"IMRAK 400 15U FRONT SECTION"}</definedName>
    <definedName name="_02121" localSheetId="20">#REF!</definedName>
    <definedName name="_02121" localSheetId="13">#REF!</definedName>
    <definedName name="_02121">#REF!</definedName>
    <definedName name="_03" hidden="1">{"IMRAK42x8x8",#N/A,TRUE,"IMRAK 1400 42U 800X800";"IMRAK32x6x6",#N/A,TRUE,"IMRAK 1400 32U 600x600";"IMRAK42x12x8",#N/A,TRUE,"IMRAK 1400 42U 1200x800";"IMRAK15x6x4",#N/A,TRUE,"IMRAK 400 15U FRONT SECTION"}</definedName>
    <definedName name="_1" localSheetId="20">#REF!</definedName>
    <definedName name="_1" localSheetId="13">#REF!</definedName>
    <definedName name="_1">#REF!</definedName>
    <definedName name="_1._Выберите_вид_работ" localSheetId="20">#REF!</definedName>
    <definedName name="_1._Выберите_вид_работ" localSheetId="13">#REF!</definedName>
    <definedName name="_1._Выберите_вид_работ">#REF!</definedName>
    <definedName name="_1___Excel_BuiltIn_Print_Area_3_1" localSheetId="20">#REF!</definedName>
    <definedName name="_1___Excel_BuiltIn_Print_Area_3_1" localSheetId="13">#REF!</definedName>
    <definedName name="_1___Excel_BuiltIn_Print_Area_3_1">#REF!</definedName>
    <definedName name="_111" hidden="1">{"IMRAK42x8x8",#N/A,TRUE,"IMRAK 1400 42U 800X800";"IMRAK32x6x6",#N/A,TRUE,"IMRAK 1400 32U 600x600";"IMRAK42x12x8",#N/A,TRUE,"IMRAK 1400 42U 1200x800";"IMRAK15x6x4",#N/A,TRUE,"IMRAK 400 15U FRONT SECTION"}</definedName>
    <definedName name="_123">#REF!</definedName>
    <definedName name="_1234">#REF!</definedName>
    <definedName name="_12345">#REF!</definedName>
    <definedName name="_12Excel_BuiltIn_Print_Titles_2_1_1" localSheetId="20">#REF!</definedName>
    <definedName name="_12Excel_BuiltIn_Print_Titles_2_1_1" localSheetId="13">#REF!</definedName>
    <definedName name="_12Excel_BuiltIn_Print_Titles_2_1_1">#REF!</definedName>
    <definedName name="_1Excel_BuiltIn_Print_Area_1_1_1" localSheetId="20">#REF!</definedName>
    <definedName name="_1Excel_BuiltIn_Print_Area_1_1_1" localSheetId="13">#REF!</definedName>
    <definedName name="_1Excel_BuiltIn_Print_Area_1_1_1">#REF!</definedName>
    <definedName name="_1Excel_BuiltIn_Print_Area_3_1" localSheetId="20">#REF!</definedName>
    <definedName name="_1Excel_BuiltIn_Print_Area_3_1" localSheetId="13">#REF!</definedName>
    <definedName name="_1Excel_BuiltIn_Print_Area_3_1">#REF!</definedName>
    <definedName name="_2._Выберите_категорию_горных_пород_по_буримости" localSheetId="20">#REF!</definedName>
    <definedName name="_2._Выберите_категорию_горных_пород_по_буримости" localSheetId="13">#REF!</definedName>
    <definedName name="_2._Выберите_категорию_горных_пород_по_буримости">#REF!</definedName>
    <definedName name="_2__Excel_BuiltIn_Print_Area_3_1" localSheetId="20">#REF!</definedName>
    <definedName name="_2__Excel_BuiltIn_Print_Area_3_1" localSheetId="13">#REF!</definedName>
    <definedName name="_2__Excel_BuiltIn_Print_Area_3_1">#REF!</definedName>
    <definedName name="_2Excel_BuiltIn_Print_Area_1_1_1" localSheetId="20">#REF!</definedName>
    <definedName name="_2Excel_BuiltIn_Print_Area_1_1_1" localSheetId="13">#REF!</definedName>
    <definedName name="_2Excel_BuiltIn_Print_Area_1_1_1">#REF!</definedName>
    <definedName name="_2Excel_BuiltIn_Print_Area_3_1" localSheetId="20">#REF!</definedName>
    <definedName name="_2Excel_BuiltIn_Print_Area_3_1" localSheetId="13">#REF!</definedName>
    <definedName name="_2Excel_BuiltIn_Print_Area_3_1">#REF!</definedName>
    <definedName name="_2Excel_BuiltIn_Print_Titles_1_1_1" localSheetId="20">#REF!</definedName>
    <definedName name="_2Excel_BuiltIn_Print_Titles_1_1_1" localSheetId="13">#REF!</definedName>
    <definedName name="_2Excel_BuiltIn_Print_Titles_1_1_1">#REF!</definedName>
    <definedName name="_3Excel_BuiltIn_Print_Titles_2_1_1" localSheetId="20">#REF!</definedName>
    <definedName name="_3Excel_BuiltIn_Print_Titles_2_1_1" localSheetId="13">#REF!</definedName>
    <definedName name="_3Excel_BuiltIn_Print_Titles_2_1_1">#REF!</definedName>
    <definedName name="_3а._Выберите_диаметр_скважины" localSheetId="20">#REF!</definedName>
    <definedName name="_3а._Выберите_диаметр_скважины" localSheetId="13">#REF!</definedName>
    <definedName name="_3а._Выберите_диаметр_скважины">#REF!</definedName>
    <definedName name="_3б._Выберите_диаметр_скважины" localSheetId="20">#REF!</definedName>
    <definedName name="_3б._Выберите_диаметр_скважины" localSheetId="13">#REF!</definedName>
    <definedName name="_3б._Выберите_диаметр_скважины">#REF!</definedName>
    <definedName name="_3в._Выберите_диаметр_скважины" localSheetId="20">#REF!</definedName>
    <definedName name="_3в._Выберите_диаметр_скважины" localSheetId="13">#REF!</definedName>
    <definedName name="_3в._Выберите_диаметр_скважины">#REF!</definedName>
    <definedName name="_3г._Выберите_диаметр_скважины" localSheetId="20">#REF!</definedName>
    <definedName name="_3г._Выберите_диаметр_скважины" localSheetId="13">#REF!</definedName>
    <definedName name="_3г._Выберите_диаметр_скважины">#REF!</definedName>
    <definedName name="_3д._Выберите_диаметр_скважины" localSheetId="20">#REF!</definedName>
    <definedName name="_3д._Выберите_диаметр_скважины" localSheetId="13">#REF!</definedName>
    <definedName name="_3д._Выберите_диаметр_скважины">#REF!</definedName>
    <definedName name="_3е._Выберите_диаметр_скважины" localSheetId="20">#REF!</definedName>
    <definedName name="_3е._Выберите_диаметр_скважины" localSheetId="13">#REF!</definedName>
    <definedName name="_3е._Выберите_диаметр_скважины">#REF!</definedName>
    <definedName name="_3ж._Выберите_диаметр_скважины" localSheetId="20">#REF!</definedName>
    <definedName name="_3ж._Выберите_диаметр_скважины" localSheetId="13">#REF!</definedName>
    <definedName name="_3ж._Выберите_диаметр_скважины">#REF!</definedName>
    <definedName name="_3з._Выберите_диаметр_скважины" localSheetId="20">#REF!</definedName>
    <definedName name="_3з._Выберите_диаметр_скважины" localSheetId="13">#REF!</definedName>
    <definedName name="_3з._Выберите_диаметр_скважины">#REF!</definedName>
    <definedName name="_3и._Выберите_диаметр_скважины" localSheetId="20">#REF!</definedName>
    <definedName name="_3и._Выберите_диаметр_скважины" localSheetId="13">#REF!</definedName>
    <definedName name="_3и._Выберите_диаметр_скважины">#REF!</definedName>
    <definedName name="_3к._Выберите_диаметр_скважины" localSheetId="20">#REF!</definedName>
    <definedName name="_3к._Выберите_диаметр_скважины" localSheetId="13">#REF!</definedName>
    <definedName name="_3к._Выберите_диаметр_скважины">#REF!</definedName>
    <definedName name="_3л._Выберите_диаметр_скважины" localSheetId="20">#REF!</definedName>
    <definedName name="_3л._Выберите_диаметр_скважины" localSheetId="13">#REF!</definedName>
    <definedName name="_3л._Выберите_диаметр_скважины">#REF!</definedName>
    <definedName name="_3м._Выберите_диаметр_скважины" localSheetId="20">#REF!</definedName>
    <definedName name="_3м._Выберите_диаметр_скважины" localSheetId="13">#REF!</definedName>
    <definedName name="_3м._Выберите_диаметр_скважины">#REF!</definedName>
    <definedName name="_4Excel_BuiltIn_Print_Area_1_1_1" localSheetId="20">#REF!</definedName>
    <definedName name="_4Excel_BuiltIn_Print_Area_1_1_1" localSheetId="13">#REF!</definedName>
    <definedName name="_4Excel_BuiltIn_Print_Area_1_1_1">#REF!</definedName>
    <definedName name="_4Excel_BuiltIn_Print_Titles_1_1_1" localSheetId="20">#REF!</definedName>
    <definedName name="_4Excel_BuiltIn_Print_Titles_1_1_1" localSheetId="13">#REF!</definedName>
    <definedName name="_4Excel_BuiltIn_Print_Titles_1_1_1">#REF!</definedName>
    <definedName name="_5Excel_BuiltIn_Print_Titles_2_1_1">#REF!</definedName>
    <definedName name="_6Excel_BuiltIn_Print_Titles_2_1_1" localSheetId="20">#REF!</definedName>
    <definedName name="_6Excel_BuiltIn_Print_Titles_2_1_1" localSheetId="13">#REF!</definedName>
    <definedName name="_6Excel_BuiltIn_Print_Titles_2_1_1">#REF!</definedName>
    <definedName name="_8Excel_BuiltIn_Print_Titles_1_1_1" localSheetId="20">#REF!</definedName>
    <definedName name="_8Excel_BuiltIn_Print_Titles_1_1_1" localSheetId="13">#REF!</definedName>
    <definedName name="_8Excel_BuiltIn_Print_Titles_1_1_1">#REF!</definedName>
    <definedName name="_a2" localSheetId="20">#REF!</definedName>
    <definedName name="_a2" localSheetId="13">#REF!</definedName>
    <definedName name="_a2">#REF!</definedName>
    <definedName name="_A65560" localSheetId="20">[1]График!#REF!</definedName>
    <definedName name="_A65560" localSheetId="13">[1]График!#REF!</definedName>
    <definedName name="_A65560">[1]График!#REF!</definedName>
    <definedName name="_aa" hidden="1">{"IMRAK42x8x8",#N/A,TRUE,"IMRAK 1400 42U 800X800";"IMRAK32x6x6",#N/A,TRUE,"IMRAK 1400 32U 600x600";"IMRAK42x12x8",#N/A,TRUE,"IMRAK 1400 42U 1200x800";"IMRAK15x6x4",#N/A,TRUE,"IMRAK 400 15U FRONT SECTION"}</definedName>
    <definedName name="_App2" hidden="1">{"IMRAK42x8x8",#N/A,TRUE,"IMRAK 1400 42U 800X800";"IMRAK32x6x6",#N/A,TRUE,"IMRAK 1400 32U 600x600";"IMRAK42x12x8",#N/A,TRUE,"IMRAK 1400 42U 1200x800";"IMRAK15x6x4",#N/A,TRUE,"IMRAK 400 15U FRONT SECTION"}</definedName>
    <definedName name="_App3" hidden="1">{"IMRAK42x8x8",#N/A,TRUE,"IMRAK 1400 42U 800X800";"IMRAK32x6x6",#N/A,TRUE,"IMRAK 1400 32U 600x600";"IMRAK42x12x8",#N/A,TRUE,"IMRAK 1400 42U 1200x800";"IMRAK15x6x4",#N/A,TRUE,"IMRAK 400 15U FRONT SECTION"}</definedName>
    <definedName name="_AUTOEXEC" localSheetId="21">#REF!</definedName>
    <definedName name="_AUTOEXEC" localSheetId="20">#REF!</definedName>
    <definedName name="_AUTOEXEC" localSheetId="11">#REF!</definedName>
    <definedName name="_AUTOEXEC" localSheetId="13">#REF!</definedName>
    <definedName name="_AUTOEXEC">#REF!</definedName>
    <definedName name="_AUTOEXEC_1" localSheetId="20">#REF!</definedName>
    <definedName name="_AUTOEXEC_1" localSheetId="13">#REF!</definedName>
    <definedName name="_AUTOEXEC_1">#REF!</definedName>
    <definedName name="_AUTOEXEC_1_1" localSheetId="13">[2]Смета!#REF!</definedName>
    <definedName name="_AUTOEXEC_1_1">[2]Смета!#REF!</definedName>
    <definedName name="_AUTOEXEC_2" localSheetId="21">#REF!</definedName>
    <definedName name="_AUTOEXEC_2" localSheetId="20">#REF!</definedName>
    <definedName name="_AUTOEXEC_2" localSheetId="11">#REF!</definedName>
    <definedName name="_AUTOEXEC_2" localSheetId="13">#REF!</definedName>
    <definedName name="_AUTOEXEC_2">#REF!</definedName>
    <definedName name="_E65560" localSheetId="20">[1]График!#REF!</definedName>
    <definedName name="_E65560" localSheetId="13">[1]График!#REF!</definedName>
    <definedName name="_E65560">[1]График!#REF!</definedName>
    <definedName name="_gfjyhjmhg">#REF!</definedName>
    <definedName name="_inf2007" localSheetId="21">#REF!</definedName>
    <definedName name="_inf2007" localSheetId="20">#REF!</definedName>
    <definedName name="_inf2007" localSheetId="11">#REF!</definedName>
    <definedName name="_inf2007" localSheetId="13">#REF!</definedName>
    <definedName name="_inf2007">#REF!</definedName>
    <definedName name="_inf2008" localSheetId="21">#REF!</definedName>
    <definedName name="_inf2008" localSheetId="20">#REF!</definedName>
    <definedName name="_inf2008" localSheetId="11">#REF!</definedName>
    <definedName name="_inf2008" localSheetId="13">#REF!</definedName>
    <definedName name="_inf2008">#REF!</definedName>
    <definedName name="_inf2009" localSheetId="21">#REF!</definedName>
    <definedName name="_inf2009" localSheetId="20">#REF!</definedName>
    <definedName name="_inf2009" localSheetId="11">#REF!</definedName>
    <definedName name="_inf2009" localSheetId="13">#REF!</definedName>
    <definedName name="_inf2009">#REF!</definedName>
    <definedName name="_inf2010" localSheetId="20">#REF!</definedName>
    <definedName name="_inf2010" localSheetId="13">#REF!</definedName>
    <definedName name="_inf2010">#REF!</definedName>
    <definedName name="_inf2011" localSheetId="20">#REF!</definedName>
    <definedName name="_inf2011" localSheetId="13">#REF!</definedName>
    <definedName name="_inf2011">#REF!</definedName>
    <definedName name="_inf2012" localSheetId="20">#REF!</definedName>
    <definedName name="_inf2012" localSheetId="13">#REF!</definedName>
    <definedName name="_inf2012">#REF!</definedName>
    <definedName name="_inf2013" localSheetId="20">#REF!</definedName>
    <definedName name="_inf2013" localSheetId="13">#REF!</definedName>
    <definedName name="_inf2013">#REF!</definedName>
    <definedName name="_inf2014" localSheetId="20">#REF!</definedName>
    <definedName name="_inf2014" localSheetId="13">#REF!</definedName>
    <definedName name="_inf2014">#REF!</definedName>
    <definedName name="_inf2015" localSheetId="20">#REF!</definedName>
    <definedName name="_inf2015" localSheetId="13">#REF!</definedName>
    <definedName name="_inf2015">#REF!</definedName>
    <definedName name="_k" localSheetId="20">#REF!</definedName>
    <definedName name="_k" localSheetId="13">#REF!</definedName>
    <definedName name="_k">#REF!</definedName>
    <definedName name="_k_1" localSheetId="20">#REF!</definedName>
    <definedName name="_k_1" localSheetId="13">#REF!</definedName>
    <definedName name="_k_1">#REF!</definedName>
    <definedName name="_k_1_1" localSheetId="13">[2]Смета!#REF!</definedName>
    <definedName name="_k_1_1">[2]Смета!#REF!</definedName>
    <definedName name="_k_2" localSheetId="21">#REF!</definedName>
    <definedName name="_k_2" localSheetId="20">#REF!</definedName>
    <definedName name="_k_2" localSheetId="11">#REF!</definedName>
    <definedName name="_k_2" localSheetId="13">#REF!</definedName>
    <definedName name="_k_2">#REF!</definedName>
    <definedName name="_m" localSheetId="21">#REF!</definedName>
    <definedName name="_m" localSheetId="20">#REF!</definedName>
    <definedName name="_m" localSheetId="13">#REF!</definedName>
    <definedName name="_m">#REF!</definedName>
    <definedName name="_m_1" localSheetId="21">#REF!</definedName>
    <definedName name="_m_1" localSheetId="20">#REF!</definedName>
    <definedName name="_m_1" localSheetId="13">#REF!</definedName>
    <definedName name="_m_1">#REF!</definedName>
    <definedName name="_m_1_1" localSheetId="21">[2]Смета!#REF!</definedName>
    <definedName name="_m_1_1" localSheetId="13">[2]Смета!#REF!</definedName>
    <definedName name="_m_1_1">[2]Смета!#REF!</definedName>
    <definedName name="_m_2" localSheetId="21">#REF!</definedName>
    <definedName name="_m_2" localSheetId="20">#REF!</definedName>
    <definedName name="_m_2" localSheetId="11">#REF!</definedName>
    <definedName name="_m_2" localSheetId="13">#REF!</definedName>
    <definedName name="_m_2">#REF!</definedName>
    <definedName name="_s" localSheetId="21">#REF!</definedName>
    <definedName name="_s" localSheetId="20">#REF!</definedName>
    <definedName name="_s" localSheetId="13">#REF!</definedName>
    <definedName name="_s">#REF!</definedName>
    <definedName name="_s_1" localSheetId="21">#REF!</definedName>
    <definedName name="_s_1" localSheetId="20">#REF!</definedName>
    <definedName name="_s_1" localSheetId="13">#REF!</definedName>
    <definedName name="_s_1">#REF!</definedName>
    <definedName name="_s_1_1" localSheetId="21">[2]Смета!#REF!</definedName>
    <definedName name="_s_1_1" localSheetId="13">[2]Смета!#REF!</definedName>
    <definedName name="_s_1_1">[2]Смета!#REF!</definedName>
    <definedName name="_s_2" localSheetId="21">#REF!</definedName>
    <definedName name="_s_2" localSheetId="20">#REF!</definedName>
    <definedName name="_s_2" localSheetId="11">#REF!</definedName>
    <definedName name="_s_2" localSheetId="13">#REF!</definedName>
    <definedName name="_s_2">#REF!</definedName>
    <definedName name="_z" localSheetId="21">#REF!</definedName>
    <definedName name="_z" localSheetId="20">#REF!</definedName>
    <definedName name="_z" localSheetId="13">#REF!</definedName>
    <definedName name="_z">#REF!</definedName>
    <definedName name="_z_1" localSheetId="21">#REF!</definedName>
    <definedName name="_z_1" localSheetId="20">#REF!</definedName>
    <definedName name="_z_1" localSheetId="13">#REF!</definedName>
    <definedName name="_z_1">#REF!</definedName>
    <definedName name="_z_1_1" localSheetId="21">[2]Смета!#REF!</definedName>
    <definedName name="_z_1_1" localSheetId="13">[2]Смета!#REF!</definedName>
    <definedName name="_z_1_1">[2]Смета!#REF!</definedName>
    <definedName name="_z_2" localSheetId="21">#REF!</definedName>
    <definedName name="_z_2" localSheetId="20">#REF!</definedName>
    <definedName name="_z_2" localSheetId="11">#REF!</definedName>
    <definedName name="_z_2" localSheetId="13">#REF!</definedName>
    <definedName name="_z_2">#REF!</definedName>
    <definedName name="_апа">#REF!</definedName>
    <definedName name="_аппп">#REF!</definedName>
    <definedName name="_вавал">#REF!</definedName>
    <definedName name="_Восемь">'[3]Таблица 4 АСУТП'!$B$84:$B$86</definedName>
    <definedName name="_два_1">'[3]Таблица 4 АСУТП'!$B$16:$B$23</definedName>
    <definedName name="_два_2">'[3]Таблица 4 АСУТП'!$B$24:$B$25</definedName>
    <definedName name="_Девять">'[3]Таблица 4 АСУТП'!$B$90:$B$92</definedName>
    <definedName name="_пар">#REF!</definedName>
    <definedName name="_про">#REF!</definedName>
    <definedName name="_пять">'[3]Таблица 4 АСУТП'!$B$42:$B$47</definedName>
    <definedName name="_Раз">'[3]Таблица 4 АСУТП'!$B$8:$B$14</definedName>
    <definedName name="_рл">#REF!</definedName>
    <definedName name="_семь_1">'[3]Таблица 4 АСУТП'!$B$66:$B$79</definedName>
    <definedName name="_семь_2">'[3]Таблица 4 АСУТП'!$B$80:$B$81</definedName>
    <definedName name="_три">'[3]Таблица 4 АСУТП'!$B$27:$B$31</definedName>
    <definedName name="_xlnm._FilterDatabase" localSheetId="20" hidden="1">#REF!</definedName>
    <definedName name="_xlnm._FilterDatabase" localSheetId="11" hidden="1">КВЛ!$G$1:$G$37</definedName>
    <definedName name="_xlnm._FilterDatabase" localSheetId="13" hidden="1">#REF!</definedName>
    <definedName name="_xlnm._FilterDatabase" hidden="1">#REF!</definedName>
    <definedName name="_четыре">'[3]Таблица 4 АСУТП'!$B$33:$B$40</definedName>
    <definedName name="_шесть_1">'[3]Таблица 4 АСУТП'!$B$49:$B$62</definedName>
    <definedName name="_шесть_2">'[3]Таблица 4 АСУТП'!$B$63:$B$64</definedName>
    <definedName name="a" localSheetId="21" hidden="1">{#N/A,#N/A,TRUE,"Смета на пасс. обор. №1"}</definedName>
    <definedName name="a" localSheetId="20" hidden="1">{#N/A,#N/A,TRUE,"Смета на пасс. обор. №1"}</definedName>
    <definedName name="a" localSheetId="11" hidden="1">{#N/A,#N/A,TRUE,"Смета на пасс. обор. №1"}</definedName>
    <definedName name="a" localSheetId="18" hidden="1">{#N/A,#N/A,TRUE,"Смета на пасс. обор. №1"}</definedName>
    <definedName name="a" hidden="1">{#N/A,#N/A,TRUE,"Смета на пасс. обор. №1"}</definedName>
    <definedName name="a_1" localSheetId="21" hidden="1">{#N/A,#N/A,TRUE,"Смета на пасс. обор. №1"}</definedName>
    <definedName name="a_1" localSheetId="20" hidden="1">{#N/A,#N/A,TRUE,"Смета на пасс. обор. №1"}</definedName>
    <definedName name="a_1" localSheetId="11" hidden="1">{#N/A,#N/A,TRUE,"Смета на пасс. обор. №1"}</definedName>
    <definedName name="a_1" localSheetId="18" hidden="1">{#N/A,#N/A,TRUE,"Смета на пасс. обор. №1"}</definedName>
    <definedName name="a_1" hidden="1">{#N/A,#N/A,TRUE,"Смета на пасс. обор. №1"}</definedName>
    <definedName name="aaa" localSheetId="20">#REF!</definedName>
    <definedName name="aaa" localSheetId="13">#REF!</definedName>
    <definedName name="aaa">#REF!</definedName>
    <definedName name="ab" localSheetId="20">#REF!</definedName>
    <definedName name="ab" localSheetId="13">#REF!</definedName>
    <definedName name="ab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dadsasd" localSheetId="20">[4]топография!#REF!</definedName>
    <definedName name="adadsasd" localSheetId="13">[4]топография!#REF!</definedName>
    <definedName name="adadsasd">[4]топография!#REF!</definedName>
    <definedName name="AnDiscount">0.945</definedName>
    <definedName name="as" localSheetId="21">#REF!</definedName>
    <definedName name="as" localSheetId="20">#REF!</definedName>
    <definedName name="as" localSheetId="11">#REF!</definedName>
    <definedName name="as" localSheetId="13">#REF!</definedName>
    <definedName name="as">#REF!</definedName>
    <definedName name="asd" localSheetId="21">#REF!</definedName>
    <definedName name="asd" localSheetId="20">#REF!</definedName>
    <definedName name="asd" localSheetId="13">#REF!</definedName>
    <definedName name="asd">#REF!</definedName>
    <definedName name="ave_height" localSheetId="21">#REF!</definedName>
    <definedName name="ave_height" localSheetId="20">#REF!</definedName>
    <definedName name="ave_height" localSheetId="13">#REF!</definedName>
    <definedName name="ave_height">#REF!</definedName>
    <definedName name="ave_hight" localSheetId="20">#REF!</definedName>
    <definedName name="ave_hight" localSheetId="13">#REF!</definedName>
    <definedName name="ave_hight">#REF!</definedName>
    <definedName name="Aрр1" hidden="1">{"IMRAK42x8x8",#N/A,TRUE,"IMRAK 1400 42U 800X800";"IMRAK32x6x6",#N/A,TRUE,"IMRAK 1400 32U 600x600";"IMRAK42x12x8",#N/A,TRUE,"IMRAK 1400 42U 1200x800";"IMRAK15x6x4",#N/A,TRUE,"IMRAK 400 15U FRONT SECTION"}</definedName>
    <definedName name="b" localSheetId="21" hidden="1">{#N/A,#N/A,TRUE,"Смета на пасс. обор. №1"}</definedName>
    <definedName name="b" localSheetId="20" hidden="1">{#N/A,#N/A,TRUE,"Смета на пасс. обор. №1"}</definedName>
    <definedName name="b" localSheetId="11" hidden="1">{#N/A,#N/A,TRUE,"Смета на пасс. обор. №1"}</definedName>
    <definedName name="b" localSheetId="18" hidden="1">{#N/A,#N/A,TRUE,"Смета на пасс. обор. №1"}</definedName>
    <definedName name="b" hidden="1">{#N/A,#N/A,TRUE,"Смета на пасс. обор. №1"}</definedName>
    <definedName name="b_1" localSheetId="21" hidden="1">{#N/A,#N/A,TRUE,"Смета на пасс. обор. №1"}</definedName>
    <definedName name="b_1" localSheetId="20" hidden="1">{#N/A,#N/A,TRUE,"Смета на пасс. обор. №1"}</definedName>
    <definedName name="b_1" localSheetId="11" hidden="1">{#N/A,#N/A,TRUE,"Смета на пасс. обор. №1"}</definedName>
    <definedName name="b_1" localSheetId="18" hidden="1">{#N/A,#N/A,TRUE,"Смета на пасс. обор. №1"}</definedName>
    <definedName name="b_1" hidden="1">{#N/A,#N/A,TRUE,"Смета на пасс. обор. №1"}</definedName>
    <definedName name="ba" localSheetId="21" hidden="1">{#N/A,#N/A,TRUE,"Смета на пасс. обор. №1"}</definedName>
    <definedName name="ba" localSheetId="20" hidden="1">{#N/A,#N/A,TRUE,"Смета на пасс. обор. №1"}</definedName>
    <definedName name="ba" localSheetId="11" hidden="1">{#N/A,#N/A,TRUE,"Смета на пасс. обор. №1"}</definedName>
    <definedName name="ba" localSheetId="18" hidden="1">{#N/A,#N/A,TRUE,"Смета на пасс. обор. №1"}</definedName>
    <definedName name="ba" hidden="1">{#N/A,#N/A,TRUE,"Смета на пасс. обор. №1"}</definedName>
    <definedName name="ba_1" localSheetId="21" hidden="1">{#N/A,#N/A,TRUE,"Смета на пасс. обор. №1"}</definedName>
    <definedName name="ba_1" localSheetId="20" hidden="1">{#N/A,#N/A,TRUE,"Смета на пасс. обор. №1"}</definedName>
    <definedName name="ba_1" localSheetId="11" hidden="1">{#N/A,#N/A,TRUE,"Смета на пасс. обор. №1"}</definedName>
    <definedName name="ba_1" localSheetId="18" hidden="1">{#N/A,#N/A,TRUE,"Смета на пасс. обор. №1"}</definedName>
    <definedName name="ba_1" hidden="1">{#N/A,#N/A,TRUE,"Смета на пасс. обор. №1"}</definedName>
    <definedName name="bhk" localSheetId="13">[4]топография!#REF!</definedName>
    <definedName name="bhk">[4]топография!#REF!</definedName>
    <definedName name="bjbkl" localSheetId="13">[4]топография!#REF!</definedName>
    <definedName name="bjbkl">[4]топография!#REF!</definedName>
    <definedName name="CC_fSF" localSheetId="20">#REF!</definedName>
    <definedName name="CC_fSF" localSheetId="13">#REF!</definedName>
    <definedName name="CC_fSF">#REF!</definedName>
    <definedName name="ccc" localSheetId="21" hidden="1">{#N/A,#N/A,TRUE,"Смета на пасс. обор. №1"}</definedName>
    <definedName name="ccc" localSheetId="20" hidden="1">{#N/A,#N/A,TRUE,"Смета на пасс. обор. №1"}</definedName>
    <definedName name="ccc" localSheetId="11" hidden="1">{#N/A,#N/A,TRUE,"Смета на пасс. обор. №1"}</definedName>
    <definedName name="ccc" localSheetId="18" hidden="1">{#N/A,#N/A,TRUE,"Смета на пасс. обор. №1"}</definedName>
    <definedName name="ccc" hidden="1">{#N/A,#N/A,TRUE,"Смета на пасс. обор. №1"}</definedName>
    <definedName name="ccc_1" localSheetId="21" hidden="1">{#N/A,#N/A,TRUE,"Смета на пасс. обор. №1"}</definedName>
    <definedName name="ccc_1" localSheetId="20" hidden="1">{#N/A,#N/A,TRUE,"Смета на пасс. обор. №1"}</definedName>
    <definedName name="ccc_1" localSheetId="11" hidden="1">{#N/A,#N/A,TRUE,"Смета на пасс. обор. №1"}</definedName>
    <definedName name="ccc_1" localSheetId="18" hidden="1">{#N/A,#N/A,TRUE,"Смета на пасс. обор. №1"}</definedName>
    <definedName name="ccc_1" hidden="1">{#N/A,#N/A,TRUE,"Смета на пасс. обор. №1"}</definedName>
    <definedName name="cdgd">#REF!</definedName>
    <definedName name="Cdjlrf2">#REF!</definedName>
    <definedName name="CnfName" localSheetId="13">[5]Лист1!#REF!</definedName>
    <definedName name="CnfName">[5]Лист1!#REF!</definedName>
    <definedName name="CnfName_1" localSheetId="13">[6]Обновление!#REF!</definedName>
    <definedName name="CnfName_1">[6]Обновление!#REF!</definedName>
    <definedName name="cntNumber" localSheetId="13">'[7]Счет-Фактура'!#REF!</definedName>
    <definedName name="cntNumber">'[7]Счет-Фактура'!#REF!</definedName>
    <definedName name="cntPayerCountCor" localSheetId="13">'[7]Счет-Фактура'!#REF!</definedName>
    <definedName name="cntPayerCountCor">'[7]Счет-Фактура'!#REF!</definedName>
    <definedName name="cntQnt" localSheetId="13">'[7]Счет-Фактура'!#REF!</definedName>
    <definedName name="cntQnt">'[7]Счет-Фактура'!#REF!</definedName>
    <definedName name="cntSuppAddr2" localSheetId="13">'[7]Счет-Фактура'!#REF!</definedName>
    <definedName name="cntSuppAddr2">'[7]Счет-Фактура'!#REF!</definedName>
    <definedName name="cntSuppMFO1" localSheetId="13">'[7]Счет-Фактура'!#REF!</definedName>
    <definedName name="cntSuppMFO1">'[7]Счет-Фактура'!#REF!</definedName>
    <definedName name="cntUnit" localSheetId="13">'[7]Счет-Фактура'!#REF!</definedName>
    <definedName name="cntUnit">'[7]Счет-Фактура'!#REF!</definedName>
    <definedName name="ColLastYearFB">[8]ФедД!$AH$17</definedName>
    <definedName name="ColLastYearFB1">[9]Управление!$AF$17</definedName>
    <definedName name="ColThisYearFB">[8]ФедД!$AG$17</definedName>
    <definedName name="ConfName" localSheetId="20">[5]Лист1!#REF!</definedName>
    <definedName name="ConfName" localSheetId="13">[5]Лист1!#REF!</definedName>
    <definedName name="ConfName">[5]Лист1!#REF!</definedName>
    <definedName name="ConfName_1" localSheetId="20">[6]Обновление!#REF!</definedName>
    <definedName name="ConfName_1" localSheetId="13">[6]Обновление!#REF!</definedName>
    <definedName name="ConfName_1">[6]Обновление!#REF!</definedName>
    <definedName name="Constr" localSheetId="14">'02-01-08 (аналог)'!$A$1</definedName>
    <definedName name="Currency_Risk_Factor">1.05</definedName>
    <definedName name="cv">#REF!</definedName>
    <definedName name="d" localSheetId="20">#REF!</definedName>
    <definedName name="d" localSheetId="13">#REF!</definedName>
    <definedName name="d">#REF!</definedName>
    <definedName name="Database" localSheetId="20">#REF!</definedName>
    <definedName name="Database" localSheetId="13">#REF!</definedName>
    <definedName name="Database">#REF!</definedName>
    <definedName name="DateColJournal" localSheetId="20">#REF!</definedName>
    <definedName name="DateColJournal" localSheetId="13">#REF!</definedName>
    <definedName name="DateColJournal">#REF!</definedName>
    <definedName name="Dc" localSheetId="21">[10]Lucent!#REF!</definedName>
    <definedName name="Dc" localSheetId="11">[10]Lucent!#REF!</definedName>
    <definedName name="Dc" localSheetId="13">[10]Lucent!#REF!</definedName>
    <definedName name="Dc">[10]Lucent!#REF!</definedName>
    <definedName name="dck" localSheetId="0">[4]топография!#REF!</definedName>
    <definedName name="dck" localSheetId="21">[4]топография!#REF!</definedName>
    <definedName name="dck" localSheetId="13">[4]топография!#REF!</definedName>
    <definedName name="dck">[4]топография!#REF!</definedName>
    <definedName name="dck_1" localSheetId="21">[4]топография!#REF!</definedName>
    <definedName name="dck_1" localSheetId="13">[4]топография!#REF!</definedName>
    <definedName name="dck_1">[4]топография!#REF!</definedName>
    <definedName name="ddduy" localSheetId="21">#REF!</definedName>
    <definedName name="ddduy" localSheetId="20">#REF!</definedName>
    <definedName name="ddduy" localSheetId="11">#REF!</definedName>
    <definedName name="ddduy" localSheetId="13">#REF!</definedName>
    <definedName name="ddduy">#REF!</definedName>
    <definedName name="Delivery">1.15</definedName>
    <definedName name="deviation1" localSheetId="20">#REF!</definedName>
    <definedName name="deviation1" localSheetId="13">#REF!</definedName>
    <definedName name="deviation1">#REF!</definedName>
    <definedName name="df" localSheetId="21">#REF!</definedName>
    <definedName name="df" localSheetId="20">#REF!</definedName>
    <definedName name="df" localSheetId="11">#REF!</definedName>
    <definedName name="df" localSheetId="13">#REF!</definedName>
    <definedName name="df">#REF!</definedName>
    <definedName name="dfd">#REF!</definedName>
    <definedName name="dfff" localSheetId="13">[4]топография!#REF!</definedName>
    <definedName name="dfff">[4]топография!#REF!</definedName>
    <definedName name="dgf">#REF!</definedName>
    <definedName name="Disc_Tbl" localSheetId="21">#REF!</definedName>
    <definedName name="Disc_Tbl" localSheetId="20">#REF!</definedName>
    <definedName name="Disc_Tbl" localSheetId="11">#REF!</definedName>
    <definedName name="Disc_Tbl" localSheetId="13">#REF!</definedName>
    <definedName name="Disc_Tbl">#REF!</definedName>
    <definedName name="DiscontRate" localSheetId="20">#REF!</definedName>
    <definedName name="DiscontRate" localSheetId="13">#REF!</definedName>
    <definedName name="DiscontRate">#REF!</definedName>
    <definedName name="Dl" localSheetId="21">[10]Lucent!#REF!</definedName>
    <definedName name="Dl" localSheetId="13">[10]Lucent!#REF!</definedName>
    <definedName name="Dl">[10]Lucent!#REF!</definedName>
    <definedName name="DM" localSheetId="20">#REF!</definedName>
    <definedName name="DM" localSheetId="13">#REF!</definedName>
    <definedName name="DM">#REF!</definedName>
    <definedName name="Dsc_Vector" localSheetId="21">#REF!</definedName>
    <definedName name="Dsc_Vector" localSheetId="20">#REF!</definedName>
    <definedName name="Dsc_Vector" localSheetId="11">#REF!</definedName>
    <definedName name="Dsc_Vector" localSheetId="13">#REF!</definedName>
    <definedName name="Dsc_Vector">#REF!</definedName>
    <definedName name="e" localSheetId="21" hidden="1">{#N/A,#N/A,TRUE,"Смета на пасс. обор. №1"}</definedName>
    <definedName name="e" localSheetId="20" hidden="1">{#N/A,#N/A,TRUE,"Смета на пасс. обор. №1"}</definedName>
    <definedName name="e" localSheetId="11" hidden="1">{#N/A,#N/A,TRUE,"Смета на пасс. обор. №1"}</definedName>
    <definedName name="e" localSheetId="18" hidden="1">{#N/A,#N/A,TRUE,"Смета на пасс. обор. №1"}</definedName>
    <definedName name="e" hidden="1">{#N/A,#N/A,TRUE,"Смета на пасс. обор. №1"}</definedName>
    <definedName name="e_1" localSheetId="21" hidden="1">{#N/A,#N/A,TRUE,"Смета на пасс. обор. №1"}</definedName>
    <definedName name="e_1" localSheetId="20" hidden="1">{#N/A,#N/A,TRUE,"Смета на пасс. обор. №1"}</definedName>
    <definedName name="e_1" localSheetId="11" hidden="1">{#N/A,#N/A,TRUE,"Смета на пасс. обор. №1"}</definedName>
    <definedName name="e_1" localSheetId="18" hidden="1">{#N/A,#N/A,TRUE,"Смета на пасс. обор. №1"}</definedName>
    <definedName name="e_1" hidden="1">{#N/A,#N/A,TRUE,"Смета на пасс. обор. №1"}</definedName>
    <definedName name="ee" hidden="1">{"IMRAK42x8x8",#N/A,TRUE,"IMRAK 1400 42U 800X800";"IMRAK32x6x6",#N/A,TRUE,"IMRAK 1400 32U 600x600";"IMRAK42x12x8",#N/A,TRUE,"IMRAK 1400 42U 1200x800";"IMRAK15x6x4",#N/A,TRUE,"IMRAK 400 15U FRONT SECTION"}</definedName>
    <definedName name="EILName" localSheetId="13">[5]Лист1!#REF!</definedName>
    <definedName name="EILName">[5]Лист1!#REF!</definedName>
    <definedName name="EILName_1" localSheetId="13">[6]Обновление!#REF!</definedName>
    <definedName name="EILName_1">[6]Обновление!#REF!</definedName>
    <definedName name="El">#REF!</definedName>
    <definedName name="EQUIP" localSheetId="13">[11]Спецификация!#REF!</definedName>
    <definedName name="EQUIP">[11]Спецификация!#REF!</definedName>
    <definedName name="ert" localSheetId="21">#REF!</definedName>
    <definedName name="ert" localSheetId="20">#REF!</definedName>
    <definedName name="ert" localSheetId="11">#REF!</definedName>
    <definedName name="ert" localSheetId="13">#REF!</definedName>
    <definedName name="ert">#REF!</definedName>
    <definedName name="Excel">#REF!</definedName>
    <definedName name="Excel_BuiltIn_Database" localSheetId="20">#REF!</definedName>
    <definedName name="Excel_BuiltIn_Database" localSheetId="13">#REF!</definedName>
    <definedName name="Excel_BuiltIn_Database">#REF!</definedName>
    <definedName name="Excel_BuiltIn_Print_Area" localSheetId="21">#REF!</definedName>
    <definedName name="Excel_BuiltIn_Print_Area" localSheetId="20">#REF!</definedName>
    <definedName name="Excel_BuiltIn_Print_Area" localSheetId="13">#REF!</definedName>
    <definedName name="Excel_BuiltIn_Print_Area">#REF!</definedName>
    <definedName name="Excel_BuiltIn_Print_Area_1" localSheetId="21">#REF!</definedName>
    <definedName name="Excel_BuiltIn_Print_Area_1" localSheetId="20">#REF!</definedName>
    <definedName name="Excel_BuiltIn_Print_Area_1" localSheetId="13">#REF!</definedName>
    <definedName name="Excel_BuiltIn_Print_Area_1">#REF!</definedName>
    <definedName name="Excel_BuiltIn_Print_Area_1_1" localSheetId="20">#REF!</definedName>
    <definedName name="Excel_BuiltIn_Print_Area_1_1" localSheetId="13">#REF!</definedName>
    <definedName name="Excel_BuiltIn_Print_Area_1_1">#REF!</definedName>
    <definedName name="Excel_BuiltIn_Print_Area_1_1_1" localSheetId="20">#REF!</definedName>
    <definedName name="Excel_BuiltIn_Print_Area_1_1_1" localSheetId="13">#REF!</definedName>
    <definedName name="Excel_BuiltIn_Print_Area_1_1_1">#REF!</definedName>
    <definedName name="Excel_BuiltIn_Print_Area_10_1" localSheetId="20">#REF!</definedName>
    <definedName name="Excel_BuiltIn_Print_Area_10_1" localSheetId="13">#REF!</definedName>
    <definedName name="Excel_BuiltIn_Print_Area_10_1">#REF!</definedName>
    <definedName name="Excel_BuiltIn_Print_Area_10_1_1" localSheetId="20">#REF!</definedName>
    <definedName name="Excel_BuiltIn_Print_Area_10_1_1" localSheetId="13">#REF!</definedName>
    <definedName name="Excel_BuiltIn_Print_Area_10_1_1">#REF!</definedName>
    <definedName name="Excel_BuiltIn_Print_Area_11" localSheetId="20">#REF!</definedName>
    <definedName name="Excel_BuiltIn_Print_Area_11" localSheetId="13">#REF!</definedName>
    <definedName name="Excel_BuiltIn_Print_Area_11">#REF!</definedName>
    <definedName name="Excel_BuiltIn_Print_Area_11_1" localSheetId="20">#REF!</definedName>
    <definedName name="Excel_BuiltIn_Print_Area_11_1" localSheetId="13">#REF!</definedName>
    <definedName name="Excel_BuiltIn_Print_Area_11_1">#REF!</definedName>
    <definedName name="Excel_BuiltIn_Print_Area_12" localSheetId="20">#REF!</definedName>
    <definedName name="Excel_BuiltIn_Print_Area_12" localSheetId="13">#REF!</definedName>
    <definedName name="Excel_BuiltIn_Print_Area_12">#REF!</definedName>
    <definedName name="Excel_BuiltIn_Print_Area_13">"$#ССЫЛ!.$A$2:$E$8"</definedName>
    <definedName name="Excel_BuiltIn_Print_Area_14" localSheetId="20">#REF!</definedName>
    <definedName name="Excel_BuiltIn_Print_Area_14" localSheetId="13">#REF!</definedName>
    <definedName name="Excel_BuiltIn_Print_Area_14">#REF!</definedName>
    <definedName name="Excel_BuiltIn_Print_Area_14_1">"$#ССЫЛ!.$#ССЫЛ!$#ССЫЛ!:$#ССЫЛ!$#ССЫЛ!"</definedName>
    <definedName name="Excel_BuiltIn_Print_Area_2">"$#ССЫЛ!.$A$2:$D$4"</definedName>
    <definedName name="Excel_BuiltIn_Print_Area_2_1" localSheetId="20">#REF!</definedName>
    <definedName name="Excel_BuiltIn_Print_Area_2_1" localSheetId="13">#REF!</definedName>
    <definedName name="Excel_BuiltIn_Print_Area_2_1">#REF!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" localSheetId="20">#REF!</definedName>
    <definedName name="Excel_BuiltIn_Print_Area_4" localSheetId="13">#REF!</definedName>
    <definedName name="Excel_BuiltIn_Print_Area_4">#REF!</definedName>
    <definedName name="Excel_BuiltIn_Print_Area_4_1" localSheetId="20">#REF!</definedName>
    <definedName name="Excel_BuiltIn_Print_Area_4_1" localSheetId="13">#REF!</definedName>
    <definedName name="Excel_BuiltIn_Print_Area_4_1">#REF!</definedName>
    <definedName name="Excel_BuiltIn_Print_Area_4_1_1" localSheetId="20">#REF!</definedName>
    <definedName name="Excel_BuiltIn_Print_Area_4_1_1" localSheetId="13">#REF!</definedName>
    <definedName name="Excel_BuiltIn_Print_Area_4_1_1">#REF!</definedName>
    <definedName name="Excel_BuiltIn_Print_Area_4_1_1_1" localSheetId="20">#REF!</definedName>
    <definedName name="Excel_BuiltIn_Print_Area_4_1_1_1" localSheetId="13">#REF!</definedName>
    <definedName name="Excel_BuiltIn_Print_Area_4_1_1_1">#REF!</definedName>
    <definedName name="Excel_BuiltIn_Print_Area_43">"$#ССЫЛ!.$#ССЫЛ!$#ССЫЛ!:$#ССЫЛ!$#ССЫЛ!"</definedName>
    <definedName name="Excel_BuiltIn_Print_Area_5" localSheetId="21">#REF!</definedName>
    <definedName name="Excel_BuiltIn_Print_Area_5" localSheetId="20">#REF!</definedName>
    <definedName name="Excel_BuiltIn_Print_Area_5" localSheetId="13">#REF!</definedName>
    <definedName name="Excel_BuiltIn_Print_Area_5">#REF!</definedName>
    <definedName name="Excel_BuiltIn_Print_Area_5_1" localSheetId="20">#REF!</definedName>
    <definedName name="Excel_BuiltIn_Print_Area_5_1" localSheetId="13">#REF!</definedName>
    <definedName name="Excel_BuiltIn_Print_Area_5_1">#REF!</definedName>
    <definedName name="Excel_BuiltIn_Print_Area_5_1_1" localSheetId="20">#REF!</definedName>
    <definedName name="Excel_BuiltIn_Print_Area_5_1_1" localSheetId="13">#REF!</definedName>
    <definedName name="Excel_BuiltIn_Print_Area_5_1_1">#REF!</definedName>
    <definedName name="Excel_BuiltIn_Print_Area_6" localSheetId="20">#REF!</definedName>
    <definedName name="Excel_BuiltIn_Print_Area_6" localSheetId="13">#REF!</definedName>
    <definedName name="Excel_BuiltIn_Print_Area_6">#REF!</definedName>
    <definedName name="Excel_BuiltIn_Print_Area_6_1" localSheetId="20">#REF!</definedName>
    <definedName name="Excel_BuiltIn_Print_Area_6_1" localSheetId="13">#REF!</definedName>
    <definedName name="Excel_BuiltIn_Print_Area_6_1">#REF!</definedName>
    <definedName name="Excel_BuiltIn_Print_Area_7">"$#ССЫЛ!.$A$2:$E$5"</definedName>
    <definedName name="Excel_BuiltIn_Print_Area_7_1" localSheetId="20">#REF!</definedName>
    <definedName name="Excel_BuiltIn_Print_Area_7_1" localSheetId="13">#REF!</definedName>
    <definedName name="Excel_BuiltIn_Print_Area_7_1">#REF!</definedName>
    <definedName name="Excel_BuiltIn_Print_Area_7_1_1" localSheetId="20">#REF!</definedName>
    <definedName name="Excel_BuiltIn_Print_Area_7_1_1" localSheetId="13">#REF!</definedName>
    <definedName name="Excel_BuiltIn_Print_Area_7_1_1">#REF!</definedName>
    <definedName name="Excel_BuiltIn_Print_Area_7_1_1_1" localSheetId="20">#REF!</definedName>
    <definedName name="Excel_BuiltIn_Print_Area_7_1_1_1" localSheetId="13">#REF!</definedName>
    <definedName name="Excel_BuiltIn_Print_Area_7_1_1_1">#REF!</definedName>
    <definedName name="Excel_BuiltIn_Print_Area_7_1_1_1_1" localSheetId="20">#REF!</definedName>
    <definedName name="Excel_BuiltIn_Print_Area_7_1_1_1_1" localSheetId="13">#REF!</definedName>
    <definedName name="Excel_BuiltIn_Print_Area_7_1_1_1_1">#REF!</definedName>
    <definedName name="Excel_BuiltIn_Print_Area_8_1" localSheetId="20">#REF!</definedName>
    <definedName name="Excel_BuiltIn_Print_Area_8_1" localSheetId="13">#REF!</definedName>
    <definedName name="Excel_BuiltIn_Print_Area_8_1">#REF!</definedName>
    <definedName name="Excel_BuiltIn_Print_Area_9" localSheetId="20">#REF!</definedName>
    <definedName name="Excel_BuiltIn_Print_Area_9" localSheetId="13">#REF!</definedName>
    <definedName name="Excel_BuiltIn_Print_Area_9">#REF!</definedName>
    <definedName name="Excel_BuiltIn_Print_Area_9_1" localSheetId="20">#REF!</definedName>
    <definedName name="Excel_BuiltIn_Print_Area_9_1" localSheetId="13">#REF!</definedName>
    <definedName name="Excel_BuiltIn_Print_Area_9_1">#REF!</definedName>
    <definedName name="Excel_BuiltIn_Print_Area_9_1_1" localSheetId="20">#REF!</definedName>
    <definedName name="Excel_BuiltIn_Print_Area_9_1_1" localSheetId="13">#REF!</definedName>
    <definedName name="Excel_BuiltIn_Print_Area_9_1_1">#REF!</definedName>
    <definedName name="Excel_BuiltIn_Print_Area_9_1_1_1" localSheetId="20">#REF!</definedName>
    <definedName name="Excel_BuiltIn_Print_Area_9_1_1_1" localSheetId="13">#REF!</definedName>
    <definedName name="Excel_BuiltIn_Print_Area_9_1_1_1">#REF!</definedName>
    <definedName name="Excel_BuiltIn_Print_Titles" localSheetId="21">#REF!</definedName>
    <definedName name="Excel_BuiltIn_Print_Titles" localSheetId="20">#REF!</definedName>
    <definedName name="Excel_BuiltIn_Print_Titles" localSheetId="11">#REF!</definedName>
    <definedName name="Excel_BuiltIn_Print_Titles" localSheetId="13">#REF!</definedName>
    <definedName name="Excel_BuiltIn_Print_Titles">#REF!</definedName>
    <definedName name="Excel_BuiltIn_Print_Titles_1" localSheetId="21">#REF!</definedName>
    <definedName name="Excel_BuiltIn_Print_Titles_1" localSheetId="20">#REF!</definedName>
    <definedName name="Excel_BuiltIn_Print_Titles_1" localSheetId="13">#REF!</definedName>
    <definedName name="Excel_BuiltIn_Print_Titles_1">#REF!</definedName>
    <definedName name="Excel_BuiltIn_Print_Titles_1_1" localSheetId="20">#REF!</definedName>
    <definedName name="Excel_BuiltIn_Print_Titles_1_1" localSheetId="13">#REF!</definedName>
    <definedName name="Excel_BuiltIn_Print_Titles_1_1">#REF!</definedName>
    <definedName name="Excel_BuiltIn_Print_Titles_1_1_1" localSheetId="20">#REF!</definedName>
    <definedName name="Excel_BuiltIn_Print_Titles_1_1_1" localSheetId="13">#REF!</definedName>
    <definedName name="Excel_BuiltIn_Print_Titles_1_1_1">#REF!</definedName>
    <definedName name="Excel_BuiltIn_Print_Titles_14" localSheetId="20">#REF!</definedName>
    <definedName name="Excel_BuiltIn_Print_Titles_14" localSheetId="13">#REF!</definedName>
    <definedName name="Excel_BuiltIn_Print_Titles_14">#REF!</definedName>
    <definedName name="Excel_BuiltIn_Print_Titles_2" localSheetId="21">#REF!</definedName>
    <definedName name="Excel_BuiltIn_Print_Titles_2" localSheetId="20">#REF!</definedName>
    <definedName name="Excel_BuiltIn_Print_Titles_2" localSheetId="13">#REF!</definedName>
    <definedName name="Excel_BuiltIn_Print_Titles_2">#REF!</definedName>
    <definedName name="Excel_BuiltIn_Print_Titles_2_1" localSheetId="20">#REF!</definedName>
    <definedName name="Excel_BuiltIn_Print_Titles_2_1" localSheetId="13">#REF!</definedName>
    <definedName name="Excel_BuiltIn_Print_Titles_2_1">#REF!</definedName>
    <definedName name="Excel_BuiltIn_Print_Titles_3" localSheetId="20">#REF!</definedName>
    <definedName name="Excel_BuiltIn_Print_Titles_3" localSheetId="13">#REF!</definedName>
    <definedName name="Excel_BuiltIn_Print_Titles_3">#REF!</definedName>
    <definedName name="Excel_BuiltIn_Print_Titles_4" localSheetId="20">#REF!</definedName>
    <definedName name="Excel_BuiltIn_Print_Titles_4" localSheetId="13">#REF!</definedName>
    <definedName name="Excel_BuiltIn_Print_Titles_4">#REF!</definedName>
    <definedName name="fg" localSheetId="20">#REF!</definedName>
    <definedName name="fg" localSheetId="13">#REF!</definedName>
    <definedName name="fg">#REF!</definedName>
    <definedName name="fgh" localSheetId="20">[4]топография!#REF!</definedName>
    <definedName name="fgh" localSheetId="13">[4]топография!#REF!</definedName>
    <definedName name="fgh">[4]топография!#REF!</definedName>
    <definedName name="fl" localSheetId="21">[10]Lucent!#REF!</definedName>
    <definedName name="fl" localSheetId="11">[10]Lucent!#REF!</definedName>
    <definedName name="fl" localSheetId="13">[10]Lucent!#REF!</definedName>
    <definedName name="fl">[10]Lucent!#REF!</definedName>
    <definedName name="FOT" localSheetId="14">'02-01-08 (аналог)'!$B$19</definedName>
    <definedName name="ghfghd">#REF!</definedName>
    <definedName name="ghfkhjfkj">#REF!</definedName>
    <definedName name="Grp_Vector" localSheetId="21">#REF!</definedName>
    <definedName name="Grp_Vector" localSheetId="20">#REF!</definedName>
    <definedName name="Grp_Vector" localSheetId="11">#REF!</definedName>
    <definedName name="Grp_Vector" localSheetId="13">#REF!</definedName>
    <definedName name="Grp_Vector">#REF!</definedName>
    <definedName name="gts">#REF!</definedName>
    <definedName name="h" localSheetId="20">#REF!</definedName>
    <definedName name="h" localSheetId="13">#REF!</definedName>
    <definedName name="h">#REF!</definedName>
    <definedName name="hhf">#REF!</definedName>
    <definedName name="hPriceRange" localSheetId="20">[5]Лист1!#REF!</definedName>
    <definedName name="hPriceRange" localSheetId="13">[5]Лист1!#REF!</definedName>
    <definedName name="hPriceRange">[5]Лист1!#REF!</definedName>
    <definedName name="hPriceRange_1" localSheetId="13">[6]Цена!#REF!</definedName>
    <definedName name="hPriceRange_1">[6]Цена!#REF!</definedName>
    <definedName name="i" localSheetId="20">#REF!</definedName>
    <definedName name="i" localSheetId="13">#REF!</definedName>
    <definedName name="i">#REF!</definedName>
    <definedName name="idPriceColumn" localSheetId="20">[5]Лист1!#REF!</definedName>
    <definedName name="idPriceColumn" localSheetId="13">[5]Лист1!#REF!</definedName>
    <definedName name="idPriceColumn">[5]Лист1!#REF!</definedName>
    <definedName name="idPriceColumn_1" localSheetId="13">[6]Цена!#REF!</definedName>
    <definedName name="idPriceColumn_1">[6]Цена!#REF!</definedName>
    <definedName name="iii" localSheetId="20">#REF!</definedName>
    <definedName name="iii" localSheetId="13">#REF!</definedName>
    <definedName name="iii">#REF!</definedName>
    <definedName name="iiiii" localSheetId="20">#REF!</definedName>
    <definedName name="iiiii" localSheetId="13">#REF!</definedName>
    <definedName name="iiiii">#REF!</definedName>
    <definedName name="Importation_Cost" localSheetId="21">#REF!</definedName>
    <definedName name="Importation_Cost" localSheetId="20">#REF!</definedName>
    <definedName name="Importation_Cost" localSheetId="13">#REF!</definedName>
    <definedName name="Importation_Cost">#REF!</definedName>
    <definedName name="Ind" localSheetId="14">'02-01-08 (аналог)'!$D$9</definedName>
    <definedName name="infl" localSheetId="20">[12]ПДР!#REF!</definedName>
    <definedName name="infl" localSheetId="13">[12]ПДР!#REF!</definedName>
    <definedName name="infl">[12]ПДР!#REF!</definedName>
    <definedName name="Itog" localSheetId="0">#REF!</definedName>
    <definedName name="Itog" localSheetId="21">#REF!</definedName>
    <definedName name="Itog" localSheetId="20">#REF!</definedName>
    <definedName name="Itog" localSheetId="11">#REF!</definedName>
    <definedName name="Itog" localSheetId="13">#REF!</definedName>
    <definedName name="Itog">#REF!</definedName>
    <definedName name="Itog_1" localSheetId="20">#REF!</definedName>
    <definedName name="Itog_1" localSheetId="13">#REF!</definedName>
    <definedName name="Itog_1">#REF!</definedName>
    <definedName name="j" localSheetId="21" hidden="1">{#N/A,#N/A,TRUE,"Смета на пасс. обор. №1"}</definedName>
    <definedName name="j" localSheetId="20" hidden="1">{#N/A,#N/A,TRUE,"Смета на пасс. обор. №1"}</definedName>
    <definedName name="j" localSheetId="11" hidden="1">{#N/A,#N/A,TRUE,"Смета на пасс. обор. №1"}</definedName>
    <definedName name="j" localSheetId="18" hidden="1">{#N/A,#N/A,TRUE,"Смета на пасс. обор. №1"}</definedName>
    <definedName name="j" hidden="1">{#N/A,#N/A,TRUE,"Смета на пасс. обор. №1"}</definedName>
    <definedName name="j_1" localSheetId="21" hidden="1">{#N/A,#N/A,TRUE,"Смета на пасс. обор. №1"}</definedName>
    <definedName name="j_1" localSheetId="20" hidden="1">{#N/A,#N/A,TRUE,"Смета на пасс. обор. №1"}</definedName>
    <definedName name="j_1" localSheetId="11" hidden="1">{#N/A,#N/A,TRUE,"Смета на пасс. обор. №1"}</definedName>
    <definedName name="j_1" localSheetId="18" hidden="1">{#N/A,#N/A,TRUE,"Смета на пасс. обор. №1"}</definedName>
    <definedName name="j_1" hidden="1">{#N/A,#N/A,TRUE,"Смета на пасс. обор. №1"}</definedName>
    <definedName name="jkjhggh" localSheetId="20">#REF!</definedName>
    <definedName name="jkjhggh" localSheetId="13">#REF!</definedName>
    <definedName name="jkjhggh">#REF!</definedName>
    <definedName name="kkkkk" localSheetId="21">#REF!</definedName>
    <definedName name="kkkkk" localSheetId="20">#REF!</definedName>
    <definedName name="kkkkk" localSheetId="11">#REF!</definedName>
    <definedName name="kkkkk" localSheetId="13">#REF!</definedName>
    <definedName name="kkkkk">#REF!</definedName>
    <definedName name="Koeffcb" localSheetId="21">#REF!</definedName>
    <definedName name="Koeffcb" localSheetId="20">#REF!</definedName>
    <definedName name="Koeffcb" localSheetId="13">#REF!</definedName>
    <definedName name="Koeffcb">#REF!</definedName>
    <definedName name="kp" localSheetId="20">[12]ПДР!#REF!</definedName>
    <definedName name="kp" localSheetId="13">[12]ПДР!#REF!</definedName>
    <definedName name="kp">[12]ПДР!#REF!</definedName>
    <definedName name="KPlan" localSheetId="0">#REF!</definedName>
    <definedName name="KPlan" localSheetId="21">#REF!</definedName>
    <definedName name="KPlan" localSheetId="20">#REF!</definedName>
    <definedName name="KPlan" localSheetId="13">#REF!</definedName>
    <definedName name="KPlan">#REF!</definedName>
    <definedName name="l" localSheetId="20">#REF!</definedName>
    <definedName name="l" localSheetId="13">#REF!</definedName>
    <definedName name="l">#REF!</definedName>
    <definedName name="language" localSheetId="20">#REF!</definedName>
    <definedName name="language" localSheetId="13">#REF!</definedName>
    <definedName name="language">#REF!</definedName>
    <definedName name="lfd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ljujhunb" localSheetId="13">[4]топография!#REF!</definedName>
    <definedName name="ljujhunb">[4]топография!#REF!</definedName>
    <definedName name="ll" hidden="1">{#N/A,#N/A,TRUE,"Смета на пасс. обор. №1"}</definedName>
    <definedName name="lp">[13]Panduit!$E$4</definedName>
    <definedName name="m" localSheetId="21">[14]Microsoft!#REF!</definedName>
    <definedName name="m" localSheetId="13">[14]Microsoft!#REF!</definedName>
    <definedName name="m">[14]Microsoft!#REF!</definedName>
    <definedName name="MATER" localSheetId="21">[11]Спецификация!#REF!</definedName>
    <definedName name="MATER" localSheetId="13">[11]Спецификация!#REF!</definedName>
    <definedName name="MATER">[11]Спецификация!#REF!</definedName>
    <definedName name="mm" localSheetId="21">[14]Microsoft!#REF!</definedName>
    <definedName name="mm" localSheetId="13">[14]Microsoft!#REF!</definedName>
    <definedName name="mm">[14]Microsoft!#REF!</definedName>
    <definedName name="mmm" localSheetId="21">[14]Microsoft!#REF!</definedName>
    <definedName name="mmm" localSheetId="13">[14]Microsoft!#REF!</definedName>
    <definedName name="mmm">[14]Microsoft!#REF!</definedName>
    <definedName name="n" localSheetId="20">#REF!</definedName>
    <definedName name="n" localSheetId="13">#REF!</definedName>
    <definedName name="n">#REF!</definedName>
    <definedName name="n_1" localSheetId="21">{"","одинz","дваz","триz","четыреz","пятьz","шестьz","семьz","восемьz","девятьz"}</definedName>
    <definedName name="n_1" localSheetId="20">{"","одинz","дваz","триz","четыреz","пятьz","шестьz","семьz","восемьz","девятьz"}</definedName>
    <definedName name="n_1" localSheetId="11">{"","одинz","дваz","триz","четыреz","пятьz","шестьz","семьz","восемьz","девятьz"}</definedName>
    <definedName name="n_1" localSheetId="18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21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20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1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8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21">{"";1;"двадцатьz";"тридцатьz";"сорокz";"пятьдесятz";"шестьдесятz";"семьдесятz";"восемьдесятz";"девяностоz"}</definedName>
    <definedName name="n_3" localSheetId="20">{"";1;"двадцатьz";"тридцатьz";"сорокz";"пятьдесятz";"шестьдесятz";"семьдесятz";"восемьдесятz";"девяностоz"}</definedName>
    <definedName name="n_3" localSheetId="11">{"";1;"двадцатьz";"тридцатьz";"сорокz";"пятьдесятz";"шестьдесятz";"семьдесятz";"восемьдесятz";"девяностоz"}</definedName>
    <definedName name="n_3" localSheetId="18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21">{"","стоz","двестиz","тристаz","четырестаz","пятьсотz","шестьсотz","семьсотz","восемьсотz","девятьсотz"}</definedName>
    <definedName name="n_4" localSheetId="20">{"","стоz","двестиz","тристаz","четырестаz","пятьсотz","шестьсотz","семьсотz","восемьсотz","девятьсотz"}</definedName>
    <definedName name="n_4" localSheetId="11">{"","стоz","двестиz","тристаz","четырестаz","пятьсотz","шестьсотz","семьсотz","восемьсотz","девятьсотz"}</definedName>
    <definedName name="n_4" localSheetId="18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21">{"","однаz","двеz","триz","четыреz","пятьz","шестьz","семьz","восемьz","девятьz"}</definedName>
    <definedName name="n_5" localSheetId="20">{"","однаz","двеz","триz","четыреz","пятьz","шестьz","семьz","восемьz","девятьz"}</definedName>
    <definedName name="n_5" localSheetId="11">{"","однаz","двеz","триz","четыреz","пятьz","шестьz","семьz","восемьz","девятьz"}</definedName>
    <definedName name="n_5" localSheetId="18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"000000000000,00"</definedName>
    <definedName name="n0x" localSheetId="21">IF('Индексы Минэк'!n_3=1,'Индексы Минэк'!n_2,'Индексы Минэк'!n_3&amp;'Индексы Минэк'!n_1)</definedName>
    <definedName name="n0x" localSheetId="20">IF('Индексы Росстата'!n_3=1,'Индексы Росстата'!n_2,'Индексы Росстата'!n_3&amp;'Индексы Росстата'!n_1)</definedName>
    <definedName name="n0x" localSheetId="11">IF(КВЛ!n_3=1,КВЛ!n_2,КВЛ!n_3&amp;КВЛ!n_1)</definedName>
    <definedName name="n0x" localSheetId="18">IF('ЛСР 02-02-01'!n_3=1,'ЛСР 02-02-01'!n_2,'ЛСР 02-02-01'!n_3&amp;'ЛСР 02-02-01'!n_1)</definedName>
    <definedName name="n0x">IF(n_3=1,n_2,n_3&amp;n_1)</definedName>
    <definedName name="n1x" localSheetId="21">IF('Индексы Минэк'!n_3=1,'Индексы Минэк'!n_2,'Индексы Минэк'!n_3&amp;'Индексы Минэк'!n_5)</definedName>
    <definedName name="n1x" localSheetId="20">IF('Индексы Росстата'!n_3=1,'Индексы Росстата'!n_2,'Индексы Росстата'!n_3&amp;'Индексы Росстата'!n_5)</definedName>
    <definedName name="n1x" localSheetId="11">IF(КВЛ!n_3=1,КВЛ!n_2,КВЛ!n_3&amp;КВЛ!n_5)</definedName>
    <definedName name="n1x" localSheetId="18">IF('ЛСР 02-02-01'!n_3=1,'ЛСР 02-02-01'!n_2,'ЛСР 02-02-01'!n_3&amp;'ЛСР 02-02-01'!n_5)</definedName>
    <definedName name="n1x">IF(n_3=1,n_2,n_3&amp;n_5)</definedName>
    <definedName name="Nalog" localSheetId="20">#REF!</definedName>
    <definedName name="Nalog" localSheetId="13">#REF!</definedName>
    <definedName name="Nalog" localSheetId="18">#REF!</definedName>
    <definedName name="Nalog">#REF!</definedName>
    <definedName name="name" localSheetId="21">#REF!</definedName>
    <definedName name="name" localSheetId="20">#REF!</definedName>
    <definedName name="name" localSheetId="11">#REF!</definedName>
    <definedName name="name" localSheetId="13">#REF!</definedName>
    <definedName name="name">#REF!</definedName>
    <definedName name="ngh" localSheetId="20">[4]топография!#REF!</definedName>
    <definedName name="ngh" localSheetId="13">[4]топография!#REF!</definedName>
    <definedName name="ngh" localSheetId="18">[4]топография!#REF!</definedName>
    <definedName name="ngh">[4]топография!#REF!</definedName>
    <definedName name="njk" hidden="1">{"IMRAK42x8x8",#N/A,TRUE,"IMRAK 1400 42U 800X800";"IMRAK32x6x6",#N/A,TRUE,"IMRAK 1400 32U 600x600";"IMRAK42x12x8",#N/A,TRUE,"IMRAK 1400 42U 1200x800";"IMRAK15x6x4",#N/A,TRUE,"IMRAK 400 15U FRONT SECTION"}</definedName>
    <definedName name="NumColJournal" localSheetId="20">#REF!</definedName>
    <definedName name="NumColJournal" localSheetId="13">#REF!</definedName>
    <definedName name="NumColJournal">#REF!</definedName>
    <definedName name="o" localSheetId="20">#REF!</definedName>
    <definedName name="o" localSheetId="13">#REF!</definedName>
    <definedName name="o">#REF!</definedName>
    <definedName name="Obj" localSheetId="14">'02-01-08 (аналог)'!#REF!</definedName>
    <definedName name="Obosn" localSheetId="14">'02-01-08 (аналог)'!$B$15</definedName>
    <definedName name="OELName" localSheetId="20">[5]Лист1!#REF!</definedName>
    <definedName name="OELName" localSheetId="13">[5]Лист1!#REF!</definedName>
    <definedName name="OELName">[5]Лист1!#REF!</definedName>
    <definedName name="OELName_1" localSheetId="20">[6]Обновление!#REF!</definedName>
    <definedName name="OELName_1" localSheetId="13">[6]Обновление!#REF!</definedName>
    <definedName name="OELName_1">[6]Обновление!#REF!</definedName>
    <definedName name="OPLName" localSheetId="13">[5]Лист1!#REF!</definedName>
    <definedName name="OPLName">[5]Лист1!#REF!</definedName>
    <definedName name="OPLName_1" localSheetId="13">[6]Обновление!#REF!</definedName>
    <definedName name="OPLName_1">[6]Обновление!#REF!</definedName>
    <definedName name="oppp" localSheetId="20">#REF!</definedName>
    <definedName name="oppp" localSheetId="13">#REF!</definedName>
    <definedName name="oppp">#REF!</definedName>
    <definedName name="p" localSheetId="21" hidden="1">{#N/A,#N/A,TRUE,"Смета на пасс. обор. №1"}</definedName>
    <definedName name="p" localSheetId="20" hidden="1">{#N/A,#N/A,TRUE,"Смета на пасс. обор. №1"}</definedName>
    <definedName name="p" localSheetId="11" hidden="1">{#N/A,#N/A,TRUE,"Смета на пасс. обор. №1"}</definedName>
    <definedName name="p" localSheetId="18" hidden="1">{#N/A,#N/A,TRUE,"Смета на пасс. обор. №1"}</definedName>
    <definedName name="p" hidden="1">{#N/A,#N/A,TRUE,"Смета на пасс. обор. №1"}</definedName>
    <definedName name="p_1" localSheetId="21" hidden="1">{#N/A,#N/A,TRUE,"Смета на пасс. обор. №1"}</definedName>
    <definedName name="p_1" localSheetId="20" hidden="1">{#N/A,#N/A,TRUE,"Смета на пасс. обор. №1"}</definedName>
    <definedName name="p_1" localSheetId="11" hidden="1">{#N/A,#N/A,TRUE,"Смета на пасс. обор. №1"}</definedName>
    <definedName name="p_1" localSheetId="18" hidden="1">{#N/A,#N/A,TRUE,"Смета на пасс. обор. №1"}</definedName>
    <definedName name="p_1" hidden="1">{#N/A,#N/A,TRUE,"Смета на пасс. обор. №1"}</definedName>
    <definedName name="PeriodLastYearName">[8]ФедД!$AH$20</definedName>
    <definedName name="PeriodThisYearName">[8]ФедД!$AG$20</definedName>
    <definedName name="pp" localSheetId="20">#REF!</definedName>
    <definedName name="pp" localSheetId="13">#REF!</definedName>
    <definedName name="pp">#REF!</definedName>
    <definedName name="ppp" localSheetId="21">#REF!</definedName>
    <definedName name="ppp" localSheetId="20">#REF!</definedName>
    <definedName name="ppp" localSheetId="11">#REF!</definedName>
    <definedName name="ppp" localSheetId="13">#REF!</definedName>
    <definedName name="ppp">#REF!</definedName>
    <definedName name="pr" localSheetId="21">[11]Спецификация!#REF!</definedName>
    <definedName name="pr" localSheetId="11">[11]Спецификация!#REF!</definedName>
    <definedName name="pr" localSheetId="13">[11]Спецификация!#REF!</definedName>
    <definedName name="pr">[11]Спецификация!#REF!</definedName>
    <definedName name="PriceRange" localSheetId="13">[5]Лист1!#REF!</definedName>
    <definedName name="PriceRange">[5]Лист1!#REF!</definedName>
    <definedName name="PriceRange_1" localSheetId="13">[6]Цена!#REF!</definedName>
    <definedName name="PriceRange_1">[6]Цена!#REF!</definedName>
    <definedName name="Print_Titles" localSheetId="22">'Расчёт по НЦС '!$14:$14</definedName>
    <definedName name="Profit" localSheetId="21">[10]Lucent!#REF!</definedName>
    <definedName name="Profit" localSheetId="20">[10]Lucent!#REF!</definedName>
    <definedName name="Profit" localSheetId="11">[10]Lucent!#REF!</definedName>
    <definedName name="Profit" localSheetId="13">[10]Lucent!#REF!</definedName>
    <definedName name="Profit">[10]Lucent!#REF!</definedName>
    <definedName name="profit2" localSheetId="11">[10]Lucent!#REF!</definedName>
    <definedName name="profit2" localSheetId="13">[10]Lucent!#REF!</definedName>
    <definedName name="profit2">[10]Lucent!#REF!</definedName>
    <definedName name="ProfitLucent">1.65</definedName>
    <definedName name="PROJ" localSheetId="21">[11]Спецификация!#REF!</definedName>
    <definedName name="PROJ" localSheetId="20">[11]Спецификация!#REF!</definedName>
    <definedName name="PROJ" localSheetId="13">[11]Спецификация!#REF!</definedName>
    <definedName name="PROJ">[11]Спецификация!#REF!</definedName>
    <definedName name="propis" localSheetId="20">#REF!</definedName>
    <definedName name="propis" localSheetId="13">#REF!</definedName>
    <definedName name="propis">#REF!</definedName>
    <definedName name="q" localSheetId="21">#REF!</definedName>
    <definedName name="q" localSheetId="20">#REF!</definedName>
    <definedName name="q" localSheetId="11">#REF!</definedName>
    <definedName name="q" localSheetId="13">#REF!</definedName>
    <definedName name="q">#REF!</definedName>
    <definedName name="qqq" localSheetId="21" hidden="1">{#N/A,#N/A,TRUE,"Смета на пасс. обор. №1"}</definedName>
    <definedName name="qqq" localSheetId="20" hidden="1">{#N/A,#N/A,TRUE,"Смета на пасс. обор. №1"}</definedName>
    <definedName name="qqq" localSheetId="11" hidden="1">{#N/A,#N/A,TRUE,"Смета на пасс. обор. №1"}</definedName>
    <definedName name="qqq" localSheetId="18" hidden="1">{#N/A,#N/A,TRUE,"Смета на пасс. обор. №1"}</definedName>
    <definedName name="qqq" hidden="1">{#N/A,#N/A,TRUE,"Смета на пасс. обор. №1"}</definedName>
    <definedName name="qqq_1" localSheetId="21" hidden="1">{#N/A,#N/A,TRUE,"Смета на пасс. обор. №1"}</definedName>
    <definedName name="qqq_1" localSheetId="20" hidden="1">{#N/A,#N/A,TRUE,"Смета на пасс. обор. №1"}</definedName>
    <definedName name="qqq_1" localSheetId="11" hidden="1">{#N/A,#N/A,TRUE,"Смета на пасс. обор. №1"}</definedName>
    <definedName name="qqq_1" localSheetId="18" hidden="1">{#N/A,#N/A,TRUE,"Смета на пасс. обор. №1"}</definedName>
    <definedName name="qqq_1" hidden="1">{#N/A,#N/A,TRUE,"Смета на пасс. обор. №1"}</definedName>
    <definedName name="qqqqqqq" localSheetId="13">[4]топография!#REF!</definedName>
    <definedName name="qqqqqqq">[4]топография!#REF!</definedName>
    <definedName name="qqqqqqqqqqqqqqqqqqqqqqqqqqqqqqqqqqq" localSheetId="20">#REF!</definedName>
    <definedName name="qqqqqqqqqqqqqqqqqqqqqqqqqqqqqqqqqqq" localSheetId="13">#REF!</definedName>
    <definedName name="qqqqqqqqqqqqqqqqqqqqqqqqqqqqqqqqqqq">#REF!</definedName>
    <definedName name="QT_Type">"QT-2L"</definedName>
    <definedName name="qwer" localSheetId="21">#REF!</definedName>
    <definedName name="qwer" localSheetId="20">#REF!</definedName>
    <definedName name="qwer" localSheetId="13">#REF!</definedName>
    <definedName name="qwer">#REF!</definedName>
    <definedName name="R_Lst" localSheetId="21">#REF!</definedName>
    <definedName name="R_Lst" localSheetId="20">#REF!</definedName>
    <definedName name="R_Lst" localSheetId="13">#REF!</definedName>
    <definedName name="R_Lst">#REF!</definedName>
    <definedName name="R_Net" localSheetId="21">#REF!</definedName>
    <definedName name="R_Net" localSheetId="20">#REF!</definedName>
    <definedName name="R_Net" localSheetId="13">#REF!</definedName>
    <definedName name="R_Net">#REF!</definedName>
    <definedName name="Rate" localSheetId="20">#REF!</definedName>
    <definedName name="Rate" localSheetId="13">#REF!</definedName>
    <definedName name="Rate">#REF!</definedName>
    <definedName name="rehl" localSheetId="20">#REF!</definedName>
    <definedName name="rehl" localSheetId="13">#REF!</definedName>
    <definedName name="rehl">#REF!</definedName>
    <definedName name="rf" localSheetId="20">#REF!</definedName>
    <definedName name="rf" localSheetId="13">#REF!</definedName>
    <definedName name="rf">#REF!</definedName>
    <definedName name="Rit">[15]УКП!$H$3</definedName>
    <definedName name="rr" localSheetId="20">'[16]Пример расчета'!#REF!</definedName>
    <definedName name="rr" localSheetId="13">'[16]Пример расчета'!#REF!</definedName>
    <definedName name="rr">'[16]Пример расчета'!#REF!</definedName>
    <definedName name="rty" localSheetId="21">#REF!</definedName>
    <definedName name="rty" localSheetId="20">#REF!</definedName>
    <definedName name="rty" localSheetId="11">#REF!</definedName>
    <definedName name="rty" localSheetId="13">#REF!</definedName>
    <definedName name="rty">#REF!</definedName>
    <definedName name="rtyrty" localSheetId="20">#REF!</definedName>
    <definedName name="rtyrty" localSheetId="13">#REF!</definedName>
    <definedName name="rtyrty">#REF!</definedName>
    <definedName name="sd" localSheetId="21">#REF!</definedName>
    <definedName name="sd" localSheetId="20">#REF!</definedName>
    <definedName name="sd" localSheetId="13">#REF!</definedName>
    <definedName name="sd">#REF!</definedName>
    <definedName name="SD_DC" localSheetId="20">#REF!</definedName>
    <definedName name="SD_DC" localSheetId="13">#REF!</definedName>
    <definedName name="SD_DC">#REF!</definedName>
    <definedName name="sdd" localSheetId="20">[4]топография!#REF!</definedName>
    <definedName name="sdd" localSheetId="13">[4]топография!#REF!</definedName>
    <definedName name="sdd">[4]топография!#REF!</definedName>
    <definedName name="sddsdaD" localSheetId="13">[4]топография!#REF!</definedName>
    <definedName name="sddsdaD">[4]топография!#REF!</definedName>
    <definedName name="SDDsfd" localSheetId="20">#REF!</definedName>
    <definedName name="SDDsfd" localSheetId="13">#REF!</definedName>
    <definedName name="SDDsfd">#REF!</definedName>
    <definedName name="SDSA" localSheetId="20">#REF!</definedName>
    <definedName name="SDSA" localSheetId="13">#REF!</definedName>
    <definedName name="SDSA">#REF!</definedName>
    <definedName name="seli">[4]топография!#REF!</definedName>
    <definedName name="SF_SFs" localSheetId="20">#REF!</definedName>
    <definedName name="SF_SFs" localSheetId="13">#REF!</definedName>
    <definedName name="SF_SFs">#REF!</definedName>
    <definedName name="short">[17]!short</definedName>
    <definedName name="SM" localSheetId="21">#REF!</definedName>
    <definedName name="SM" localSheetId="20">#REF!</definedName>
    <definedName name="SM" localSheetId="11">#REF!</definedName>
    <definedName name="SM" localSheetId="13">#REF!</definedName>
    <definedName name="SM">#REF!</definedName>
    <definedName name="SM_SM" localSheetId="21">#REF!</definedName>
    <definedName name="SM_SM" localSheetId="20">#REF!</definedName>
    <definedName name="SM_SM" localSheetId="13">#REF!</definedName>
    <definedName name="SM_SM">#REF!</definedName>
    <definedName name="SM_STO" localSheetId="0">#REF!</definedName>
    <definedName name="SM_STO" localSheetId="21">#REF!</definedName>
    <definedName name="SM_STO" localSheetId="20">#REF!</definedName>
    <definedName name="SM_STO" localSheetId="13">#REF!</definedName>
    <definedName name="SM_STO">#REF!</definedName>
    <definedName name="SM_STO_1" localSheetId="21">'[18]СМЕТА проект'!#REF!</definedName>
    <definedName name="SM_STO_1" localSheetId="20">'[18]СМЕТА проект'!#REF!</definedName>
    <definedName name="SM_STO_1" localSheetId="13">'[18]СМЕТА проект'!#REF!</definedName>
    <definedName name="SM_STO_1">'[18]СМЕТА проект'!#REF!</definedName>
    <definedName name="SM_STO1" localSheetId="0">#REF!</definedName>
    <definedName name="SM_STO1" localSheetId="21">#REF!</definedName>
    <definedName name="SM_STO1" localSheetId="20">#REF!</definedName>
    <definedName name="SM_STO1" localSheetId="13">#REF!</definedName>
    <definedName name="SM_STO1">#REF!</definedName>
    <definedName name="SM_STO1_1" localSheetId="21">#REF!</definedName>
    <definedName name="SM_STO1_1" localSheetId="20">#REF!</definedName>
    <definedName name="SM_STO1_1" localSheetId="13">#REF!</definedName>
    <definedName name="SM_STO1_1">#REF!</definedName>
    <definedName name="SM_STO1_1_1" localSheetId="21">#REF!</definedName>
    <definedName name="SM_STO1_1_1" localSheetId="20">#REF!</definedName>
    <definedName name="SM_STO1_1_1" localSheetId="13">#REF!</definedName>
    <definedName name="SM_STO1_1_1">#REF!</definedName>
    <definedName name="SM_STO2" localSheetId="0">#REF!</definedName>
    <definedName name="SM_STO2" localSheetId="20">#REF!</definedName>
    <definedName name="SM_STO2" localSheetId="13">#REF!</definedName>
    <definedName name="SM_STO2">#REF!</definedName>
    <definedName name="SM_STO2_1" localSheetId="20">#REF!</definedName>
    <definedName name="SM_STO2_1" localSheetId="13">#REF!</definedName>
    <definedName name="SM_STO2_1">#REF!</definedName>
    <definedName name="SM_STO3" localSheetId="0">#REF!</definedName>
    <definedName name="SM_STO3" localSheetId="20">#REF!</definedName>
    <definedName name="SM_STO3" localSheetId="13">#REF!</definedName>
    <definedName name="SM_STO3">#REF!</definedName>
    <definedName name="SM_STO3_1" localSheetId="20">#REF!</definedName>
    <definedName name="SM_STO3_1" localSheetId="13">#REF!</definedName>
    <definedName name="SM_STO3_1">#REF!</definedName>
    <definedName name="Smmmmmmmmmmmmmmm" localSheetId="20">#REF!</definedName>
    <definedName name="Smmmmmmmmmmmmmmm" localSheetId="13">#REF!</definedName>
    <definedName name="Smmmmmmmmmmmmmmm">#REF!</definedName>
    <definedName name="SmPr" localSheetId="14">'02-01-08 (аналог)'!$B$16</definedName>
    <definedName name="standard_raks" hidden="1">{"IMRAK42x8x8",#N/A,TRUE,"IMRAK 1400 42U 800X800";"IMRAK32x6x6",#N/A,TRUE,"IMRAK 1400 32U 600x600";"IMRAK42x12x8",#N/A,TRUE,"IMRAK 1400 42U 1200x800";"IMRAK15x6x4",#N/A,TRUE,"IMRAK 400 15U FRONT SECTION"}</definedName>
    <definedName name="Status" localSheetId="20">#REF!</definedName>
    <definedName name="Status" localSheetId="13">#REF!</definedName>
    <definedName name="Status">#REF!</definedName>
    <definedName name="SU_5" localSheetId="20">#REF!</definedName>
    <definedName name="SU_5" localSheetId="13">#REF!</definedName>
    <definedName name="SU_5">#REF!</definedName>
    <definedName name="SUM_" localSheetId="0">#REF!</definedName>
    <definedName name="SUM_" localSheetId="20">#REF!</definedName>
    <definedName name="SUM_" localSheetId="11">#REF!</definedName>
    <definedName name="SUM_" localSheetId="13">#REF!</definedName>
    <definedName name="SUM_">#REF!</definedName>
    <definedName name="SUM__1" localSheetId="20">#REF!</definedName>
    <definedName name="SUM__1" localSheetId="13">#REF!</definedName>
    <definedName name="SUM__1">#REF!</definedName>
    <definedName name="SUM_1" localSheetId="0">#REF!</definedName>
    <definedName name="SUM_1" localSheetId="20">#REF!</definedName>
    <definedName name="SUM_1" localSheetId="13">#REF!</definedName>
    <definedName name="SUM_1">#REF!</definedName>
    <definedName name="SUM_1_1" localSheetId="20">#REF!</definedName>
    <definedName name="SUM_1_1" localSheetId="13">#REF!</definedName>
    <definedName name="SUM_1_1">#REF!</definedName>
    <definedName name="SUM_1_1_1" localSheetId="20">#REF!</definedName>
    <definedName name="SUM_1_1_1" localSheetId="13">#REF!</definedName>
    <definedName name="SUM_1_1_1">#REF!</definedName>
    <definedName name="sum_2" localSheetId="20">#REF!</definedName>
    <definedName name="sum_2" localSheetId="13">#REF!</definedName>
    <definedName name="sum_2">#REF!</definedName>
    <definedName name="SUM_3" localSheetId="0">#REF!</definedName>
    <definedName name="SUM_3" localSheetId="20">#REF!</definedName>
    <definedName name="SUM_3" localSheetId="13">#REF!</definedName>
    <definedName name="SUM_3">#REF!</definedName>
    <definedName name="SUM_3_1" localSheetId="20">#REF!</definedName>
    <definedName name="SUM_3_1" localSheetId="13">#REF!</definedName>
    <definedName name="SUM_3_1">#REF!</definedName>
    <definedName name="sum_4" localSheetId="20">#REF!</definedName>
    <definedName name="sum_4" localSheetId="13">#REF!</definedName>
    <definedName name="sum_4">#REF!</definedName>
    <definedName name="SV" localSheetId="20">#REF!</definedName>
    <definedName name="SV" localSheetId="13">#REF!</definedName>
    <definedName name="SV">#REF!</definedName>
    <definedName name="SV_25" localSheetId="20">#REF!</definedName>
    <definedName name="SV_25" localSheetId="13">#REF!</definedName>
    <definedName name="SV_25">#REF!</definedName>
    <definedName name="SV_STO" localSheetId="20">#REF!</definedName>
    <definedName name="SV_STO" localSheetId="13">#REF!</definedName>
    <definedName name="SV_STO">#REF!</definedName>
    <definedName name="t" localSheetId="20">#REF!</definedName>
    <definedName name="t" localSheetId="13">#REF!</definedName>
    <definedName name="t">#REF!</definedName>
    <definedName name="Time_diff" localSheetId="20">#REF!</definedName>
    <definedName name="Time_diff" localSheetId="13">#REF!</definedName>
    <definedName name="Time_diff">#REF!</definedName>
    <definedName name="Times" localSheetId="20">#REF!</definedName>
    <definedName name="Times" localSheetId="13">#REF!</definedName>
    <definedName name="Times">#REF!</definedName>
    <definedName name="Times_1" localSheetId="20">#REF!</definedName>
    <definedName name="Times_1" localSheetId="13">#REF!</definedName>
    <definedName name="Times_1">#REF!</definedName>
    <definedName name="Times_10" localSheetId="20">#REF!</definedName>
    <definedName name="Times_10" localSheetId="13">#REF!</definedName>
    <definedName name="Times_10">#REF!</definedName>
    <definedName name="Times_11" localSheetId="20">#REF!</definedName>
    <definedName name="Times_11" localSheetId="13">#REF!</definedName>
    <definedName name="Times_11">#REF!</definedName>
    <definedName name="Times_12" localSheetId="20">#REF!</definedName>
    <definedName name="Times_12" localSheetId="13">#REF!</definedName>
    <definedName name="Times_12">#REF!</definedName>
    <definedName name="Times_13" localSheetId="20">#REF!</definedName>
    <definedName name="Times_13" localSheetId="13">#REF!</definedName>
    <definedName name="Times_13">#REF!</definedName>
    <definedName name="Times_14" localSheetId="20">#REF!</definedName>
    <definedName name="Times_14" localSheetId="13">#REF!</definedName>
    <definedName name="Times_14">#REF!</definedName>
    <definedName name="Times_15" localSheetId="20">#REF!</definedName>
    <definedName name="Times_15" localSheetId="13">#REF!</definedName>
    <definedName name="Times_15">#REF!</definedName>
    <definedName name="Times_16" localSheetId="20">#REF!</definedName>
    <definedName name="Times_16" localSheetId="13">#REF!</definedName>
    <definedName name="Times_16">#REF!</definedName>
    <definedName name="Times_17" localSheetId="20">#REF!</definedName>
    <definedName name="Times_17" localSheetId="13">#REF!</definedName>
    <definedName name="Times_17">#REF!</definedName>
    <definedName name="Times_18" localSheetId="20">#REF!</definedName>
    <definedName name="Times_18" localSheetId="13">#REF!</definedName>
    <definedName name="Times_18">#REF!</definedName>
    <definedName name="Times_19" localSheetId="20">#REF!</definedName>
    <definedName name="Times_19" localSheetId="13">#REF!</definedName>
    <definedName name="Times_19">#REF!</definedName>
    <definedName name="Times_2" localSheetId="20">#REF!</definedName>
    <definedName name="Times_2" localSheetId="13">#REF!</definedName>
    <definedName name="Times_2">#REF!</definedName>
    <definedName name="Times_20" localSheetId="20">#REF!</definedName>
    <definedName name="Times_20" localSheetId="13">#REF!</definedName>
    <definedName name="Times_20">#REF!</definedName>
    <definedName name="Times_21" localSheetId="20">#REF!</definedName>
    <definedName name="Times_21" localSheetId="13">#REF!</definedName>
    <definedName name="Times_21">#REF!</definedName>
    <definedName name="Times_22" localSheetId="20">#REF!</definedName>
    <definedName name="Times_22" localSheetId="13">#REF!</definedName>
    <definedName name="Times_22">#REF!</definedName>
    <definedName name="Times_49" localSheetId="20">#REF!</definedName>
    <definedName name="Times_49" localSheetId="13">#REF!</definedName>
    <definedName name="Times_49">#REF!</definedName>
    <definedName name="Times_5" localSheetId="20">#REF!</definedName>
    <definedName name="Times_5" localSheetId="13">#REF!</definedName>
    <definedName name="Times_5">#REF!</definedName>
    <definedName name="Times_50" localSheetId="20">#REF!</definedName>
    <definedName name="Times_50" localSheetId="13">#REF!</definedName>
    <definedName name="Times_50">#REF!</definedName>
    <definedName name="Times_51" localSheetId="20">#REF!</definedName>
    <definedName name="Times_51" localSheetId="13">#REF!</definedName>
    <definedName name="Times_51">#REF!</definedName>
    <definedName name="Times_52" localSheetId="20">#REF!</definedName>
    <definedName name="Times_52" localSheetId="13">#REF!</definedName>
    <definedName name="Times_52">#REF!</definedName>
    <definedName name="Times_53" localSheetId="20">#REF!</definedName>
    <definedName name="Times_53" localSheetId="13">#REF!</definedName>
    <definedName name="Times_53">#REF!</definedName>
    <definedName name="Times_54" localSheetId="20">#REF!</definedName>
    <definedName name="Times_54" localSheetId="13">#REF!</definedName>
    <definedName name="Times_54">#REF!</definedName>
    <definedName name="Times_6" localSheetId="20">#REF!</definedName>
    <definedName name="Times_6" localSheetId="13">#REF!</definedName>
    <definedName name="Times_6">#REF!</definedName>
    <definedName name="Times_7" localSheetId="20">#REF!</definedName>
    <definedName name="Times_7" localSheetId="13">#REF!</definedName>
    <definedName name="Times_7">#REF!</definedName>
    <definedName name="Times_8" localSheetId="20">#REF!</definedName>
    <definedName name="Times_8" localSheetId="13">#REF!</definedName>
    <definedName name="Times_8">#REF!</definedName>
    <definedName name="Times_9" localSheetId="20">#REF!</definedName>
    <definedName name="Times_9" localSheetId="13">#REF!</definedName>
    <definedName name="Times_9">#REF!</definedName>
    <definedName name="title">'[19]Огл. Графиков'!$B$2:$B$31</definedName>
    <definedName name="tyu" localSheetId="21">#REF!</definedName>
    <definedName name="tyu" localSheetId="20">#REF!</definedName>
    <definedName name="tyu" localSheetId="11">#REF!</definedName>
    <definedName name="tyu" localSheetId="13">#REF!</definedName>
    <definedName name="tyu">#REF!</definedName>
    <definedName name="U_Lst" localSheetId="21">#REF!</definedName>
    <definedName name="U_Lst" localSheetId="20">#REF!</definedName>
    <definedName name="U_Lst" localSheetId="13">#REF!</definedName>
    <definedName name="U_Lst">#REF!</definedName>
    <definedName name="U_Net" localSheetId="21">#REF!</definedName>
    <definedName name="U_Net" localSheetId="20">#REF!</definedName>
    <definedName name="U_Net" localSheetId="13">#REF!</definedName>
    <definedName name="U_Net">#REF!</definedName>
    <definedName name="ujl" localSheetId="20">#REF!</definedName>
    <definedName name="ujl" localSheetId="13">#REF!</definedName>
    <definedName name="ujl">#REF!</definedName>
    <definedName name="USA" localSheetId="20">[20]Шкаф!#REF!</definedName>
    <definedName name="USA" localSheetId="13">[20]Шкаф!#REF!</definedName>
    <definedName name="USA">[20]Шкаф!#REF!</definedName>
    <definedName name="USA_1" localSheetId="20">#REF!</definedName>
    <definedName name="USA_1" localSheetId="13">#REF!</definedName>
    <definedName name="USA_1">#REF!</definedName>
    <definedName name="usd" localSheetId="20">#REF!</definedName>
    <definedName name="usd" localSheetId="13">#REF!</definedName>
    <definedName name="usd">#REF!</definedName>
    <definedName name="v" localSheetId="20">#REF!</definedName>
    <definedName name="v" localSheetId="13">#REF!</definedName>
    <definedName name="v">#REF!</definedName>
    <definedName name="vhjk" localSheetId="13">[4]топография!#REF!</definedName>
    <definedName name="vhjk">[4]топография!#REF!</definedName>
    <definedName name="vsego" localSheetId="21">#REF!</definedName>
    <definedName name="vsego" localSheetId="20">#REF!</definedName>
    <definedName name="vsego" localSheetId="11">#REF!</definedName>
    <definedName name="vsego" localSheetId="13">#REF!</definedName>
    <definedName name="vsego">#REF!</definedName>
    <definedName name="w" localSheetId="20">#REF!</definedName>
    <definedName name="w" localSheetId="13">#REF!</definedName>
    <definedName name="w">#REF!</definedName>
    <definedName name="we" localSheetId="21" hidden="1">{#N/A,#N/A,TRUE,"Смета на пасс. обор. №1"}</definedName>
    <definedName name="we" localSheetId="20" hidden="1">{#N/A,#N/A,TRUE,"Смета на пасс. обор. №1"}</definedName>
    <definedName name="we" localSheetId="11" hidden="1">{#N/A,#N/A,TRUE,"Смета на пасс. обор. №1"}</definedName>
    <definedName name="we" localSheetId="18" hidden="1">{#N/A,#N/A,TRUE,"Смета на пасс. обор. №1"}</definedName>
    <definedName name="we" hidden="1">{#N/A,#N/A,TRUE,"Смета на пасс. обор. №1"}</definedName>
    <definedName name="we_1" localSheetId="21" hidden="1">{#N/A,#N/A,TRUE,"Смета на пасс. обор. №1"}</definedName>
    <definedName name="we_1" localSheetId="20" hidden="1">{#N/A,#N/A,TRUE,"Смета на пасс. обор. №1"}</definedName>
    <definedName name="we_1" localSheetId="11" hidden="1">{#N/A,#N/A,TRUE,"Смета на пасс. обор. №1"}</definedName>
    <definedName name="we_1" localSheetId="18" hidden="1">{#N/A,#N/A,TRUE,"Смета на пасс. обор. №1"}</definedName>
    <definedName name="we_1" hidden="1">{#N/A,#N/A,TRUE,"Смета на пасс. обор. №1"}</definedName>
    <definedName name="wer" localSheetId="21">#REF!</definedName>
    <definedName name="wer" localSheetId="20">#REF!</definedName>
    <definedName name="wer" localSheetId="13">#REF!</definedName>
    <definedName name="wer">#REF!</definedName>
    <definedName name="WORK" localSheetId="21">[11]Спецификация!#REF!</definedName>
    <definedName name="WORK" localSheetId="20">[11]Спецификация!#REF!</definedName>
    <definedName name="WORK" localSheetId="11">[11]Спецификация!#REF!</definedName>
    <definedName name="WORK" localSheetId="13">[11]Спецификация!#REF!</definedName>
    <definedName name="WORK">[11]Спецификация!#REF!</definedName>
    <definedName name="wrn.1." localSheetId="0" hidden="1">{#N/A,#N/A,FALSE,"Шаблон_Спец1"}</definedName>
    <definedName name="wrn.1." localSheetId="21" hidden="1">{#N/A,#N/A,FALSE,"Шаблон_Спец1"}</definedName>
    <definedName name="wrn.1." localSheetId="20" hidden="1">{#N/A,#N/A,FALSE,"Шаблон_Спец1"}</definedName>
    <definedName name="wrn.1." localSheetId="11" hidden="1">{#N/A,#N/A,FALSE,"Шаблон_Спец1"}</definedName>
    <definedName name="wrn.1." localSheetId="18" hidden="1">{#N/A,#N/A,FALSE,"Шаблон_Спец1"}</definedName>
    <definedName name="wrn.1." localSheetId="6" hidden="1">{#N/A,#N/A,FALSE,"Шаблон_Спец1"}</definedName>
    <definedName name="wrn.1." hidden="1">{#N/A,#N/A,FALSE,"Шаблон_Спец1"}</definedName>
    <definedName name="wrn.sp2344." localSheetId="21" hidden="1">{#N/A,#N/A,TRUE,"Смета на пасс. обор. №1"}</definedName>
    <definedName name="wrn.sp2344." localSheetId="20" hidden="1">{#N/A,#N/A,TRUE,"Смета на пасс. обор. №1"}</definedName>
    <definedName name="wrn.sp2344." localSheetId="11" hidden="1">{#N/A,#N/A,TRUE,"Смета на пасс. обор. №1"}</definedName>
    <definedName name="wrn.sp2344." localSheetId="18" hidden="1">{#N/A,#N/A,TRUE,"Смета на пасс. обор. №1"}</definedName>
    <definedName name="wrn.sp2344." hidden="1">{#N/A,#N/A,TRUE,"Смета на пасс. обор. №1"}</definedName>
    <definedName name="wrn.sp2344._1" localSheetId="21" hidden="1">{#N/A,#N/A,TRUE,"Смета на пасс. обор. №1"}</definedName>
    <definedName name="wrn.sp2344._1" localSheetId="20" hidden="1">{#N/A,#N/A,TRUE,"Смета на пасс. обор. №1"}</definedName>
    <definedName name="wrn.sp2344._1" localSheetId="11" hidden="1">{#N/A,#N/A,TRUE,"Смета на пасс. обор. №1"}</definedName>
    <definedName name="wrn.sp2344._1" localSheetId="18" hidden="1">{#N/A,#N/A,TRUE,"Смета на пасс. обор. №1"}</definedName>
    <definedName name="wrn.sp2344._1" hidden="1">{#N/A,#N/A,TRUE,"Смета на пасс. обор. №1"}</definedName>
    <definedName name="wrn.sp2345" localSheetId="21" hidden="1">{#N/A,#N/A,TRUE,"Смета на пасс. обор. №1"}</definedName>
    <definedName name="wrn.sp2345" localSheetId="20" hidden="1">{#N/A,#N/A,TRUE,"Смета на пасс. обор. №1"}</definedName>
    <definedName name="wrn.sp2345" localSheetId="11" hidden="1">{#N/A,#N/A,TRUE,"Смета на пасс. обор. №1"}</definedName>
    <definedName name="wrn.sp2345" localSheetId="18" hidden="1">{#N/A,#N/A,TRUE,"Смета на пасс. обор. №1"}</definedName>
    <definedName name="wrn.sp2345" hidden="1">{#N/A,#N/A,TRUE,"Смета на пасс. обор. №1"}</definedName>
    <definedName name="wrn.sp2345_1" localSheetId="21" hidden="1">{#N/A,#N/A,TRUE,"Смета на пасс. обор. №1"}</definedName>
    <definedName name="wrn.sp2345_1" localSheetId="20" hidden="1">{#N/A,#N/A,TRUE,"Смета на пасс. обор. №1"}</definedName>
    <definedName name="wrn.sp2345_1" localSheetId="11" hidden="1">{#N/A,#N/A,TRUE,"Смета на пасс. обор. №1"}</definedName>
    <definedName name="wrn.sp2345_1" localSheetId="18" hidden="1">{#N/A,#N/A,TRUE,"Смета на пасс. обор. №1"}</definedName>
    <definedName name="wrn.sp2345_1" hidden="1">{#N/A,#N/A,TRUE,"Смета на пасс. обор. №1"}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Wys1." hidden="1">{#N/A,#N/A,FALSE,"Приложение к справке"}</definedName>
    <definedName name="wrn.Wys2" hidden="1">{#N/A,#N/A,FALSE,"Приложение к справке"}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Основная._.спецификация.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wrn.Спецификации." hidden="1">{#N/A,#N/A,TRUE,"КЦ11Аб";#N/A,#N/A,TRUE,"КЦ11Тл";#N/A,#N/A,TRUE,"КЦ12Тл";#N/A,#N/A,TRUE,"КЦ13Тл";#N/A,#N/A,TRUE,"КЦ14Тл";#N/A,#N/A,TRUE,"КЦ21Тл";#N/A,#N/A,TRUE,"КЦ22Тл";#N/A,#N/A,TRUE,"КЦ31Тл";#N/A,#N/A,TRUE,"КЦ32Тл";#N/A,#N/A,TRUE,"КЦ11Тн";#N/A,#N/A,TRUE,"Инструмент";#N/A,#N/A,TRUE,"Приборы"}</definedName>
    <definedName name="ww" localSheetId="21">#REF!</definedName>
    <definedName name="ww" localSheetId="20">#REF!</definedName>
    <definedName name="ww" localSheetId="13">#REF!</definedName>
    <definedName name="ww">#REF!</definedName>
    <definedName name="x">#REF!</definedName>
    <definedName name="xh" localSheetId="20">#REF!</definedName>
    <definedName name="xh" localSheetId="13">#REF!</definedName>
    <definedName name="xh">#REF!</definedName>
    <definedName name="xxx" hidden="1">{"IMRAK42x8x8",#N/A,TRUE,"IMRAK 1400 42U 800X800";"IMRAK32x6x6",#N/A,TRUE,"IMRAK 1400 32U 600x600";"IMRAK42x12x8",#N/A,TRUE,"IMRAK 1400 42U 1200x800";"IMRAK15x6x4",#N/A,TRUE,"IMRAK 400 15U FRONT SECTION"}</definedName>
    <definedName name="y" localSheetId="20">#REF!</definedName>
    <definedName name="y" localSheetId="13">#REF!</definedName>
    <definedName name="y">#REF!</definedName>
    <definedName name="Yamaha_26" localSheetId="20">#REF!</definedName>
    <definedName name="Yamaha_26" localSheetId="13">#REF!</definedName>
    <definedName name="Yamaha_26">#REF!</definedName>
    <definedName name="yui" localSheetId="21">#REF!</definedName>
    <definedName name="yui" localSheetId="20">#REF!</definedName>
    <definedName name="yui" localSheetId="13">#REF!</definedName>
    <definedName name="yui">#REF!</definedName>
    <definedName name="yyy" localSheetId="20">#REF!</definedName>
    <definedName name="yyy" localSheetId="13">#REF!</definedName>
    <definedName name="yyy">#REF!</definedName>
    <definedName name="ZAK1" localSheetId="0">#REF!</definedName>
    <definedName name="ZAK1" localSheetId="21">#REF!</definedName>
    <definedName name="ZAK1" localSheetId="20">#REF!</definedName>
    <definedName name="ZAK1" localSheetId="13">#REF!</definedName>
    <definedName name="ZAK1">#REF!</definedName>
    <definedName name="ZAK1_1" localSheetId="20">#REF!</definedName>
    <definedName name="ZAK1_1" localSheetId="13">#REF!</definedName>
    <definedName name="ZAK1_1">#REF!</definedName>
    <definedName name="ZAK2" localSheetId="0">#REF!</definedName>
    <definedName name="ZAK2" localSheetId="20">#REF!</definedName>
    <definedName name="ZAK2" localSheetId="13">#REF!</definedName>
    <definedName name="ZAK2">#REF!</definedName>
    <definedName name="ZAK2_1" localSheetId="20">#REF!</definedName>
    <definedName name="ZAK2_1" localSheetId="13">#REF!</definedName>
    <definedName name="ZAK2_1">#REF!</definedName>
    <definedName name="zak3" localSheetId="20">#REF!</definedName>
    <definedName name="zak3" localSheetId="13">#REF!</definedName>
    <definedName name="zak3">#REF!</definedName>
    <definedName name="zxdc" localSheetId="20">#REF!</definedName>
    <definedName name="zxdc" localSheetId="13">#REF!</definedName>
    <definedName name="zxdc">#REF!</definedName>
    <definedName name="zzzz" localSheetId="20">#REF!</definedName>
    <definedName name="zzzz" localSheetId="13">#REF!</definedName>
    <definedName name="zzzz">#REF!</definedName>
    <definedName name="а" localSheetId="21" hidden="1">{#N/A,#N/A,TRUE,"Смета на пасс. обор. №1"}</definedName>
    <definedName name="а" localSheetId="20" hidden="1">{#N/A,#N/A,TRUE,"Смета на пасс. обор. №1"}</definedName>
    <definedName name="а" localSheetId="11" hidden="1">{#N/A,#N/A,TRUE,"Смета на пасс. обор. №1"}</definedName>
    <definedName name="а" localSheetId="18" hidden="1">{#N/A,#N/A,TRUE,"Смета на пасс. обор. №1"}</definedName>
    <definedName name="а" hidden="1">{#N/A,#N/A,TRUE,"Смета на пасс. обор. №1"}</definedName>
    <definedName name="а_1" localSheetId="21" hidden="1">{#N/A,#N/A,TRUE,"Смета на пасс. обор. №1"}</definedName>
    <definedName name="а_1" localSheetId="20" hidden="1">{#N/A,#N/A,TRUE,"Смета на пасс. обор. №1"}</definedName>
    <definedName name="а_1" localSheetId="11" hidden="1">{#N/A,#N/A,TRUE,"Смета на пасс. обор. №1"}</definedName>
    <definedName name="а_1" localSheetId="18" hidden="1">{#N/A,#N/A,TRUE,"Смета на пасс. обор. №1"}</definedName>
    <definedName name="а_1" hidden="1">{#N/A,#N/A,TRUE,"Смета на пасс. обор. №1"}</definedName>
    <definedName name="а1" localSheetId="21">#REF!</definedName>
    <definedName name="а1" localSheetId="20">#REF!</definedName>
    <definedName name="а1" localSheetId="13">#REF!</definedName>
    <definedName name="а1">#REF!</definedName>
    <definedName name="А15" localSheetId="20">#REF!</definedName>
    <definedName name="А15" localSheetId="13">#REF!</definedName>
    <definedName name="А15">#REF!</definedName>
    <definedName name="А2" localSheetId="21">#REF!</definedName>
    <definedName name="А2" localSheetId="20">#REF!</definedName>
    <definedName name="А2" localSheetId="13">#REF!</definedName>
    <definedName name="А2">#REF!</definedName>
    <definedName name="А34" localSheetId="20">#REF!</definedName>
    <definedName name="А34" localSheetId="13">#REF!</definedName>
    <definedName name="А34">#REF!</definedName>
    <definedName name="а35" localSheetId="20">#REF!</definedName>
    <definedName name="а35" localSheetId="13">#REF!</definedName>
    <definedName name="а35">#REF!</definedName>
    <definedName name="а36" localSheetId="0">#REF!</definedName>
    <definedName name="а36" localSheetId="21">#REF!</definedName>
    <definedName name="а36" localSheetId="20">#REF!</definedName>
    <definedName name="а36" localSheetId="13">#REF!</definedName>
    <definedName name="а36">#REF!</definedName>
    <definedName name="а36_1" localSheetId="20">#REF!</definedName>
    <definedName name="а36_1" localSheetId="13">#REF!</definedName>
    <definedName name="а36_1">#REF!</definedName>
    <definedName name="аа" localSheetId="0">[4]топография!#REF!</definedName>
    <definedName name="аа" localSheetId="20">[4]топография!#REF!</definedName>
    <definedName name="аа" localSheetId="13">[4]топография!#REF!</definedName>
    <definedName name="аа">[4]топография!#REF!</definedName>
    <definedName name="ААА" localSheetId="20">#REF!</definedName>
    <definedName name="ААА" localSheetId="13">#REF!</definedName>
    <definedName name="ААА">#REF!</definedName>
    <definedName name="аааа" localSheetId="20">#REF!</definedName>
    <definedName name="аааа" localSheetId="13">#REF!</definedName>
    <definedName name="аааа">#REF!</definedName>
    <definedName name="ааааа" localSheetId="20">#REF!</definedName>
    <definedName name="ааааа" localSheetId="13">#REF!</definedName>
    <definedName name="ааааа">#REF!</definedName>
    <definedName name="аааааа" localSheetId="20">#REF!</definedName>
    <definedName name="аааааа" localSheetId="13">#REF!</definedName>
    <definedName name="аааааа">#REF!</definedName>
    <definedName name="ааааааа" localSheetId="20">#REF!</definedName>
    <definedName name="ааааааа" localSheetId="13">#REF!</definedName>
    <definedName name="ааааааа">#REF!</definedName>
    <definedName name="аб" localSheetId="20">#REF!</definedName>
    <definedName name="аб" localSheetId="13">#REF!</definedName>
    <definedName name="аб">#REF!</definedName>
    <definedName name="ав" localSheetId="21">#REF!</definedName>
    <definedName name="ав" localSheetId="20">#REF!</definedName>
    <definedName name="ав" localSheetId="11">#REF!</definedName>
    <definedName name="ав" localSheetId="13">#REF!</definedName>
    <definedName name="ав">#REF!</definedName>
    <definedName name="ав_1" localSheetId="21">#REF!</definedName>
    <definedName name="ав_1" localSheetId="20">#REF!</definedName>
    <definedName name="ав_1" localSheetId="13">#REF!</definedName>
    <definedName name="ав_1">#REF!</definedName>
    <definedName name="авввввввввввввввввввв" localSheetId="20">#REF!</definedName>
    <definedName name="авввввввввввввввввввв" localSheetId="13">#REF!</definedName>
    <definedName name="авввввввввввввввввввв">#REF!</definedName>
    <definedName name="авпявап" localSheetId="20">#REF!</definedName>
    <definedName name="авпявап" localSheetId="13">#REF!</definedName>
    <definedName name="авпявап">#REF!</definedName>
    <definedName name="авпяпав" localSheetId="20">#REF!</definedName>
    <definedName name="авпяпав" localSheetId="13">#REF!</definedName>
    <definedName name="авпяпав">#REF!</definedName>
    <definedName name="авРВп" localSheetId="20">#REF!</definedName>
    <definedName name="авРВп" localSheetId="13">#REF!</definedName>
    <definedName name="авРВп">#REF!</definedName>
    <definedName name="авс" localSheetId="21">#REF!</definedName>
    <definedName name="авс" localSheetId="20">#REF!</definedName>
    <definedName name="авс" localSheetId="13">#REF!</definedName>
    <definedName name="авс">#REF!</definedName>
    <definedName name="автом" localSheetId="20">#REF!</definedName>
    <definedName name="автом" localSheetId="13">#REF!</definedName>
    <definedName name="автом">#REF!</definedName>
    <definedName name="аглвг" localSheetId="20">#REF!</definedName>
    <definedName name="аглвг" localSheetId="13">#REF!</definedName>
    <definedName name="аглвг">#REF!</definedName>
    <definedName name="админ" localSheetId="20">#REF!</definedName>
    <definedName name="админ" localSheetId="13">#REF!</definedName>
    <definedName name="админ">#REF!</definedName>
    <definedName name="аднг" localSheetId="20">#REF!</definedName>
    <definedName name="аднг" localSheetId="13">#REF!</definedName>
    <definedName name="аднг">#REF!</definedName>
    <definedName name="адоад" localSheetId="20">#REF!</definedName>
    <definedName name="адоад" localSheetId="13">#REF!</definedName>
    <definedName name="адоад">#REF!</definedName>
    <definedName name="адожд" localSheetId="20">#REF!</definedName>
    <definedName name="адожд" localSheetId="13">#REF!</definedName>
    <definedName name="адожд">#REF!</definedName>
    <definedName name="Азб" localSheetId="20">#REF!</definedName>
    <definedName name="Азб" localSheetId="13">#REF!</definedName>
    <definedName name="Азб">#REF!</definedName>
    <definedName name="АКСТ">'[21]Лист опроса'!$B$22</definedName>
    <definedName name="ало" localSheetId="20">#REF!</definedName>
    <definedName name="ало" localSheetId="13">#REF!</definedName>
    <definedName name="ало">#REF!</definedName>
    <definedName name="Алтайский_край" localSheetId="20">#REF!</definedName>
    <definedName name="Алтайский_край" localSheetId="13">#REF!</definedName>
    <definedName name="Алтайский_край">#REF!</definedName>
    <definedName name="Алтайский_край_1" localSheetId="20">#REF!</definedName>
    <definedName name="Алтайский_край_1" localSheetId="13">#REF!</definedName>
    <definedName name="Алтайский_край_1">#REF!</definedName>
    <definedName name="Амурская_область" localSheetId="20">#REF!</definedName>
    <definedName name="Амурская_область" localSheetId="13">#REF!</definedName>
    <definedName name="Амурская_область">#REF!</definedName>
    <definedName name="Амурская_область_1" localSheetId="20">#REF!</definedName>
    <definedName name="Амурская_область_1" localSheetId="13">#REF!</definedName>
    <definedName name="Амурская_область_1">#REF!</definedName>
    <definedName name="ангданга" localSheetId="20">#REF!</definedName>
    <definedName name="ангданга" localSheetId="13">#REF!</definedName>
    <definedName name="ангданга">#REF!</definedName>
    <definedName name="ангщ" localSheetId="20">#REF!</definedName>
    <definedName name="ангщ" localSheetId="13">#REF!</definedName>
    <definedName name="ангщ">#REF!</definedName>
    <definedName name="анд" localSheetId="20">#REF!</definedName>
    <definedName name="анд" localSheetId="13">#REF!</definedName>
    <definedName name="анд">#REF!</definedName>
    <definedName name="анол" localSheetId="20">#REF!</definedName>
    <definedName name="анол" localSheetId="13">#REF!</definedName>
    <definedName name="анол">#REF!</definedName>
    <definedName name="анрл" localSheetId="20">[4]топография!#REF!</definedName>
    <definedName name="анрл" localSheetId="13">[4]топография!#REF!</definedName>
    <definedName name="анрл">[4]топография!#REF!</definedName>
    <definedName name="аода" localSheetId="20">#REF!</definedName>
    <definedName name="аода" localSheetId="13">#REF!</definedName>
    <definedName name="аода">#REF!</definedName>
    <definedName name="аодадо" localSheetId="20">#REF!</definedName>
    <definedName name="аодадо" localSheetId="13">#REF!</definedName>
    <definedName name="аодадо">#REF!</definedName>
    <definedName name="аодра" localSheetId="20">#REF!</definedName>
    <definedName name="аодра" localSheetId="13">#REF!</definedName>
    <definedName name="аодра">#REF!</definedName>
    <definedName name="аол" localSheetId="13">[4]топография!#REF!</definedName>
    <definedName name="аол">[4]топография!#REF!</definedName>
    <definedName name="аолрмб">[22]Вспомогательный!$D$77</definedName>
    <definedName name="аопы" localSheetId="20">#REF!</definedName>
    <definedName name="аопы" localSheetId="13">#REF!</definedName>
    <definedName name="аопы">#REF!</definedName>
    <definedName name="аопыао" localSheetId="20">#REF!</definedName>
    <definedName name="аопыао" localSheetId="13">#REF!</definedName>
    <definedName name="аопыао">#REF!</definedName>
    <definedName name="аоыао" localSheetId="20">#REF!</definedName>
    <definedName name="аоыао" localSheetId="13">#REF!</definedName>
    <definedName name="аоыао">#REF!</definedName>
    <definedName name="ап" localSheetId="21" hidden="1">{#N/A,#N/A,TRUE,"Смета на пасс. обор. №1"}</definedName>
    <definedName name="ап" localSheetId="20" hidden="1">{#N/A,#N/A,TRUE,"Смета на пасс. обор. №1"}</definedName>
    <definedName name="ап" localSheetId="11" hidden="1">{#N/A,#N/A,TRUE,"Смета на пасс. обор. №1"}</definedName>
    <definedName name="ап" localSheetId="18" hidden="1">{#N/A,#N/A,TRUE,"Смета на пасс. обор. №1"}</definedName>
    <definedName name="ап" hidden="1">{#N/A,#N/A,TRUE,"Смета на пасс. обор. №1"}</definedName>
    <definedName name="ап_1" localSheetId="21" hidden="1">{#N/A,#N/A,TRUE,"Смета на пасс. обор. №1"}</definedName>
    <definedName name="ап_1" localSheetId="20" hidden="1">{#N/A,#N/A,TRUE,"Смета на пасс. обор. №1"}</definedName>
    <definedName name="ап_1" localSheetId="11" hidden="1">{#N/A,#N/A,TRUE,"Смета на пасс. обор. №1"}</definedName>
    <definedName name="ап_1" localSheetId="18" hidden="1">{#N/A,#N/A,TRUE,"Смета на пасс. обор. №1"}</definedName>
    <definedName name="ап_1" hidden="1">{#N/A,#N/A,TRUE,"Смета на пасс. обор. №1"}</definedName>
    <definedName name="ап12" localSheetId="20">#REF!</definedName>
    <definedName name="ап12" localSheetId="13">#REF!</definedName>
    <definedName name="ап12">#REF!</definedName>
    <definedName name="апоап" localSheetId="20">#REF!</definedName>
    <definedName name="апоап" localSheetId="13">#REF!</definedName>
    <definedName name="апоап">#REF!</definedName>
    <definedName name="аповоп" localSheetId="20">#REF!</definedName>
    <definedName name="аповоп" localSheetId="13">#REF!</definedName>
    <definedName name="аповоп">#REF!</definedName>
    <definedName name="апопр" localSheetId="20">#REF!</definedName>
    <definedName name="апопр" localSheetId="13">#REF!</definedName>
    <definedName name="апопр">#REF!</definedName>
    <definedName name="апорапо" localSheetId="20">#REF!</definedName>
    <definedName name="апорапо" localSheetId="13">#REF!</definedName>
    <definedName name="апорапо">#REF!</definedName>
    <definedName name="апотиа" localSheetId="20">#REF!</definedName>
    <definedName name="апотиа" localSheetId="13">#REF!</definedName>
    <definedName name="апотиа">#REF!</definedName>
    <definedName name="апоыа" localSheetId="20">#REF!</definedName>
    <definedName name="апоыа" localSheetId="13">#REF!</definedName>
    <definedName name="апоыа">#REF!</definedName>
    <definedName name="апоыаоп" localSheetId="20">#REF!</definedName>
    <definedName name="апоыаоп" localSheetId="13">#REF!</definedName>
    <definedName name="апоыаоп">#REF!</definedName>
    <definedName name="апоыапо" localSheetId="20">#REF!</definedName>
    <definedName name="апоыапо" localSheetId="13">#REF!</definedName>
    <definedName name="апоыапо">#REF!</definedName>
    <definedName name="апоыоо" localSheetId="20">#REF!</definedName>
    <definedName name="апоыоо" localSheetId="13">#REF!</definedName>
    <definedName name="апоыоо">#REF!</definedName>
    <definedName name="апр" localSheetId="21" hidden="1">{#N/A,#N/A,TRUE,"Смета на пасс. обор. №1"}</definedName>
    <definedName name="апр" localSheetId="20" hidden="1">{#N/A,#N/A,TRUE,"Смета на пасс. обор. №1"}</definedName>
    <definedName name="апр" localSheetId="11" hidden="1">{#N/A,#N/A,TRUE,"Смета на пасс. обор. №1"}</definedName>
    <definedName name="апр" localSheetId="18" hidden="1">{#N/A,#N/A,TRUE,"Смета на пасс. обор. №1"}</definedName>
    <definedName name="апр" hidden="1">{#N/A,#N/A,TRUE,"Смета на пасс. обор. №1"}</definedName>
    <definedName name="апр_1" localSheetId="21" hidden="1">{#N/A,#N/A,TRUE,"Смета на пасс. обор. №1"}</definedName>
    <definedName name="апр_1" localSheetId="20" hidden="1">{#N/A,#N/A,TRUE,"Смета на пасс. обор. №1"}</definedName>
    <definedName name="апр_1" localSheetId="11" hidden="1">{#N/A,#N/A,TRUE,"Смета на пасс. обор. №1"}</definedName>
    <definedName name="апр_1" localSheetId="18" hidden="1">{#N/A,#N/A,TRUE,"Смета на пасс. обор. №1"}</definedName>
    <definedName name="апр_1" hidden="1">{#N/A,#N/A,TRUE,"Смета на пасс. обор. №1"}</definedName>
    <definedName name="аправи" localSheetId="20">#REF!</definedName>
    <definedName name="аправи" localSheetId="13">#REF!</definedName>
    <definedName name="аправи">#REF!</definedName>
    <definedName name="апрапр">#REF!</definedName>
    <definedName name="апрво" localSheetId="20">#REF!</definedName>
    <definedName name="апрво" localSheetId="13">#REF!</definedName>
    <definedName name="апрво">#REF!</definedName>
    <definedName name="апрыа" localSheetId="20">#REF!</definedName>
    <definedName name="апрыа" localSheetId="13">#REF!</definedName>
    <definedName name="апрыа">#REF!</definedName>
    <definedName name="апрыапр" localSheetId="13">[4]топография!#REF!</definedName>
    <definedName name="апрыапр">[4]топография!#REF!</definedName>
    <definedName name="апыо" localSheetId="20">#REF!</definedName>
    <definedName name="апыо" localSheetId="13">#REF!</definedName>
    <definedName name="апыо">#REF!</definedName>
    <definedName name="апырр" localSheetId="20">#REF!</definedName>
    <definedName name="апырр" localSheetId="13">#REF!</definedName>
    <definedName name="апырр">#REF!</definedName>
    <definedName name="араера" localSheetId="20">#REF!</definedName>
    <definedName name="араера" localSheetId="13">#REF!</definedName>
    <definedName name="араера">#REF!</definedName>
    <definedName name="арбь" localSheetId="20">#REF!</definedName>
    <definedName name="арбь" localSheetId="13">#REF!</definedName>
    <definedName name="арбь">#REF!</definedName>
    <definedName name="арл" localSheetId="20">#REF!</definedName>
    <definedName name="арл" localSheetId="13">#REF!</definedName>
    <definedName name="арл">#REF!</definedName>
    <definedName name="арла" localSheetId="20">[4]топография!#REF!</definedName>
    <definedName name="арла" localSheetId="13">[4]топография!#REF!</definedName>
    <definedName name="арла">[4]топография!#REF!</definedName>
    <definedName name="аро" localSheetId="20">#REF!</definedName>
    <definedName name="аро" localSheetId="13">#REF!</definedName>
    <definedName name="аро">#REF!</definedName>
    <definedName name="ародар" localSheetId="20">#REF!</definedName>
    <definedName name="ародар" localSheetId="13">#REF!</definedName>
    <definedName name="ародар">#REF!</definedName>
    <definedName name="ародард" localSheetId="13">[4]топография!#REF!</definedName>
    <definedName name="ародард">[4]топография!#REF!</definedName>
    <definedName name="ародарод" localSheetId="20">#REF!</definedName>
    <definedName name="ародарод" localSheetId="13">#REF!</definedName>
    <definedName name="ародарод">#REF!</definedName>
    <definedName name="ародра" localSheetId="20">#REF!</definedName>
    <definedName name="ародра" localSheetId="13">#REF!</definedName>
    <definedName name="ародра">#REF!</definedName>
    <definedName name="арол" localSheetId="20">#REF!</definedName>
    <definedName name="арол" localSheetId="13">#REF!</definedName>
    <definedName name="арол">#REF!</definedName>
    <definedName name="аролаол" localSheetId="20">#REF!</definedName>
    <definedName name="аролаол" localSheetId="13">#REF!</definedName>
    <definedName name="аролаол">#REF!</definedName>
    <definedName name="арпа" localSheetId="20">#REF!</definedName>
    <definedName name="арпа" localSheetId="13">#REF!</definedName>
    <definedName name="арпа">#REF!</definedName>
    <definedName name="Архангельская_область" localSheetId="20">#REF!</definedName>
    <definedName name="Архангельская_область" localSheetId="13">#REF!</definedName>
    <definedName name="Архангельская_область">#REF!</definedName>
    <definedName name="Архангельская_область_1" localSheetId="20">#REF!</definedName>
    <definedName name="Архангельская_область_1" localSheetId="13">#REF!</definedName>
    <definedName name="Архангельская_область_1">#REF!</definedName>
    <definedName name="арьдбра" localSheetId="20">[4]топография!#REF!</definedName>
    <definedName name="арьдбра" localSheetId="13">[4]топография!#REF!</definedName>
    <definedName name="арьдбра">[4]топография!#REF!</definedName>
    <definedName name="астр" localSheetId="21">#REF!</definedName>
    <definedName name="астр" localSheetId="20">#REF!</definedName>
    <definedName name="астр" localSheetId="11">#REF!</definedName>
    <definedName name="астр" localSheetId="13">#REF!</definedName>
    <definedName name="астр">#REF!</definedName>
    <definedName name="Астраханская_область" localSheetId="20">#REF!</definedName>
    <definedName name="Астраханская_область" localSheetId="13">#REF!</definedName>
    <definedName name="Астраханская_область">#REF!</definedName>
    <definedName name="Астрахань" localSheetId="21">#REF!</definedName>
    <definedName name="Астрахань" localSheetId="20">#REF!</definedName>
    <definedName name="Астрахань" localSheetId="13">#REF!</definedName>
    <definedName name="Астрахань">#REF!</definedName>
    <definedName name="Астрахань_1" localSheetId="21">#REF!</definedName>
    <definedName name="Астрахань_1" localSheetId="20">#REF!</definedName>
    <definedName name="Астрахань_1" localSheetId="13">#REF!</definedName>
    <definedName name="Астрахань_1">#REF!</definedName>
    <definedName name="Астрахань_2" localSheetId="20">#REF!</definedName>
    <definedName name="Астрахань_2" localSheetId="13">#REF!</definedName>
    <definedName name="Астрахань_2">#REF!</definedName>
    <definedName name="Астрахань_22" localSheetId="20">#REF!</definedName>
    <definedName name="Астрахань_22" localSheetId="13">#REF!</definedName>
    <definedName name="Астрахань_22">#REF!</definedName>
    <definedName name="Астрахань_49" localSheetId="20">#REF!</definedName>
    <definedName name="Астрахань_49" localSheetId="13">#REF!</definedName>
    <definedName name="Астрахань_49">#REF!</definedName>
    <definedName name="Астрахань_5" localSheetId="20">#REF!</definedName>
    <definedName name="Астрахань_5" localSheetId="13">#REF!</definedName>
    <definedName name="Астрахань_5">#REF!</definedName>
    <definedName name="Астрахань_50" localSheetId="20">#REF!</definedName>
    <definedName name="Астрахань_50" localSheetId="13">#REF!</definedName>
    <definedName name="Астрахань_50">#REF!</definedName>
    <definedName name="Астрахань_51" localSheetId="20">#REF!</definedName>
    <definedName name="Астрахань_51" localSheetId="13">#REF!</definedName>
    <definedName name="Астрахань_51">#REF!</definedName>
    <definedName name="Астрахань_52" localSheetId="20">#REF!</definedName>
    <definedName name="Астрахань_52" localSheetId="13">#REF!</definedName>
    <definedName name="Астрахань_52">#REF!</definedName>
    <definedName name="Астрахань_53" localSheetId="20">#REF!</definedName>
    <definedName name="Астрахань_53" localSheetId="13">#REF!</definedName>
    <definedName name="Астрахань_53">#REF!</definedName>
    <definedName name="Астрахань_54" localSheetId="20">#REF!</definedName>
    <definedName name="Астрахань_54" localSheetId="13">#REF!</definedName>
    <definedName name="Астрахань_54">#REF!</definedName>
    <definedName name="АСУТП" localSheetId="20">#REF!</definedName>
    <definedName name="АСУТП" localSheetId="13">#REF!</definedName>
    <definedName name="АСУТП">#REF!</definedName>
    <definedName name="АСУТП2" localSheetId="20">#REF!</definedName>
    <definedName name="АСУТП2" localSheetId="13">#REF!</definedName>
    <definedName name="АСУТП2">#REF!</definedName>
    <definedName name="АСУТП2_1" localSheetId="20">#REF!</definedName>
    <definedName name="АСУТП2_1" localSheetId="13">#REF!</definedName>
    <definedName name="АСУТП2_1">#REF!</definedName>
    <definedName name="АСУТП2_2" localSheetId="20">#REF!</definedName>
    <definedName name="АСУТП2_2" localSheetId="13">#REF!</definedName>
    <definedName name="АСУТП2_2">#REF!</definedName>
    <definedName name="АСУТП2_22" localSheetId="20">#REF!</definedName>
    <definedName name="АСУТП2_22" localSheetId="13">#REF!</definedName>
    <definedName name="АСУТП2_22">#REF!</definedName>
    <definedName name="АСУТП2_49" localSheetId="20">#REF!</definedName>
    <definedName name="АСУТП2_49" localSheetId="13">#REF!</definedName>
    <definedName name="АСУТП2_49">#REF!</definedName>
    <definedName name="АСУТП2_5" localSheetId="20">#REF!</definedName>
    <definedName name="АСУТП2_5" localSheetId="13">#REF!</definedName>
    <definedName name="АСУТП2_5">#REF!</definedName>
    <definedName name="АСУТП2_50" localSheetId="20">#REF!</definedName>
    <definedName name="АСУТП2_50" localSheetId="13">#REF!</definedName>
    <definedName name="АСУТП2_50">#REF!</definedName>
    <definedName name="АСУТП2_51" localSheetId="20">#REF!</definedName>
    <definedName name="АСУТП2_51" localSheetId="13">#REF!</definedName>
    <definedName name="АСУТП2_51">#REF!</definedName>
    <definedName name="АСУТП2_52" localSheetId="20">#REF!</definedName>
    <definedName name="АСУТП2_52" localSheetId="13">#REF!</definedName>
    <definedName name="АСУТП2_52">#REF!</definedName>
    <definedName name="АСУТП2_53" localSheetId="20">#REF!</definedName>
    <definedName name="АСУТП2_53" localSheetId="13">#REF!</definedName>
    <definedName name="АСУТП2_53">#REF!</definedName>
    <definedName name="АСУТП2_54" localSheetId="20">#REF!</definedName>
    <definedName name="АСУТП2_54" localSheetId="13">#REF!</definedName>
    <definedName name="АСУТП2_54">#REF!</definedName>
    <definedName name="АСУТПАстрахань" localSheetId="20">#REF!</definedName>
    <definedName name="АСУТПАстрахань" localSheetId="13">#REF!</definedName>
    <definedName name="АСУТПАстрахань">#REF!</definedName>
    <definedName name="АСУТПАстрахань_1" localSheetId="20">#REF!</definedName>
    <definedName name="АСУТПАстрахань_1" localSheetId="13">#REF!</definedName>
    <definedName name="АСУТПАстрахань_1">#REF!</definedName>
    <definedName name="АСУТПАстрахань_2" localSheetId="20">#REF!</definedName>
    <definedName name="АСУТПАстрахань_2" localSheetId="13">#REF!</definedName>
    <definedName name="АСУТПАстрахань_2">#REF!</definedName>
    <definedName name="АСУТПАстрахань_22" localSheetId="20">#REF!</definedName>
    <definedName name="АСУТПАстрахань_22" localSheetId="13">#REF!</definedName>
    <definedName name="АСУТПАстрахань_22">#REF!</definedName>
    <definedName name="АСУТПАстрахань_49" localSheetId="20">#REF!</definedName>
    <definedName name="АСУТПАстрахань_49" localSheetId="13">#REF!</definedName>
    <definedName name="АСУТПАстрахань_49">#REF!</definedName>
    <definedName name="АСУТПАстрахань_5" localSheetId="20">#REF!</definedName>
    <definedName name="АСУТПАстрахань_5" localSheetId="13">#REF!</definedName>
    <definedName name="АСУТПАстрахань_5">#REF!</definedName>
    <definedName name="АСУТПАстрахань_50" localSheetId="20">#REF!</definedName>
    <definedName name="АСУТПАстрахань_50" localSheetId="13">#REF!</definedName>
    <definedName name="АСУТПАстрахань_50">#REF!</definedName>
    <definedName name="АСУТПАстрахань_51" localSheetId="20">#REF!</definedName>
    <definedName name="АСУТПАстрахань_51" localSheetId="13">#REF!</definedName>
    <definedName name="АСУТПАстрахань_51">#REF!</definedName>
    <definedName name="АСУТПАстрахань_52" localSheetId="20">#REF!</definedName>
    <definedName name="АСУТПАстрахань_52" localSheetId="13">#REF!</definedName>
    <definedName name="АСУТПАстрахань_52">#REF!</definedName>
    <definedName name="АСУТПАстрахань_53" localSheetId="20">#REF!</definedName>
    <definedName name="АСУТПАстрахань_53" localSheetId="13">#REF!</definedName>
    <definedName name="АСУТПАстрахань_53">#REF!</definedName>
    <definedName name="АСУТПАстрахань_54" localSheetId="20">#REF!</definedName>
    <definedName name="АСУТПАстрахань_54" localSheetId="13">#REF!</definedName>
    <definedName name="АСУТПАстрахань_54">#REF!</definedName>
    <definedName name="АСУТПН.Новгород" localSheetId="20">#REF!</definedName>
    <definedName name="АСУТПН.Новгород" localSheetId="13">#REF!</definedName>
    <definedName name="АСУТПН.Новгород">#REF!</definedName>
    <definedName name="АСУТПН.Новгород_1" localSheetId="20">#REF!</definedName>
    <definedName name="АСУТПН.Новгород_1" localSheetId="13">#REF!</definedName>
    <definedName name="АСУТПН.Новгород_1">#REF!</definedName>
    <definedName name="АСУТПН.Новгород_2" localSheetId="20">#REF!</definedName>
    <definedName name="АСУТПН.Новгород_2" localSheetId="13">#REF!</definedName>
    <definedName name="АСУТПН.Новгород_2">#REF!</definedName>
    <definedName name="АСУТПН.Новгород_22" localSheetId="20">#REF!</definedName>
    <definedName name="АСУТПН.Новгород_22" localSheetId="13">#REF!</definedName>
    <definedName name="АСУТПН.Новгород_22">#REF!</definedName>
    <definedName name="АСУТПН.Новгород_49" localSheetId="20">#REF!</definedName>
    <definedName name="АСУТПН.Новгород_49" localSheetId="13">#REF!</definedName>
    <definedName name="АСУТПН.Новгород_49">#REF!</definedName>
    <definedName name="АСУТПН.Новгород_5" localSheetId="20">#REF!</definedName>
    <definedName name="АСУТПН.Новгород_5" localSheetId="13">#REF!</definedName>
    <definedName name="АСУТПН.Новгород_5">#REF!</definedName>
    <definedName name="АСУТПН.Новгород_50" localSheetId="20">#REF!</definedName>
    <definedName name="АСУТПН.Новгород_50" localSheetId="13">#REF!</definedName>
    <definedName name="АСУТПН.Новгород_50">#REF!</definedName>
    <definedName name="АСУТПН.Новгород_51" localSheetId="20">#REF!</definedName>
    <definedName name="АСУТПН.Новгород_51" localSheetId="13">#REF!</definedName>
    <definedName name="АСУТПН.Новгород_51">#REF!</definedName>
    <definedName name="АСУТПН.Новгород_52" localSheetId="20">#REF!</definedName>
    <definedName name="АСУТПН.Новгород_52" localSheetId="13">#REF!</definedName>
    <definedName name="АСУТПН.Новгород_52">#REF!</definedName>
    <definedName name="АСУТПН.Новгород_53" localSheetId="20">#REF!</definedName>
    <definedName name="АСУТПН.Новгород_53" localSheetId="13">#REF!</definedName>
    <definedName name="АСУТПН.Новгород_53">#REF!</definedName>
    <definedName name="АСУТПН.Новгород_54" localSheetId="20">#REF!</definedName>
    <definedName name="АСУТПН.Новгород_54" localSheetId="13">#REF!</definedName>
    <definedName name="АСУТПН.Новгород_54">#REF!</definedName>
    <definedName name="АСУТПСтаврополь" localSheetId="20">#REF!</definedName>
    <definedName name="АСУТПСтаврополь" localSheetId="13">#REF!</definedName>
    <definedName name="АСУТПСтаврополь">#REF!</definedName>
    <definedName name="АСУТПСтаврополь_1" localSheetId="20">#REF!</definedName>
    <definedName name="АСУТПСтаврополь_1" localSheetId="13">#REF!</definedName>
    <definedName name="АСУТПСтаврополь_1">#REF!</definedName>
    <definedName name="АСУТПСтаврополь_2" localSheetId="20">#REF!</definedName>
    <definedName name="АСУТПСтаврополь_2" localSheetId="13">#REF!</definedName>
    <definedName name="АСУТПСтаврополь_2">#REF!</definedName>
    <definedName name="АСУТПСтаврополь_22" localSheetId="20">#REF!</definedName>
    <definedName name="АСУТПСтаврополь_22" localSheetId="13">#REF!</definedName>
    <definedName name="АСУТПСтаврополь_22">#REF!</definedName>
    <definedName name="АСУТПСтаврополь_49" localSheetId="20">#REF!</definedName>
    <definedName name="АСУТПСтаврополь_49" localSheetId="13">#REF!</definedName>
    <definedName name="АСУТПСтаврополь_49">#REF!</definedName>
    <definedName name="АСУТПСтаврополь_5" localSheetId="20">#REF!</definedName>
    <definedName name="АСУТПСтаврополь_5" localSheetId="13">#REF!</definedName>
    <definedName name="АСУТПСтаврополь_5">#REF!</definedName>
    <definedName name="АСУТПСтаврополь_50" localSheetId="20">#REF!</definedName>
    <definedName name="АСУТПСтаврополь_50" localSheetId="13">#REF!</definedName>
    <definedName name="АСУТПСтаврополь_50">#REF!</definedName>
    <definedName name="АСУТПСтаврополь_51" localSheetId="20">#REF!</definedName>
    <definedName name="АСУТПСтаврополь_51" localSheetId="13">#REF!</definedName>
    <definedName name="АСУТПСтаврополь_51">#REF!</definedName>
    <definedName name="АСУТПСтаврополь_52" localSheetId="20">#REF!</definedName>
    <definedName name="АСУТПСтаврополь_52" localSheetId="13">#REF!</definedName>
    <definedName name="АСУТПСтаврополь_52">#REF!</definedName>
    <definedName name="АСУТПСтаврополь_53" localSheetId="20">#REF!</definedName>
    <definedName name="АСУТПСтаврополь_53" localSheetId="13">#REF!</definedName>
    <definedName name="АСУТПСтаврополь_53">#REF!</definedName>
    <definedName name="АСУТПСтаврополь_54" localSheetId="20">#REF!</definedName>
    <definedName name="АСУТПСтаврополь_54" localSheetId="13">#REF!</definedName>
    <definedName name="АСУТПСтаврополь_54">#REF!</definedName>
    <definedName name="АФС" localSheetId="13">[4]топография!#REF!</definedName>
    <definedName name="АФС">[4]топография!#REF!</definedName>
    <definedName name="ацуацу">#REF!</definedName>
    <definedName name="ачпо" localSheetId="13">[4]топография!#REF!</definedName>
    <definedName name="ачпо">[4]топография!#REF!</definedName>
    <definedName name="аыв" localSheetId="20">#REF!</definedName>
    <definedName name="аыв" localSheetId="13">#REF!</definedName>
    <definedName name="аыв">#REF!</definedName>
    <definedName name="аыоап" localSheetId="20">#REF!</definedName>
    <definedName name="аыоап" localSheetId="13">#REF!</definedName>
    <definedName name="аыоап">#REF!</definedName>
    <definedName name="аыоапо" localSheetId="20">#REF!</definedName>
    <definedName name="аыоапо" localSheetId="13">#REF!</definedName>
    <definedName name="аыоапо">#REF!</definedName>
    <definedName name="аыопыао" localSheetId="20">#REF!</definedName>
    <definedName name="аыопыао" localSheetId="13">#REF!</definedName>
    <definedName name="аыопыао">#REF!</definedName>
    <definedName name="аыпр" localSheetId="20">[4]топография!#REF!</definedName>
    <definedName name="аыпр" localSheetId="13">[4]топография!#REF!</definedName>
    <definedName name="аыпр">[4]топография!#REF!</definedName>
    <definedName name="аыпрыпр" localSheetId="20">#REF!</definedName>
    <definedName name="аыпрыпр" localSheetId="13">#REF!</definedName>
    <definedName name="аыпрыпр">#REF!</definedName>
    <definedName name="аыыпо" localSheetId="20">[4]топография!#REF!</definedName>
    <definedName name="аыыпо" localSheetId="13">[4]топография!#REF!</definedName>
    <definedName name="аыыпо">[4]топография!#REF!</definedName>
    <definedName name="б" localSheetId="21" hidden="1">{#N/A,#N/A,TRUE,"Смета на пасс. обор. №1"}</definedName>
    <definedName name="б" localSheetId="20" hidden="1">{#N/A,#N/A,TRUE,"Смета на пасс. обор. №1"}</definedName>
    <definedName name="б" localSheetId="11" hidden="1">{#N/A,#N/A,TRUE,"Смета на пасс. обор. №1"}</definedName>
    <definedName name="б" localSheetId="18" hidden="1">{#N/A,#N/A,TRUE,"Смета на пасс. обор. №1"}</definedName>
    <definedName name="б" hidden="1">{#N/A,#N/A,TRUE,"Смета на пасс. обор. №1"}</definedName>
    <definedName name="б_1" localSheetId="21" hidden="1">{#N/A,#N/A,TRUE,"Смета на пасс. обор. №1"}</definedName>
    <definedName name="б_1" localSheetId="20" hidden="1">{#N/A,#N/A,TRUE,"Смета на пасс. обор. №1"}</definedName>
    <definedName name="б_1" localSheetId="11" hidden="1">{#N/A,#N/A,TRUE,"Смета на пасс. обор. №1"}</definedName>
    <definedName name="б_1" localSheetId="18" hidden="1">{#N/A,#N/A,TRUE,"Смета на пасс. обор. №1"}</definedName>
    <definedName name="б_1" hidden="1">{#N/A,#N/A,TRUE,"Смета на пасс. обор. №1"}</definedName>
    <definedName name="бабабла" localSheetId="21" hidden="1">{#N/A,#N/A,TRUE,"Смета на пасс. обор. №1"}</definedName>
    <definedName name="бабабла" localSheetId="20" hidden="1">{#N/A,#N/A,TRUE,"Смета на пасс. обор. №1"}</definedName>
    <definedName name="бабабла" localSheetId="11" hidden="1">{#N/A,#N/A,TRUE,"Смета на пасс. обор. №1"}</definedName>
    <definedName name="бабабла" localSheetId="18" hidden="1">{#N/A,#N/A,TRUE,"Смета на пасс. обор. №1"}</definedName>
    <definedName name="бабабла" hidden="1">{#N/A,#N/A,TRUE,"Смета на пасс. обор. №1"}</definedName>
    <definedName name="бабабла_1" localSheetId="21" hidden="1">{#N/A,#N/A,TRUE,"Смета на пасс. обор. №1"}</definedName>
    <definedName name="бабабла_1" localSheetId="20" hidden="1">{#N/A,#N/A,TRUE,"Смета на пасс. обор. №1"}</definedName>
    <definedName name="бабабла_1" localSheetId="11" hidden="1">{#N/A,#N/A,TRUE,"Смета на пасс. обор. №1"}</definedName>
    <definedName name="бабабла_1" localSheetId="18" hidden="1">{#N/A,#N/A,TRUE,"Смета на пасс. обор. №1"}</definedName>
    <definedName name="бабабла_1" hidden="1">{#N/A,#N/A,TRUE,"Смета на пасс. обор. №1"}</definedName>
    <definedName name="_xlnm.Database">'[23]ПС 110 кВ (доп)'!$B$1:$F$18</definedName>
    <definedName name="БАК2" localSheetId="20">#REF!</definedName>
    <definedName name="БАК2" localSheetId="13">#REF!</definedName>
    <definedName name="БАК2">#REF!</definedName>
    <definedName name="бббб" hidden="1">{#N/A,#N/A,TRUE,"Смета на пасс. обор. №1"}</definedName>
    <definedName name="Белгородская_область" localSheetId="20">#REF!</definedName>
    <definedName name="Белгородская_область" localSheetId="13">#REF!</definedName>
    <definedName name="Белгородская_область">#REF!</definedName>
    <definedName name="Бланк_сметы" localSheetId="21">#REF!</definedName>
    <definedName name="Бланк_сметы" localSheetId="20">#REF!</definedName>
    <definedName name="Бланк_сметы" localSheetId="11">#REF!</definedName>
    <definedName name="Бланк_сметы" localSheetId="13">#REF!</definedName>
    <definedName name="Бланк_сметы">#REF!</definedName>
    <definedName name="бол" localSheetId="21" hidden="1">{#N/A,#N/A,TRUE,"Смета на пасс. обор. №1"}</definedName>
    <definedName name="бол" localSheetId="20" hidden="1">{#N/A,#N/A,TRUE,"Смета на пасс. обор. №1"}</definedName>
    <definedName name="бол" localSheetId="11" hidden="1">{#N/A,#N/A,TRUE,"Смета на пасс. обор. №1"}</definedName>
    <definedName name="бол" localSheetId="18" hidden="1">{#N/A,#N/A,TRUE,"Смета на пасс. обор. №1"}</definedName>
    <definedName name="бол" hidden="1">{#N/A,#N/A,TRUE,"Смета на пасс. обор. №1"}</definedName>
    <definedName name="бол_1" localSheetId="21" hidden="1">{#N/A,#N/A,TRUE,"Смета на пасс. обор. №1"}</definedName>
    <definedName name="бол_1" localSheetId="20" hidden="1">{#N/A,#N/A,TRUE,"Смета на пасс. обор. №1"}</definedName>
    <definedName name="бол_1" localSheetId="11" hidden="1">{#N/A,#N/A,TRUE,"Смета на пасс. обор. №1"}</definedName>
    <definedName name="бол_1" localSheetId="18" hidden="1">{#N/A,#N/A,TRUE,"Смета на пасс. обор. №1"}</definedName>
    <definedName name="бол_1" hidden="1">{#N/A,#N/A,TRUE,"Смета на пасс. обор. №1"}</definedName>
    <definedName name="бпрбь" localSheetId="20">#REF!</definedName>
    <definedName name="бпрбь" localSheetId="13">#REF!</definedName>
    <definedName name="бпрбь">#REF!</definedName>
    <definedName name="Брянская_область" localSheetId="20">#REF!</definedName>
    <definedName name="Брянская_область" localSheetId="13">#REF!</definedName>
    <definedName name="Брянская_область">#REF!</definedName>
    <definedName name="БСИР" localSheetId="21">#REF!</definedName>
    <definedName name="БСИР" localSheetId="20">#REF!</definedName>
    <definedName name="БСИР" localSheetId="11">#REF!</definedName>
    <definedName name="БСИР" localSheetId="13">#REF!</definedName>
    <definedName name="БСИР">#REF!</definedName>
    <definedName name="Буровой_понтон" localSheetId="20">#REF!</definedName>
    <definedName name="Буровой_понтон" localSheetId="13">#REF!</definedName>
    <definedName name="Буровой_понтон">#REF!</definedName>
    <definedName name="в" localSheetId="21" hidden="1">{#N/A,#N/A,TRUE,"Смета на пасс. обор. №1"}</definedName>
    <definedName name="в" localSheetId="20" hidden="1">{#N/A,#N/A,TRUE,"Смета на пасс. обор. №1"}</definedName>
    <definedName name="в" localSheetId="11" hidden="1">{#N/A,#N/A,TRUE,"Смета на пасс. обор. №1"}</definedName>
    <definedName name="в" localSheetId="18" hidden="1">{#N/A,#N/A,TRUE,"Смета на пасс. обор. №1"}</definedName>
    <definedName name="в" hidden="1">{#N/A,#N/A,TRUE,"Смета на пасс. обор. №1"}</definedName>
    <definedName name="в_1" localSheetId="21" hidden="1">{#N/A,#N/A,TRUE,"Смета на пасс. обор. №1"}</definedName>
    <definedName name="в_1" localSheetId="20" hidden="1">{#N/A,#N/A,TRUE,"Смета на пасс. обор. №1"}</definedName>
    <definedName name="в_1" localSheetId="11" hidden="1">{#N/A,#N/A,TRUE,"Смета на пасс. обор. №1"}</definedName>
    <definedName name="в_1" localSheetId="18" hidden="1">{#N/A,#N/A,TRUE,"Смета на пасс. обор. №1"}</definedName>
    <definedName name="в_1" hidden="1">{#N/A,#N/A,TRUE,"Смета на пасс. обор. №1"}</definedName>
    <definedName name="В5" localSheetId="20">#REF!</definedName>
    <definedName name="В5" localSheetId="13">#REF!</definedName>
    <definedName name="В5">#REF!</definedName>
    <definedName name="ва" localSheetId="21">#REF!</definedName>
    <definedName name="ва" localSheetId="20">#REF!</definedName>
    <definedName name="ва" localSheetId="11">#REF!</definedName>
    <definedName name="ва" localSheetId="13">#REF!</definedName>
    <definedName name="ва">#REF!</definedName>
    <definedName name="ва3" localSheetId="20">#REF!</definedName>
    <definedName name="ва3" localSheetId="13">#REF!</definedName>
    <definedName name="ва3">#REF!</definedName>
    <definedName name="вав" localSheetId="13">[4]топография!#REF!</definedName>
    <definedName name="вав">[4]топография!#REF!</definedName>
    <definedName name="вава" localSheetId="20">#REF!</definedName>
    <definedName name="вава" localSheetId="13">#REF!</definedName>
    <definedName name="вава">#REF!</definedName>
    <definedName name="вавввввввввввввв" localSheetId="20">#REF!</definedName>
    <definedName name="вавввввввввввввв" localSheetId="13">#REF!</definedName>
    <definedName name="вавввввввввввввв">#REF!</definedName>
    <definedName name="ВАЛ_" localSheetId="20">#REF!</definedName>
    <definedName name="ВАЛ_" localSheetId="13">#REF!</definedName>
    <definedName name="ВАЛ_">#REF!</definedName>
    <definedName name="ВАЛ_1" localSheetId="20">#REF!</definedName>
    <definedName name="ВАЛ_1" localSheetId="13">#REF!</definedName>
    <definedName name="ВАЛ_1">#REF!</definedName>
    <definedName name="ВАЛ_4" localSheetId="20">#REF!</definedName>
    <definedName name="ВАЛ_4" localSheetId="13">#REF!</definedName>
    <definedName name="ВАЛ_4">#REF!</definedName>
    <definedName name="Валаам" localSheetId="20">#REF!</definedName>
    <definedName name="Валаам" localSheetId="13">#REF!</definedName>
    <definedName name="Валаам">#REF!</definedName>
    <definedName name="вангл" localSheetId="20">#REF!</definedName>
    <definedName name="вангл" localSheetId="13">#REF!</definedName>
    <definedName name="вангл">#REF!</definedName>
    <definedName name="ванлр" localSheetId="20">#REF!</definedName>
    <definedName name="ванлр" localSheetId="13">#REF!</definedName>
    <definedName name="ванлр">#REF!</definedName>
    <definedName name="ванол" localSheetId="20">[4]топография!#REF!</definedName>
    <definedName name="ванол" localSheetId="13">[4]топография!#REF!</definedName>
    <definedName name="ванол">[4]топография!#REF!</definedName>
    <definedName name="вао" localSheetId="20">#REF!</definedName>
    <definedName name="вао" localSheetId="13">#REF!</definedName>
    <definedName name="вао">#REF!</definedName>
    <definedName name="вап" localSheetId="21" hidden="1">{#N/A,#N/A,TRUE,"Смета на пасс. обор. №1"}</definedName>
    <definedName name="вап" localSheetId="20" hidden="1">{#N/A,#N/A,TRUE,"Смета на пасс. обор. №1"}</definedName>
    <definedName name="вап" localSheetId="11" hidden="1">{#N/A,#N/A,TRUE,"Смета на пасс. обор. №1"}</definedName>
    <definedName name="вап" localSheetId="18" hidden="1">{#N/A,#N/A,TRUE,"Смета на пасс. обор. №1"}</definedName>
    <definedName name="вап" hidden="1">{#N/A,#N/A,TRUE,"Смета на пасс. обор. №1"}</definedName>
    <definedName name="вап_1" localSheetId="21" hidden="1">{#N/A,#N/A,TRUE,"Смета на пасс. обор. №1"}</definedName>
    <definedName name="вап_1" localSheetId="20" hidden="1">{#N/A,#N/A,TRUE,"Смета на пасс. обор. №1"}</definedName>
    <definedName name="вап_1" localSheetId="11" hidden="1">{#N/A,#N/A,TRUE,"Смета на пасс. обор. №1"}</definedName>
    <definedName name="вап_1" localSheetId="18" hidden="1">{#N/A,#N/A,TRUE,"Смета на пасс. обор. №1"}</definedName>
    <definedName name="вап_1" hidden="1">{#N/A,#N/A,TRUE,"Смета на пасс. обор. №1"}</definedName>
    <definedName name="вапапо" localSheetId="21" hidden="1">{#N/A,#N/A,TRUE,"Смета на пасс. обор. №1"}</definedName>
    <definedName name="вапапо" localSheetId="20" hidden="1">{#N/A,#N/A,TRUE,"Смета на пасс. обор. №1"}</definedName>
    <definedName name="вапапо" localSheetId="11" hidden="1">{#N/A,#N/A,TRUE,"Смета на пасс. обор. №1"}</definedName>
    <definedName name="вапапо" localSheetId="18" hidden="1">{#N/A,#N/A,TRUE,"Смета на пасс. обор. №1"}</definedName>
    <definedName name="вапапо" hidden="1">{#N/A,#N/A,TRUE,"Смета на пасс. обор. №1"}</definedName>
    <definedName name="вапапо_1" localSheetId="21" hidden="1">{#N/A,#N/A,TRUE,"Смета на пасс. обор. №1"}</definedName>
    <definedName name="вапапо_1" localSheetId="20" hidden="1">{#N/A,#N/A,TRUE,"Смета на пасс. обор. №1"}</definedName>
    <definedName name="вапапо_1" localSheetId="11" hidden="1">{#N/A,#N/A,TRUE,"Смета на пасс. обор. №1"}</definedName>
    <definedName name="вапапо_1" localSheetId="18" hidden="1">{#N/A,#N/A,TRUE,"Смета на пасс. обор. №1"}</definedName>
    <definedName name="вапапо_1" hidden="1">{#N/A,#N/A,TRUE,"Смета на пасс. обор. №1"}</definedName>
    <definedName name="вапвя" localSheetId="20">#REF!</definedName>
    <definedName name="вапвя" localSheetId="13">#REF!</definedName>
    <definedName name="вапвя">#REF!</definedName>
    <definedName name="вапр" localSheetId="20">#REF!</definedName>
    <definedName name="вапр" localSheetId="13">#REF!</definedName>
    <definedName name="вапр">#REF!</definedName>
    <definedName name="вапяп" localSheetId="20">#REF!</definedName>
    <definedName name="вапяп" localSheetId="13">#REF!</definedName>
    <definedName name="вапяп">#REF!</definedName>
    <definedName name="вар" localSheetId="13">[4]топография!#REF!</definedName>
    <definedName name="вар">[4]топография!#REF!</definedName>
    <definedName name="варо" localSheetId="20">#REF!</definedName>
    <definedName name="варо" localSheetId="13">#REF!</definedName>
    <definedName name="варо">#REF!</definedName>
    <definedName name="вафывффффффф" localSheetId="20">#REF!</definedName>
    <definedName name="вафывффффффф" localSheetId="13">#REF!</definedName>
    <definedName name="вафывффффффф">#REF!</definedName>
    <definedName name="ваы" localSheetId="20">#REF!</definedName>
    <definedName name="ваы" localSheetId="13">#REF!</definedName>
    <definedName name="ваы">#REF!</definedName>
    <definedName name="вв" localSheetId="0">[4]топография!#REF!</definedName>
    <definedName name="вв" localSheetId="13">[4]топография!#REF!</definedName>
    <definedName name="вв">[4]топография!#REF!</definedName>
    <definedName name="ввв" localSheetId="21">#REF!</definedName>
    <definedName name="ввв" localSheetId="20">#REF!</definedName>
    <definedName name="ввв" localSheetId="11">#REF!</definedName>
    <definedName name="ввв" localSheetId="13">#REF!</definedName>
    <definedName name="ввв">#REF!</definedName>
    <definedName name="вввв" localSheetId="20">#REF!</definedName>
    <definedName name="вввв" localSheetId="13">#REF!</definedName>
    <definedName name="вввв">#REF!</definedName>
    <definedName name="вввп">#REF!</definedName>
    <definedName name="ввод" localSheetId="21">#REF!</definedName>
    <definedName name="ввод" localSheetId="20">#REF!</definedName>
    <definedName name="ввод" localSheetId="13">#REF!</definedName>
    <definedName name="ввод">#REF!</definedName>
    <definedName name="ввод_1" localSheetId="21">#REF!</definedName>
    <definedName name="ввод_1" localSheetId="20">#REF!</definedName>
    <definedName name="ввод_1" localSheetId="13">#REF!</definedName>
    <definedName name="ввод_1">#REF!</definedName>
    <definedName name="ввод_49" localSheetId="20">#REF!</definedName>
    <definedName name="ввод_49" localSheetId="13">#REF!</definedName>
    <definedName name="ввод_49">#REF!</definedName>
    <definedName name="ввод_50" localSheetId="20">#REF!</definedName>
    <definedName name="ввод_50" localSheetId="13">#REF!</definedName>
    <definedName name="ввод_50">#REF!</definedName>
    <definedName name="ввод_51" localSheetId="20">#REF!</definedName>
    <definedName name="ввод_51" localSheetId="13">#REF!</definedName>
    <definedName name="ввод_51">#REF!</definedName>
    <definedName name="ввод_52" localSheetId="20">#REF!</definedName>
    <definedName name="ввод_52" localSheetId="13">#REF!</definedName>
    <definedName name="ввод_52">#REF!</definedName>
    <definedName name="ввод_53" localSheetId="20">#REF!</definedName>
    <definedName name="ввод_53" localSheetId="13">#REF!</definedName>
    <definedName name="ввод_53">#REF!</definedName>
    <definedName name="ввод_54" localSheetId="20">#REF!</definedName>
    <definedName name="ввод_54" localSheetId="13">#REF!</definedName>
    <definedName name="ввод_54">#REF!</definedName>
    <definedName name="вген" localSheetId="20">#REF!</definedName>
    <definedName name="вген" localSheetId="13">#REF!</definedName>
    <definedName name="вген">#REF!</definedName>
    <definedName name="вглльа" localSheetId="20">#REF!</definedName>
    <definedName name="вглльа" localSheetId="13">#REF!</definedName>
    <definedName name="вглльа">#REF!</definedName>
    <definedName name="ве" localSheetId="20">#REF!</definedName>
    <definedName name="ве" localSheetId="13">#REF!</definedName>
    <definedName name="ве">#REF!</definedName>
    <definedName name="ведущий" localSheetId="20">#REF!</definedName>
    <definedName name="ведущий" localSheetId="13">#REF!</definedName>
    <definedName name="ведущий">#REF!</definedName>
    <definedName name="венл" localSheetId="20">#REF!</definedName>
    <definedName name="венл" localSheetId="13">#REF!</definedName>
    <definedName name="венл">#REF!</definedName>
    <definedName name="вено" localSheetId="20">#REF!</definedName>
    <definedName name="вено" localSheetId="13">#REF!</definedName>
    <definedName name="вено">#REF!</definedName>
    <definedName name="веноевн" localSheetId="20">#REF!</definedName>
    <definedName name="веноевн" localSheetId="13">#REF!</definedName>
    <definedName name="веноевн">#REF!</definedName>
    <definedName name="венолвенп" localSheetId="20">#REF!</definedName>
    <definedName name="венолвенп" localSheetId="13">#REF!</definedName>
    <definedName name="венолвенп">#REF!</definedName>
    <definedName name="веноь" localSheetId="20">#REF!</definedName>
    <definedName name="веноь" localSheetId="13">#REF!</definedName>
    <definedName name="веноь">#REF!</definedName>
    <definedName name="венрол" localSheetId="20">#REF!</definedName>
    <definedName name="венрол" localSheetId="13">#REF!</definedName>
    <definedName name="венрол">#REF!</definedName>
    <definedName name="венш" localSheetId="20">#REF!</definedName>
    <definedName name="венш" localSheetId="13">#REF!</definedName>
    <definedName name="венш">#REF!</definedName>
    <definedName name="вео" localSheetId="20">#REF!</definedName>
    <definedName name="вео" localSheetId="13">#REF!</definedName>
    <definedName name="вео">#REF!</definedName>
    <definedName name="веше" localSheetId="20">#REF!</definedName>
    <definedName name="веше" localSheetId="13">#REF!</definedName>
    <definedName name="веше">#REF!</definedName>
    <definedName name="вика" localSheetId="20">#REF!</definedName>
    <definedName name="вика" localSheetId="13">#REF!</definedName>
    <definedName name="вика">#REF!</definedName>
    <definedName name="вирваы" localSheetId="20">#REF!</definedName>
    <definedName name="вирваы" localSheetId="13">#REF!</definedName>
    <definedName name="вирваы">#REF!</definedName>
    <definedName name="вкпвп" localSheetId="20">#REF!</definedName>
    <definedName name="вкпвп" localSheetId="13">#REF!</definedName>
    <definedName name="вкпвп">#REF!</definedName>
    <definedName name="Владимирская_область" localSheetId="20">#REF!</definedName>
    <definedName name="Владимирская_область" localSheetId="13">#REF!</definedName>
    <definedName name="Владимирская_область">#REF!</definedName>
    <definedName name="влнг" localSheetId="20">[4]топография!#REF!</definedName>
    <definedName name="влнг" localSheetId="13">[4]топография!#REF!</definedName>
    <definedName name="влнг">[4]топография!#REF!</definedName>
    <definedName name="внеове" localSheetId="20">#REF!</definedName>
    <definedName name="внеове" localSheetId="13">#REF!</definedName>
    <definedName name="внеове">#REF!</definedName>
    <definedName name="внеое" localSheetId="20">#REF!</definedName>
    <definedName name="внеое" localSheetId="13">#REF!</definedName>
    <definedName name="внеое">#REF!</definedName>
    <definedName name="внлг" localSheetId="20">#REF!</definedName>
    <definedName name="внлг" localSheetId="13">#REF!</definedName>
    <definedName name="внлг">#REF!</definedName>
    <definedName name="внорьп" localSheetId="20">#REF!</definedName>
    <definedName name="внорьп" localSheetId="13">#REF!</definedName>
    <definedName name="внорьп">#REF!</definedName>
    <definedName name="внр" localSheetId="20">#REF!</definedName>
    <definedName name="внр" localSheetId="13">#REF!</definedName>
    <definedName name="внр">#REF!</definedName>
    <definedName name="Внут_Т" localSheetId="20">#REF!</definedName>
    <definedName name="Внут_Т" localSheetId="13">#REF!</definedName>
    <definedName name="Внут_Т">#REF!</definedName>
    <definedName name="вов" localSheetId="20">#REF!</definedName>
    <definedName name="вов" localSheetId="13">#REF!</definedName>
    <definedName name="вов">#REF!</definedName>
    <definedName name="вое" localSheetId="20">#REF!</definedName>
    <definedName name="вое" localSheetId="13">#REF!</definedName>
    <definedName name="вое">#REF!</definedName>
    <definedName name="Волгоградская_область" localSheetId="20">#REF!</definedName>
    <definedName name="Волгоградская_область" localSheetId="13">#REF!</definedName>
    <definedName name="Волгоградская_область">#REF!</definedName>
    <definedName name="Вологодская_область" localSheetId="20">#REF!</definedName>
    <definedName name="Вологодская_область" localSheetId="13">#REF!</definedName>
    <definedName name="Вологодская_область">#REF!</definedName>
    <definedName name="Вологодская_область_1" localSheetId="20">#REF!</definedName>
    <definedName name="Вологодская_область_1" localSheetId="13">#REF!</definedName>
    <definedName name="Вологодская_область_1">#REF!</definedName>
    <definedName name="воп" localSheetId="13">[4]топография!#REF!</definedName>
    <definedName name="воп">[4]топография!#REF!</definedName>
    <definedName name="вопрв" localSheetId="20">#REF!</definedName>
    <definedName name="вопрв" localSheetId="13">#REF!</definedName>
    <definedName name="вопрв">#REF!</definedName>
    <definedName name="вопров" localSheetId="20">#REF!</definedName>
    <definedName name="вопров" localSheetId="13">#REF!</definedName>
    <definedName name="вопров">#REF!</definedName>
    <definedName name="Воронежская_область" localSheetId="20">#REF!</definedName>
    <definedName name="Воронежская_область" localSheetId="13">#REF!</definedName>
    <definedName name="Воронежская_область">#REF!</definedName>
    <definedName name="Вп" localSheetId="20">#REF!</definedName>
    <definedName name="Вп" localSheetId="13">#REF!</definedName>
    <definedName name="Вп">#REF!</definedName>
    <definedName name="впа" localSheetId="20">#REF!</definedName>
    <definedName name="впа" localSheetId="13">#REF!</definedName>
    <definedName name="впа">#REF!</definedName>
    <definedName name="впо" localSheetId="20">#REF!</definedName>
    <definedName name="впо" localSheetId="13">#REF!</definedName>
    <definedName name="впо">#REF!</definedName>
    <definedName name="впоп" localSheetId="20">[4]топография!#REF!</definedName>
    <definedName name="впоп" localSheetId="13">[4]топография!#REF!</definedName>
    <definedName name="впоп">[4]топография!#REF!</definedName>
    <definedName name="впор" localSheetId="20">#REF!</definedName>
    <definedName name="впор" localSheetId="13">#REF!</definedName>
    <definedName name="впор">#REF!</definedName>
    <definedName name="впр" localSheetId="20">#REF!</definedName>
    <definedName name="впр" localSheetId="13">#REF!</definedName>
    <definedName name="впр">#REF!</definedName>
    <definedName name="впрвпр" localSheetId="20">#REF!</definedName>
    <definedName name="впрвпр" localSheetId="13">#REF!</definedName>
    <definedName name="впрвпр">#REF!</definedName>
    <definedName name="впрл" localSheetId="20">#REF!</definedName>
    <definedName name="впрл" localSheetId="13">#REF!</definedName>
    <definedName name="впрл">#REF!</definedName>
    <definedName name="впрлвпр" localSheetId="20">#REF!</definedName>
    <definedName name="впрлвпр" localSheetId="13">#REF!</definedName>
    <definedName name="впрлвпр">#REF!</definedName>
    <definedName name="впрлпр" localSheetId="20">#REF!</definedName>
    <definedName name="впрлпр" localSheetId="13">#REF!</definedName>
    <definedName name="впрлпр">#REF!</definedName>
    <definedName name="впрлрпл" localSheetId="20">#REF!</definedName>
    <definedName name="впрлрпл" localSheetId="13">#REF!</definedName>
    <definedName name="впрлрпл">#REF!</definedName>
    <definedName name="впро" localSheetId="20">#REF!</definedName>
    <definedName name="впро" localSheetId="13">#REF!</definedName>
    <definedName name="впро">#REF!</definedName>
    <definedName name="впров" localSheetId="20">#REF!</definedName>
    <definedName name="впров" localSheetId="13">#REF!</definedName>
    <definedName name="впров">#REF!</definedName>
    <definedName name="впрь" localSheetId="20">#REF!</definedName>
    <definedName name="впрь" localSheetId="13">#REF!</definedName>
    <definedName name="впрь">#REF!</definedName>
    <definedName name="впрьвп" localSheetId="20">#REF!</definedName>
    <definedName name="впрьвп" localSheetId="13">#REF!</definedName>
    <definedName name="впрьвп">#REF!</definedName>
    <definedName name="впрьрь" localSheetId="20">#REF!</definedName>
    <definedName name="впрьрь" localSheetId="13">#REF!</definedName>
    <definedName name="впрьрь">#REF!</definedName>
    <definedName name="вр" localSheetId="20">#REF!</definedName>
    <definedName name="вр" localSheetId="13">#REF!</definedName>
    <definedName name="вр">#REF!</definedName>
    <definedName name="вравар" localSheetId="21">#REF!</definedName>
    <definedName name="вравар" localSheetId="20">#REF!</definedName>
    <definedName name="вравар" localSheetId="11">#REF!</definedName>
    <definedName name="вравар" localSheetId="13">#REF!</definedName>
    <definedName name="вравар">#REF!</definedName>
    <definedName name="Времен">[24]Коэфф!$B$2</definedName>
    <definedName name="вро" localSheetId="20">#REF!</definedName>
    <definedName name="вро" localSheetId="13">#REF!</definedName>
    <definedName name="вро">#REF!</definedName>
    <definedName name="вров" localSheetId="20">#REF!</definedName>
    <definedName name="вров" localSheetId="13">#REF!</definedName>
    <definedName name="вров">#REF!</definedName>
    <definedName name="вровап" localSheetId="20">#REF!</definedName>
    <definedName name="вровап" localSheetId="13">#REF!</definedName>
    <definedName name="вровап">#REF!</definedName>
    <definedName name="врп" localSheetId="20">#REF!</definedName>
    <definedName name="врп" localSheetId="13">#REF!</definedName>
    <definedName name="врп">#REF!</definedName>
    <definedName name="врплнл" localSheetId="20">#REF!</definedName>
    <definedName name="врплнл" localSheetId="13">#REF!</definedName>
    <definedName name="врплнл">#REF!</definedName>
    <definedName name="врпов" localSheetId="20">#REF!</definedName>
    <definedName name="врпов" localSheetId="13">#REF!</definedName>
    <definedName name="врпов">#REF!</definedName>
    <definedName name="врповор" localSheetId="20">#REF!</definedName>
    <definedName name="врповор" localSheetId="13">#REF!</definedName>
    <definedName name="врповор">#REF!</definedName>
    <definedName name="врпьт" localSheetId="20">[4]топография!#REF!</definedName>
    <definedName name="врпьт" localSheetId="13">[4]топография!#REF!</definedName>
    <definedName name="врпьт">[4]топография!#REF!</definedName>
    <definedName name="врь" localSheetId="13">[4]топография!#REF!</definedName>
    <definedName name="врь">[4]топография!#REF!</definedName>
    <definedName name="врьпврь" localSheetId="20">#REF!</definedName>
    <definedName name="врьпврь" localSheetId="13">#REF!</definedName>
    <definedName name="врьпврь">#REF!</definedName>
    <definedName name="ВСЕГО" localSheetId="21">#REF!</definedName>
    <definedName name="ВСЕГО" localSheetId="20">#REF!</definedName>
    <definedName name="ВСЕГО" localSheetId="11">#REF!</definedName>
    <definedName name="ВСЕГО" localSheetId="13">#REF!</definedName>
    <definedName name="ВСЕГО">#REF!</definedName>
    <definedName name="Всего_по_смете" localSheetId="20">#REF!</definedName>
    <definedName name="Всего_по_смете" localSheetId="13">#REF!</definedName>
    <definedName name="Всего_по_смете">#REF!</definedName>
    <definedName name="ВсегоРучБур">[25]СмРучБур!$J$40</definedName>
    <definedName name="ВсегоШурфов" localSheetId="21">#REF!</definedName>
    <definedName name="ВсегоШурфов" localSheetId="20">#REF!</definedName>
    <definedName name="ВсегоШурфов" localSheetId="11">#REF!</definedName>
    <definedName name="ВсегоШурфов" localSheetId="13">#REF!</definedName>
    <definedName name="ВсегоШурфов">#REF!</definedName>
    <definedName name="Вспом" localSheetId="21">#REF!</definedName>
    <definedName name="Вспом" localSheetId="20">#REF!</definedName>
    <definedName name="Вспом" localSheetId="13">#REF!</definedName>
    <definedName name="Вспом">#REF!</definedName>
    <definedName name="Вспомогательные_работы" localSheetId="20">#REF!</definedName>
    <definedName name="Вспомогательные_работы" localSheetId="13">#REF!</definedName>
    <definedName name="Вспомогательные_работы">#REF!</definedName>
    <definedName name="ВТ" localSheetId="20">#REF!</definedName>
    <definedName name="ВТ" localSheetId="13">#REF!</definedName>
    <definedName name="ВТ">#REF!</definedName>
    <definedName name="втор_кат" localSheetId="20">#REF!</definedName>
    <definedName name="втор_кат" localSheetId="13">#REF!</definedName>
    <definedName name="втор_кат">#REF!</definedName>
    <definedName name="Вторич" localSheetId="21">#REF!</definedName>
    <definedName name="Вторич" localSheetId="20">#REF!</definedName>
    <definedName name="Вторич" localSheetId="13">#REF!</definedName>
    <definedName name="Вторич">#REF!</definedName>
    <definedName name="второй" localSheetId="20">#REF!</definedName>
    <definedName name="второй" localSheetId="13">#REF!</definedName>
    <definedName name="второй">#REF!</definedName>
    <definedName name="втратар" localSheetId="20">#REF!</definedName>
    <definedName name="втратар" localSheetId="13">#REF!</definedName>
    <definedName name="втратар">#REF!</definedName>
    <definedName name="ВЫЕЗД_всего">[26]РасчетКомандир1!$M$1:$M$65536</definedName>
    <definedName name="ВЫЕЗД_всего_1">[26]РасчетКомандир2!$O$1:$O$65536</definedName>
    <definedName name="ВЫЕЗД_период">[26]РасчетКомандир1!$E$1:$E$65536</definedName>
    <definedName name="ВЫЕЗД_период_1">[26]РасчетКомандир2!$E$1:$E$65536</definedName>
    <definedName name="выеуекп">#REF!</definedName>
    <definedName name="Вып_ОФ_с_пц">[19]рабочий!$Y$202:$AP$224</definedName>
    <definedName name="Вып_с_новых_ОФ">[19]рабочий!$Y$277:$AP$299</definedName>
    <definedName name="выфвы" localSheetId="20">[12]ПДР!#REF!</definedName>
    <definedName name="выфвы" localSheetId="13">[12]ПДР!#REF!</definedName>
    <definedName name="выфвы">[12]ПДР!#REF!</definedName>
    <definedName name="Выход">[9]Управление!$AF$20</definedName>
    <definedName name="Вычислительная_техника" localSheetId="20">[20]Коэфф1.!#REF!</definedName>
    <definedName name="Вычислительная_техника" localSheetId="13">[20]Коэфф1.!#REF!</definedName>
    <definedName name="Вычислительная_техника">[20]Коэфф1.!#REF!</definedName>
    <definedName name="Вычислительная_техника_1" localSheetId="20">#REF!</definedName>
    <definedName name="Вычислительная_техника_1" localSheetId="13">#REF!</definedName>
    <definedName name="Вычислительная_техника_1">#REF!</definedName>
    <definedName name="выы" localSheetId="20">#REF!</definedName>
    <definedName name="выы" localSheetId="13">#REF!</definedName>
    <definedName name="выы">#REF!</definedName>
    <definedName name="г" localSheetId="20">#REF!</definedName>
    <definedName name="г" localSheetId="13">#REF!</definedName>
    <definedName name="г">#REF!</definedName>
    <definedName name="г76шл7лш7" hidden="1">{#N/A,#N/A,TRUE,"Смета на пасс. обор. №1"}</definedName>
    <definedName name="Гаафик" hidden="1">{#N/A,#N/A,FALSE,"Приложение к справке"}</definedName>
    <definedName name="ГАП" localSheetId="20">#REF!</definedName>
    <definedName name="ГАП" localSheetId="13">#REF!</definedName>
    <definedName name="ГАП">#REF!</definedName>
    <definedName name="ггггггггггггггггггггггггггггггггггггггггггггггг" localSheetId="21">[4]топография!#REF!</definedName>
    <definedName name="ггггггггггггггггггггггггггггггггггггггггггггггг" localSheetId="11">[4]топография!#REF!</definedName>
    <definedName name="ггггггггггггггггггггггггггггггггггггггггггггггг" localSheetId="13">[4]топография!#REF!</definedName>
    <definedName name="ггггггггггггггггггггггггггггггггггггггггггггггг">[4]топография!#REF!</definedName>
    <definedName name="гегмо">#REF!</definedName>
    <definedName name="гелог" localSheetId="21">#REF!</definedName>
    <definedName name="гелог" localSheetId="20">#REF!</definedName>
    <definedName name="гелог" localSheetId="11">#REF!</definedName>
    <definedName name="гелог" localSheetId="13">#REF!</definedName>
    <definedName name="гелог">#REF!</definedName>
    <definedName name="гео" localSheetId="21">#REF!</definedName>
    <definedName name="гео" localSheetId="20">#REF!</definedName>
    <definedName name="гео" localSheetId="13">#REF!</definedName>
    <definedName name="гео">#REF!</definedName>
    <definedName name="геог" localSheetId="20">#REF!</definedName>
    <definedName name="геог" localSheetId="13">#REF!</definedName>
    <definedName name="геог">#REF!</definedName>
    <definedName name="геодез1">[27]геолог!$L$81</definedName>
    <definedName name="геодезия" localSheetId="20">#REF!</definedName>
    <definedName name="геодезия" localSheetId="13">#REF!</definedName>
    <definedName name="геодезия">#REF!</definedName>
    <definedName name="геол" localSheetId="21">[28]Смета!#REF!</definedName>
    <definedName name="геол" localSheetId="20">[28]Смета!#REF!</definedName>
    <definedName name="геол" localSheetId="11">[28]Смета!#REF!</definedName>
    <definedName name="геол" localSheetId="13">[28]Смета!#REF!</definedName>
    <definedName name="геол">[28]Смета!#REF!</definedName>
    <definedName name="геол.1" localSheetId="21">#REF!</definedName>
    <definedName name="геол.1" localSheetId="20">#REF!</definedName>
    <definedName name="геол.1" localSheetId="11">#REF!</definedName>
    <definedName name="геол.1" localSheetId="13">#REF!</definedName>
    <definedName name="геол.1">#REF!</definedName>
    <definedName name="геол_1" localSheetId="21">[29]Смета!#REF!</definedName>
    <definedName name="геол_1" localSheetId="11">[29]Смета!#REF!</definedName>
    <definedName name="геол_1" localSheetId="13">[29]Смета!#REF!</definedName>
    <definedName name="геол_1">[29]Смета!#REF!</definedName>
    <definedName name="геол_2" localSheetId="21">[30]Смета!#REF!</definedName>
    <definedName name="геол_2" localSheetId="13">[30]Смета!#REF!</definedName>
    <definedName name="геол_2">[30]Смета!#REF!</definedName>
    <definedName name="Геол_Лазаревск" localSheetId="21">[4]топография!#REF!</definedName>
    <definedName name="Геол_Лазаревск" localSheetId="13">[4]топография!#REF!</definedName>
    <definedName name="Геол_Лазаревск">[4]топография!#REF!</definedName>
    <definedName name="геол1" localSheetId="21">#REF!</definedName>
    <definedName name="геол1" localSheetId="20">#REF!</definedName>
    <definedName name="геол1" localSheetId="11">#REF!</definedName>
    <definedName name="геол1" localSheetId="13">#REF!</definedName>
    <definedName name="геол1">#REF!</definedName>
    <definedName name="геология" localSheetId="20">#REF!</definedName>
    <definedName name="геология" localSheetId="13">#REF!</definedName>
    <definedName name="геология">#REF!</definedName>
    <definedName name="геоф" localSheetId="21">#REF!</definedName>
    <definedName name="геоф" localSheetId="20">#REF!</definedName>
    <definedName name="геоф" localSheetId="13">#REF!</definedName>
    <definedName name="геоф">#REF!</definedName>
    <definedName name="Геофиз" localSheetId="21">#REF!</definedName>
    <definedName name="Геофиз" localSheetId="20">#REF!</definedName>
    <definedName name="Геофиз" localSheetId="13">#REF!</definedName>
    <definedName name="Геофиз">#REF!</definedName>
    <definedName name="геофизика" localSheetId="20">#REF!</definedName>
    <definedName name="геофизика" localSheetId="13">#REF!</definedName>
    <definedName name="геофизика">#REF!</definedName>
    <definedName name="гид" localSheetId="20">[31]Смета!#REF!</definedName>
    <definedName name="гид" localSheetId="13">[31]Смета!#REF!</definedName>
    <definedName name="гид">[31]Смета!#REF!</definedName>
    <definedName name="гид_1" localSheetId="13">[32]Смета!#REF!</definedName>
    <definedName name="гид_1">[32]Смета!#REF!</definedName>
    <definedName name="гид_2" localSheetId="13">[33]Смета!#REF!</definedName>
    <definedName name="гид_2">[33]Смета!#REF!</definedName>
    <definedName name="Гидр" localSheetId="13">[4]топография!#REF!</definedName>
    <definedName name="Гидр">[4]топография!#REF!</definedName>
    <definedName name="Гидро" localSheetId="13">[4]топография!#REF!</definedName>
    <definedName name="Гидро">[4]топография!#REF!</definedName>
    <definedName name="гидро1" localSheetId="21">#REF!</definedName>
    <definedName name="гидро1" localSheetId="20">#REF!</definedName>
    <definedName name="гидро1" localSheetId="11">#REF!</definedName>
    <definedName name="гидро1" localSheetId="13">#REF!</definedName>
    <definedName name="гидро1">#REF!</definedName>
    <definedName name="гидро1_1" localSheetId="21">#REF!</definedName>
    <definedName name="гидро1_1" localSheetId="20">#REF!</definedName>
    <definedName name="гидро1_1" localSheetId="13">#REF!</definedName>
    <definedName name="гидро1_1">#REF!</definedName>
    <definedName name="гидрол" localSheetId="21">#REF!</definedName>
    <definedName name="гидрол" localSheetId="20">#REF!</definedName>
    <definedName name="гидрол" localSheetId="13">#REF!</definedName>
    <definedName name="гидрол">#REF!</definedName>
    <definedName name="Гидролог" localSheetId="20">#REF!</definedName>
    <definedName name="Гидролог" localSheetId="13">#REF!</definedName>
    <definedName name="Гидролог">#REF!</definedName>
    <definedName name="гидролог_1" localSheetId="20">#REF!</definedName>
    <definedName name="гидролог_1" localSheetId="13">#REF!</definedName>
    <definedName name="гидролог_1">#REF!</definedName>
    <definedName name="Гидрология_7.03.08" localSheetId="13">[4]топография!#REF!</definedName>
    <definedName name="Гидрология_7.03.08">[4]топография!#REF!</definedName>
    <definedName name="ГИП" localSheetId="21">#REF!</definedName>
    <definedName name="ГИП" localSheetId="20">#REF!</definedName>
    <definedName name="ГИП" localSheetId="11">#REF!</definedName>
    <definedName name="ГИП" localSheetId="13">#REF!</definedName>
    <definedName name="ГИП">#REF!</definedName>
    <definedName name="ГИП_1" localSheetId="21">#REF!</definedName>
    <definedName name="ГИП_1" localSheetId="20">#REF!</definedName>
    <definedName name="ГИП_1" localSheetId="13">#REF!</definedName>
    <definedName name="ГИП_1">#REF!</definedName>
    <definedName name="глгш">#REF!</definedName>
    <definedName name="глрп" localSheetId="20">#REF!</definedName>
    <definedName name="глрп" localSheetId="13">#REF!</definedName>
    <definedName name="глрп">#REF!</definedName>
    <definedName name="гном" localSheetId="20">#REF!</definedName>
    <definedName name="гном" localSheetId="13">#REF!</definedName>
    <definedName name="гном">#REF!</definedName>
    <definedName name="год1" localSheetId="21">#REF!</definedName>
    <definedName name="год1" localSheetId="20">#REF!</definedName>
    <definedName name="год1" localSheetId="13">#REF!</definedName>
    <definedName name="год1">#REF!</definedName>
    <definedName name="гор" localSheetId="20">#REF!</definedName>
    <definedName name="гор" localSheetId="13">#REF!</definedName>
    <definedName name="гор">#REF!</definedName>
    <definedName name="город" localSheetId="20">#REF!</definedName>
    <definedName name="город" localSheetId="13">#REF!</definedName>
    <definedName name="город">#REF!</definedName>
    <definedName name="город_49" localSheetId="20">#REF!</definedName>
    <definedName name="город_49" localSheetId="13">#REF!</definedName>
    <definedName name="город_49">#REF!</definedName>
    <definedName name="город_50" localSheetId="20">#REF!</definedName>
    <definedName name="город_50" localSheetId="13">#REF!</definedName>
    <definedName name="город_50">#REF!</definedName>
    <definedName name="город_51" localSheetId="20">#REF!</definedName>
    <definedName name="город_51" localSheetId="13">#REF!</definedName>
    <definedName name="город_51">#REF!</definedName>
    <definedName name="город_52" localSheetId="20">#REF!</definedName>
    <definedName name="город_52" localSheetId="13">#REF!</definedName>
    <definedName name="город_52">#REF!</definedName>
    <definedName name="город_53" localSheetId="20">#REF!</definedName>
    <definedName name="город_53" localSheetId="13">#REF!</definedName>
    <definedName name="город_53">#REF!</definedName>
    <definedName name="город_54" localSheetId="20">#REF!</definedName>
    <definedName name="город_54" localSheetId="13">#REF!</definedName>
    <definedName name="город_54">#REF!</definedName>
    <definedName name="гпдш" localSheetId="20">#REF!</definedName>
    <definedName name="гпдш" localSheetId="13">#REF!</definedName>
    <definedName name="гпдш">#REF!</definedName>
    <definedName name="гпшд" localSheetId="20">#REF!</definedName>
    <definedName name="гпшд" localSheetId="13">#REF!</definedName>
    <definedName name="гпшд">#REF!</definedName>
    <definedName name="График">"Диагр. 4"</definedName>
    <definedName name="ГРП" localSheetId="21">#REF!</definedName>
    <definedName name="ГРП" localSheetId="20">#REF!</definedName>
    <definedName name="ГРП" localSheetId="11">#REF!</definedName>
    <definedName name="ГРП" localSheetId="13">#REF!</definedName>
    <definedName name="ГРП">#REF!</definedName>
    <definedName name="ГРП1" localSheetId="21">#REF!</definedName>
    <definedName name="ГРП1" localSheetId="20">#REF!</definedName>
    <definedName name="ГРП1" localSheetId="13">#REF!</definedName>
    <definedName name="ГРП1">#REF!</definedName>
    <definedName name="ГС_Итог.БИМ.ВетикальныеСтроки2020">#REF!</definedName>
    <definedName name="ГС_Коэффициенты2020">#REF!:#REF!</definedName>
    <definedName name="ГС_Разделы">#REF!:#REF!</definedName>
    <definedName name="ГС_Строки\ТипСтроки_Позиция">#REF!:#REF!</definedName>
    <definedName name="гш" localSheetId="20">#REF!</definedName>
    <definedName name="гш" localSheetId="13">#REF!</definedName>
    <definedName name="гш">#REF!</definedName>
    <definedName name="гшд" localSheetId="20">#REF!</definedName>
    <definedName name="гшд" localSheetId="13">#REF!</definedName>
    <definedName name="гшд">#REF!</definedName>
    <definedName name="гшн" localSheetId="20">#REF!</definedName>
    <definedName name="гшн" localSheetId="13">#REF!</definedName>
    <definedName name="гшн">#REF!</definedName>
    <definedName name="гшпшщ" localSheetId="20">[4]топография!#REF!</definedName>
    <definedName name="гшпшщ" localSheetId="13">[4]топография!#REF!</definedName>
    <definedName name="гшпшщ">[4]топография!#REF!</definedName>
    <definedName name="гшшг">NA()</definedName>
    <definedName name="Д" localSheetId="20">#REF!</definedName>
    <definedName name="Д" localSheetId="13">#REF!</definedName>
    <definedName name="Д">#REF!</definedName>
    <definedName name="д1" localSheetId="0">#REF!</definedName>
    <definedName name="д1" localSheetId="21">#REF!</definedName>
    <definedName name="д1" localSheetId="20">#REF!</definedName>
    <definedName name="д1" localSheetId="11">#REF!</definedName>
    <definedName name="д1" localSheetId="13">#REF!</definedName>
    <definedName name="д1">#REF!</definedName>
    <definedName name="д10" localSheetId="0">#REF!</definedName>
    <definedName name="д10" localSheetId="21">#REF!</definedName>
    <definedName name="д10" localSheetId="20">#REF!</definedName>
    <definedName name="д10" localSheetId="13">#REF!</definedName>
    <definedName name="д10">#REF!</definedName>
    <definedName name="д2" localSheetId="0">#REF!</definedName>
    <definedName name="д2" localSheetId="21">#REF!</definedName>
    <definedName name="д2" localSheetId="20">#REF!</definedName>
    <definedName name="д2" localSheetId="13">#REF!</definedName>
    <definedName name="д2">#REF!</definedName>
    <definedName name="д3" localSheetId="0">#REF!</definedName>
    <definedName name="д3" localSheetId="20">#REF!</definedName>
    <definedName name="д3" localSheetId="13">#REF!</definedName>
    <definedName name="д3">#REF!</definedName>
    <definedName name="д4" localSheetId="0">#REF!</definedName>
    <definedName name="д4" localSheetId="20">#REF!</definedName>
    <definedName name="д4" localSheetId="13">#REF!</definedName>
    <definedName name="д4">#REF!</definedName>
    <definedName name="д5" localSheetId="0">#REF!</definedName>
    <definedName name="д5" localSheetId="20">#REF!</definedName>
    <definedName name="д5" localSheetId="13">#REF!</definedName>
    <definedName name="д5">#REF!</definedName>
    <definedName name="д6" localSheetId="0">#REF!</definedName>
    <definedName name="д6" localSheetId="20">#REF!</definedName>
    <definedName name="д6" localSheetId="13">#REF!</definedName>
    <definedName name="д6">#REF!</definedName>
    <definedName name="д7" localSheetId="0">#REF!</definedName>
    <definedName name="д7" localSheetId="20">#REF!</definedName>
    <definedName name="д7" localSheetId="13">#REF!</definedName>
    <definedName name="д7">#REF!</definedName>
    <definedName name="д8" localSheetId="0">#REF!</definedName>
    <definedName name="д8" localSheetId="20">#REF!</definedName>
    <definedName name="д8" localSheetId="13">#REF!</definedName>
    <definedName name="д8">#REF!</definedName>
    <definedName name="д9" localSheetId="0">#REF!</definedName>
    <definedName name="д9" localSheetId="20">#REF!</definedName>
    <definedName name="д9" localSheetId="13">#REF!</definedName>
    <definedName name="д9">#REF!</definedName>
    <definedName name="дан" localSheetId="20">#REF!</definedName>
    <definedName name="дан" localSheetId="13">#REF!</definedName>
    <definedName name="дан">#REF!</definedName>
    <definedName name="Дата_изменения_группы_строек" localSheetId="20">#REF!</definedName>
    <definedName name="Дата_изменения_группы_строек" localSheetId="13">#REF!</definedName>
    <definedName name="Дата_изменения_группы_строек">#REF!</definedName>
    <definedName name="Дата_изменения_локальной_сметы" localSheetId="20">#REF!</definedName>
    <definedName name="Дата_изменения_локальной_сметы" localSheetId="13">#REF!</definedName>
    <definedName name="Дата_изменения_локальной_сметы">#REF!</definedName>
    <definedName name="Дата_изменения_объекта" localSheetId="20">#REF!</definedName>
    <definedName name="Дата_изменения_объекта" localSheetId="13">#REF!</definedName>
    <definedName name="Дата_изменения_объекта">#REF!</definedName>
    <definedName name="Дата_изменения_объектной_сметы" localSheetId="20">#REF!</definedName>
    <definedName name="Дата_изменения_объектной_сметы" localSheetId="13">#REF!</definedName>
    <definedName name="Дата_изменения_объектной_сметы">#REF!</definedName>
    <definedName name="Дата_изменения_очереди" localSheetId="20">#REF!</definedName>
    <definedName name="Дата_изменения_очереди" localSheetId="13">#REF!</definedName>
    <definedName name="Дата_изменения_очереди">#REF!</definedName>
    <definedName name="Дата_изменения_пускового_комплекса" localSheetId="20">#REF!</definedName>
    <definedName name="Дата_изменения_пускового_комплекса" localSheetId="13">#REF!</definedName>
    <definedName name="Дата_изменения_пускового_комплекса">#REF!</definedName>
    <definedName name="Дата_изменения_сводного_сметного_расчета" localSheetId="20">#REF!</definedName>
    <definedName name="Дата_изменения_сводного_сметного_расчета" localSheetId="13">#REF!</definedName>
    <definedName name="Дата_изменения_сводного_сметного_расчета">#REF!</definedName>
    <definedName name="Дата_изменения_стройки" localSheetId="20">#REF!</definedName>
    <definedName name="Дата_изменения_стройки" localSheetId="13">#REF!</definedName>
    <definedName name="Дата_изменения_стройки">#REF!</definedName>
    <definedName name="Дата_создания_группы_строек" localSheetId="20">#REF!</definedName>
    <definedName name="Дата_создания_группы_строек" localSheetId="13">#REF!</definedName>
    <definedName name="Дата_создания_группы_строек">#REF!</definedName>
    <definedName name="Дата_создания_локальной_сметы" localSheetId="20">#REF!</definedName>
    <definedName name="Дата_создания_локальной_сметы" localSheetId="13">#REF!</definedName>
    <definedName name="Дата_создания_локальной_сметы">#REF!</definedName>
    <definedName name="Дата_создания_объекта" localSheetId="20">#REF!</definedName>
    <definedName name="Дата_создания_объекта" localSheetId="13">#REF!</definedName>
    <definedName name="Дата_создания_объекта">#REF!</definedName>
    <definedName name="Дата_создания_объектной_сметы" localSheetId="20">#REF!</definedName>
    <definedName name="Дата_создания_объектной_сметы" localSheetId="13">#REF!</definedName>
    <definedName name="Дата_создания_объектной_сметы">#REF!</definedName>
    <definedName name="Дата_создания_очереди" localSheetId="20">#REF!</definedName>
    <definedName name="Дата_создания_очереди" localSheetId="13">#REF!</definedName>
    <definedName name="Дата_создания_очереди">#REF!</definedName>
    <definedName name="Дата_создания_пускового_комплекса" localSheetId="20">#REF!</definedName>
    <definedName name="Дата_создания_пускового_комплекса" localSheetId="13">#REF!</definedName>
    <definedName name="Дата_создания_пускового_комплекса">#REF!</definedName>
    <definedName name="Дата_создания_сводного_сметного_расчета" localSheetId="20">#REF!</definedName>
    <definedName name="Дата_создания_сводного_сметного_расчета" localSheetId="13">#REF!</definedName>
    <definedName name="Дата_создания_сводного_сметного_расчета">#REF!</definedName>
    <definedName name="Дата_создания_стройки" localSheetId="20">#REF!</definedName>
    <definedName name="Дата_создания_стройки" localSheetId="13">#REF!</definedName>
    <definedName name="Дата_создания_стройки">#REF!</definedName>
    <definedName name="дд" localSheetId="21">[34]Смета!#REF!</definedName>
    <definedName name="дд" localSheetId="20">[34]Смета!#REF!</definedName>
    <definedName name="дд" localSheetId="11">[34]Смета!#REF!</definedName>
    <definedName name="дд" localSheetId="13">[34]Смета!#REF!</definedName>
    <definedName name="дд">[34]Смета!#REF!</definedName>
    <definedName name="ддддд" localSheetId="21">#REF!</definedName>
    <definedName name="ддддд" localSheetId="20">#REF!</definedName>
    <definedName name="ддддд" localSheetId="11">#REF!</definedName>
    <definedName name="ддддд" localSheetId="13">#REF!</definedName>
    <definedName name="ддддд">#REF!</definedName>
    <definedName name="Дельта">[35]DATA!$B$4</definedName>
    <definedName name="десятый" localSheetId="20">#REF!</definedName>
    <definedName name="десятый" localSheetId="13">#REF!</definedName>
    <definedName name="десятый">#REF!</definedName>
    <definedName name="Дефл_ц_пред_год">'[19]Текущие цены'!$AT$36:$BK$58</definedName>
    <definedName name="Дефлятор" localSheetId="21">#REF!</definedName>
    <definedName name="Дефлятор" localSheetId="20">#REF!</definedName>
    <definedName name="Дефлятор" localSheetId="11">#REF!</definedName>
    <definedName name="Дефлятор" localSheetId="13">#REF!</definedName>
    <definedName name="Дефлятор">#REF!</definedName>
    <definedName name="Дефлятор_1" localSheetId="21">#REF!</definedName>
    <definedName name="Дефлятор_1" localSheetId="20">#REF!</definedName>
    <definedName name="Дефлятор_1" localSheetId="13">#REF!</definedName>
    <definedName name="Дефлятор_1">#REF!</definedName>
    <definedName name="Дефлятор_годовой">'[19]Текущие цены'!$Y$4:$AP$27</definedName>
    <definedName name="Дефлятор_цепной">'[19]Текущие цены'!$Y$36:$AP$58</definedName>
    <definedName name="дж">[22]Вспомогательный!$D$36</definedName>
    <definedName name="дж1">[22]Вспомогательный!$D$38</definedName>
    <definedName name="джож" localSheetId="20">'[16]Пример расчета'!#REF!</definedName>
    <definedName name="джож" localSheetId="13">'[16]Пример расчета'!#REF!</definedName>
    <definedName name="джож">'[16]Пример расчета'!#REF!</definedName>
    <definedName name="джэ" localSheetId="21" hidden="1">{#N/A,#N/A,TRUE,"Смета на пасс. обор. №1"}</definedName>
    <definedName name="джэ" localSheetId="20" hidden="1">{#N/A,#N/A,TRUE,"Смета на пасс. обор. №1"}</definedName>
    <definedName name="джэ" localSheetId="11" hidden="1">{#N/A,#N/A,TRUE,"Смета на пасс. обор. №1"}</definedName>
    <definedName name="джэ" localSheetId="18" hidden="1">{#N/A,#N/A,TRUE,"Смета на пасс. обор. №1"}</definedName>
    <definedName name="джэ" hidden="1">{#N/A,#N/A,TRUE,"Смета на пасс. обор. №1"}</definedName>
    <definedName name="джэ_1" localSheetId="21" hidden="1">{#N/A,#N/A,TRUE,"Смета на пасс. обор. №1"}</definedName>
    <definedName name="джэ_1" localSheetId="20" hidden="1">{#N/A,#N/A,TRUE,"Смета на пасс. обор. №1"}</definedName>
    <definedName name="джэ_1" localSheetId="11" hidden="1">{#N/A,#N/A,TRUE,"Смета на пасс. обор. №1"}</definedName>
    <definedName name="джэ_1" localSheetId="18" hidden="1">{#N/A,#N/A,TRUE,"Смета на пасс. обор. №1"}</definedName>
    <definedName name="джэ_1" hidden="1">{#N/A,#N/A,TRUE,"Смета на пасс. обор. №1"}</definedName>
    <definedName name="диапазон" localSheetId="20">#REF!</definedName>
    <definedName name="диапазон" localSheetId="13">#REF!</definedName>
    <definedName name="диапазон">#REF!</definedName>
    <definedName name="Диск" localSheetId="20">#REF!</definedName>
    <definedName name="Диск" localSheetId="13">#REF!</definedName>
    <definedName name="Диск">#REF!</definedName>
    <definedName name="дл" localSheetId="21">#REF!</definedName>
    <definedName name="дл" localSheetId="20">#REF!</definedName>
    <definedName name="дл" localSheetId="11">#REF!</definedName>
    <definedName name="дл" localSheetId="13">#REF!</definedName>
    <definedName name="дл">#REF!</definedName>
    <definedName name="дл_1" localSheetId="21">#REF!</definedName>
    <definedName name="дл_1" localSheetId="20">#REF!</definedName>
    <definedName name="дл_1" localSheetId="13">#REF!</definedName>
    <definedName name="дл_1">#REF!</definedName>
    <definedName name="дл_10" localSheetId="21">#REF!</definedName>
    <definedName name="дл_10" localSheetId="20">#REF!</definedName>
    <definedName name="дл_10" localSheetId="13">#REF!</definedName>
    <definedName name="дл_10">#REF!</definedName>
    <definedName name="дл_11" localSheetId="20">#REF!</definedName>
    <definedName name="дл_11" localSheetId="13">#REF!</definedName>
    <definedName name="дл_11">#REF!</definedName>
    <definedName name="дл_12" localSheetId="20">#REF!</definedName>
    <definedName name="дл_12" localSheetId="13">#REF!</definedName>
    <definedName name="дл_12">#REF!</definedName>
    <definedName name="дл_13" localSheetId="20">#REF!</definedName>
    <definedName name="дл_13" localSheetId="13">#REF!</definedName>
    <definedName name="дл_13">#REF!</definedName>
    <definedName name="дл_14" localSheetId="20">#REF!</definedName>
    <definedName name="дл_14" localSheetId="13">#REF!</definedName>
    <definedName name="дл_14">#REF!</definedName>
    <definedName name="дл_15" localSheetId="20">#REF!</definedName>
    <definedName name="дл_15" localSheetId="13">#REF!</definedName>
    <definedName name="дл_15">#REF!</definedName>
    <definedName name="дл_16" localSheetId="20">#REF!</definedName>
    <definedName name="дл_16" localSheetId="13">#REF!</definedName>
    <definedName name="дл_16">#REF!</definedName>
    <definedName name="дл_17" localSheetId="20">#REF!</definedName>
    <definedName name="дл_17" localSheetId="13">#REF!</definedName>
    <definedName name="дл_17">#REF!</definedName>
    <definedName name="дл_18" localSheetId="20">#REF!</definedName>
    <definedName name="дл_18" localSheetId="13">#REF!</definedName>
    <definedName name="дл_18">#REF!</definedName>
    <definedName name="дл_19" localSheetId="20">#REF!</definedName>
    <definedName name="дл_19" localSheetId="13">#REF!</definedName>
    <definedName name="дл_19">#REF!</definedName>
    <definedName name="дл_2" localSheetId="20">#REF!</definedName>
    <definedName name="дл_2" localSheetId="13">#REF!</definedName>
    <definedName name="дл_2">#REF!</definedName>
    <definedName name="дл_20" localSheetId="20">#REF!</definedName>
    <definedName name="дл_20" localSheetId="13">#REF!</definedName>
    <definedName name="дл_20">#REF!</definedName>
    <definedName name="дл_21" localSheetId="20">#REF!</definedName>
    <definedName name="дл_21" localSheetId="13">#REF!</definedName>
    <definedName name="дл_21">#REF!</definedName>
    <definedName name="дл_49" localSheetId="20">#REF!</definedName>
    <definedName name="дл_49" localSheetId="13">#REF!</definedName>
    <definedName name="дл_49">#REF!</definedName>
    <definedName name="дл_50" localSheetId="20">#REF!</definedName>
    <definedName name="дл_50" localSheetId="13">#REF!</definedName>
    <definedName name="дл_50">#REF!</definedName>
    <definedName name="дл_51" localSheetId="20">#REF!</definedName>
    <definedName name="дл_51" localSheetId="13">#REF!</definedName>
    <definedName name="дл_51">#REF!</definedName>
    <definedName name="дл_52" localSheetId="20">#REF!</definedName>
    <definedName name="дл_52" localSheetId="13">#REF!</definedName>
    <definedName name="дл_52">#REF!</definedName>
    <definedName name="дл_53" localSheetId="20">#REF!</definedName>
    <definedName name="дл_53" localSheetId="13">#REF!</definedName>
    <definedName name="дл_53">#REF!</definedName>
    <definedName name="дл_54" localSheetId="20">#REF!</definedName>
    <definedName name="дл_54" localSheetId="13">#REF!</definedName>
    <definedName name="дл_54">#REF!</definedName>
    <definedName name="дл_6" localSheetId="20">#REF!</definedName>
    <definedName name="дл_6" localSheetId="13">#REF!</definedName>
    <definedName name="дл_6">#REF!</definedName>
    <definedName name="дл_7" localSheetId="20">#REF!</definedName>
    <definedName name="дл_7" localSheetId="13">#REF!</definedName>
    <definedName name="дл_7">#REF!</definedName>
    <definedName name="дл_8" localSheetId="20">#REF!</definedName>
    <definedName name="дл_8" localSheetId="13">#REF!</definedName>
    <definedName name="дл_8">#REF!</definedName>
    <definedName name="дл_9" localSheetId="20">#REF!</definedName>
    <definedName name="дл_9" localSheetId="13">#REF!</definedName>
    <definedName name="дл_9">#REF!</definedName>
    <definedName name="длдл" localSheetId="20">#REF!</definedName>
    <definedName name="длдл" localSheetId="13">#REF!</definedName>
    <definedName name="длдл">#REF!</definedName>
    <definedName name="Длинна_границы" localSheetId="20">#REF!</definedName>
    <definedName name="Длинна_границы" localSheetId="13">#REF!</definedName>
    <definedName name="Длинна_границы">#REF!</definedName>
    <definedName name="Длинна_границы_1" localSheetId="20">#REF!</definedName>
    <definedName name="Длинна_границы_1" localSheetId="13">#REF!</definedName>
    <definedName name="Длинна_границы_1">#REF!</definedName>
    <definedName name="Длинна_трассы" localSheetId="20">#REF!</definedName>
    <definedName name="Длинна_трассы" localSheetId="13">#REF!</definedName>
    <definedName name="Длинна_трассы">#REF!</definedName>
    <definedName name="Длинна_трассы_1" localSheetId="20">#REF!</definedName>
    <definedName name="Длинна_трассы_1" localSheetId="13">#REF!</definedName>
    <definedName name="Длинна_трассы_1">#REF!</definedName>
    <definedName name="ДЛО" localSheetId="0">#REF!</definedName>
    <definedName name="ДЛО" localSheetId="20">#REF!</definedName>
    <definedName name="ДЛО" localSheetId="13">#REF!</definedName>
    <definedName name="ДЛО">#REF!</definedName>
    <definedName name="длозщшзщдлжб" localSheetId="20">#REF!</definedName>
    <definedName name="длозщшзщдлжб" localSheetId="13">#REF!</definedName>
    <definedName name="длозщшзщдлжб">#REF!</definedName>
    <definedName name="длолдолд" localSheetId="20">#REF!</definedName>
    <definedName name="длолдолд" localSheetId="13">#REF!</definedName>
    <definedName name="длолдолд">#REF!</definedName>
    <definedName name="длощшл" localSheetId="20">#REF!</definedName>
    <definedName name="длощшл" localSheetId="13">#REF!</definedName>
    <definedName name="длощшл">#REF!</definedName>
    <definedName name="Дн_ставка" localSheetId="20">#REF!</definedName>
    <definedName name="Дн_ставка" localSheetId="13">#REF!</definedName>
    <definedName name="Дн_ставка">#REF!</definedName>
    <definedName name="дна" localSheetId="20">#REF!</definedName>
    <definedName name="дна" localSheetId="13">#REF!</definedName>
    <definedName name="дна">#REF!</definedName>
    <definedName name="Должность">'[36]Прямые расходы'!$C$10:$C$59</definedName>
    <definedName name="ДОЛЛАР" localSheetId="20">#REF!</definedName>
    <definedName name="ДОЛЛАР" localSheetId="13">#REF!</definedName>
    <definedName name="ДОЛЛАР">#REF!</definedName>
    <definedName name="доорп" localSheetId="20">#REF!</definedName>
    <definedName name="доорп" localSheetId="13">#REF!</definedName>
    <definedName name="доорп">#REF!</definedName>
    <definedName name="доп" localSheetId="21" hidden="1">{#N/A,#N/A,TRUE,"Смета на пасс. обор. №1"}</definedName>
    <definedName name="доп" localSheetId="20" hidden="1">{#N/A,#N/A,TRUE,"Смета на пасс. обор. №1"}</definedName>
    <definedName name="доп" localSheetId="11" hidden="1">{#N/A,#N/A,TRUE,"Смета на пасс. обор. №1"}</definedName>
    <definedName name="доп" localSheetId="18" hidden="1">{#N/A,#N/A,TRUE,"Смета на пасс. обор. №1"}</definedName>
    <definedName name="доп" hidden="1">{#N/A,#N/A,TRUE,"Смета на пасс. обор. №1"}</definedName>
    <definedName name="Доп._оборудование" localSheetId="13">[20]Коэфф1.!#REF!</definedName>
    <definedName name="Доп._оборудование">[20]Коэфф1.!#REF!</definedName>
    <definedName name="Доп._оборудование_1" localSheetId="20">#REF!</definedName>
    <definedName name="Доп._оборудование_1" localSheetId="13">#REF!</definedName>
    <definedName name="Доп._оборудование_1">#REF!</definedName>
    <definedName name="доп_1" localSheetId="21" hidden="1">{#N/A,#N/A,TRUE,"Смета на пасс. обор. №1"}</definedName>
    <definedName name="доп_1" localSheetId="20" hidden="1">{#N/A,#N/A,TRUE,"Смета на пасс. обор. №1"}</definedName>
    <definedName name="доп_1" localSheetId="11" hidden="1">{#N/A,#N/A,TRUE,"Смета на пасс. обор. №1"}</definedName>
    <definedName name="доп_1" localSheetId="18" hidden="1">{#N/A,#N/A,TRUE,"Смета на пасс. обор. №1"}</definedName>
    <definedName name="доп_1" hidden="1">{#N/A,#N/A,TRUE,"Смета на пасс. обор. №1"}</definedName>
    <definedName name="Доп_оборуд" localSheetId="20">#REF!</definedName>
    <definedName name="Доп_оборуд" localSheetId="13">#REF!</definedName>
    <definedName name="Доп_оборуд">#REF!</definedName>
    <definedName name="допдшгед" localSheetId="20">#REF!</definedName>
    <definedName name="допдшгед" localSheetId="13">#REF!</definedName>
    <definedName name="допдшгед">#REF!</definedName>
    <definedName name="Дорога" localSheetId="20">[20]Шкаф!#REF!</definedName>
    <definedName name="Дорога" localSheetId="13">[20]Шкаф!#REF!</definedName>
    <definedName name="Дорога">[20]Шкаф!#REF!</definedName>
    <definedName name="Дорога_1" localSheetId="20">#REF!</definedName>
    <definedName name="Дорога_1" localSheetId="13">#REF!</definedName>
    <definedName name="Дорога_1">#REF!</definedName>
    <definedName name="дп" localSheetId="0">#REF!</definedName>
    <definedName name="дп" localSheetId="21">#REF!</definedName>
    <definedName name="дп" localSheetId="20">#REF!</definedName>
    <definedName name="дп" localSheetId="11">#REF!</definedName>
    <definedName name="дп" localSheetId="13">#REF!</definedName>
    <definedName name="дп">#REF!</definedName>
    <definedName name="др" localSheetId="20">#REF!</definedName>
    <definedName name="др" localSheetId="13">#REF!</definedName>
    <definedName name="др">#REF!</definedName>
    <definedName name="ДСК" localSheetId="0">[4]топография!#REF!</definedName>
    <definedName name="ДСК" localSheetId="11">[4]топография!#REF!</definedName>
    <definedName name="ДСК" localSheetId="13">[4]топография!#REF!</definedName>
    <definedName name="ДСК">[4]топография!#REF!</definedName>
    <definedName name="ДСК_1" localSheetId="13">[4]топография!#REF!</definedName>
    <definedName name="ДСК_1">[4]топография!#REF!</definedName>
    <definedName name="ДСК_14" localSheetId="13">[4]топография!#REF!</definedName>
    <definedName name="ДСК_14">[4]топография!#REF!</definedName>
    <definedName name="дск1" localSheetId="13">[4]топография!#REF!</definedName>
    <definedName name="дск1">[4]топография!#REF!</definedName>
    <definedName name="дщшю" localSheetId="20">#REF!</definedName>
    <definedName name="дщшю" localSheetId="13">#REF!</definedName>
    <definedName name="дщшю">#REF!</definedName>
    <definedName name="дэ" localSheetId="0">#REF!</definedName>
    <definedName name="дэ" localSheetId="21">#REF!</definedName>
    <definedName name="дэ" localSheetId="20">#REF!</definedName>
    <definedName name="дэ" localSheetId="11">#REF!</definedName>
    <definedName name="дэ" localSheetId="13">#REF!</definedName>
    <definedName name="дэ">#REF!</definedName>
    <definedName name="е" localSheetId="20">#REF!</definedName>
    <definedName name="е" localSheetId="13">#REF!</definedName>
    <definedName name="е">#REF!</definedName>
    <definedName name="евнл" localSheetId="20">#REF!</definedName>
    <definedName name="евнл" localSheetId="13">#REF!</definedName>
    <definedName name="евнл">#REF!</definedName>
    <definedName name="евнлен" localSheetId="20">#REF!</definedName>
    <definedName name="евнлен" localSheetId="13">#REF!</definedName>
    <definedName name="евнлен">#REF!</definedName>
    <definedName name="ЕВР">[37]Поставка!$H$13</definedName>
    <definedName name="Еврейская_автономная_область" localSheetId="20">#REF!</definedName>
    <definedName name="Еврейская_автономная_область" localSheetId="13">#REF!</definedName>
    <definedName name="Еврейская_автономная_область">#REF!</definedName>
    <definedName name="Еврейская_автономная_область_1" localSheetId="20">#REF!</definedName>
    <definedName name="Еврейская_автономная_область_1" localSheetId="13">#REF!</definedName>
    <definedName name="Еврейская_автономная_область_1">#REF!</definedName>
    <definedName name="еврор" localSheetId="20">#REF!</definedName>
    <definedName name="еврор" localSheetId="13">#REF!</definedName>
    <definedName name="еврор">#REF!</definedName>
    <definedName name="еврь" localSheetId="20">#REF!</definedName>
    <definedName name="еврь" localSheetId="13">#REF!</definedName>
    <definedName name="еврь">#REF!</definedName>
    <definedName name="еееее" hidden="1">{#N/A,#N/A,TRUE,"Смета на пасс. обор. №1"}</definedName>
    <definedName name="ен" localSheetId="21" hidden="1">{#N/A,#N/A,TRUE,"Смета на пасс. обор. №1"}</definedName>
    <definedName name="ен" localSheetId="20" hidden="1">{#N/A,#N/A,TRUE,"Смета на пасс. обор. №1"}</definedName>
    <definedName name="ен" localSheetId="11" hidden="1">{#N/A,#N/A,TRUE,"Смета на пасс. обор. №1"}</definedName>
    <definedName name="ен" localSheetId="18" hidden="1">{#N/A,#N/A,TRUE,"Смета на пасс. обор. №1"}</definedName>
    <definedName name="ен" hidden="1">{#N/A,#N/A,TRUE,"Смета на пасс. обор. №1"}</definedName>
    <definedName name="ен_1" localSheetId="21" hidden="1">{#N/A,#N/A,TRUE,"Смета на пасс. обор. №1"}</definedName>
    <definedName name="ен_1" localSheetId="20" hidden="1">{#N/A,#N/A,TRUE,"Смета на пасс. обор. №1"}</definedName>
    <definedName name="ен_1" localSheetId="11" hidden="1">{#N/A,#N/A,TRUE,"Смета на пасс. обор. №1"}</definedName>
    <definedName name="ен_1" localSheetId="18" hidden="1">{#N/A,#N/A,TRUE,"Смета на пасс. обор. №1"}</definedName>
    <definedName name="ен_1" hidden="1">{#N/A,#N/A,TRUE,"Смета на пасс. обор. №1"}</definedName>
    <definedName name="енвлпр" localSheetId="20">#REF!</definedName>
    <definedName name="енвлпр" localSheetId="13">#REF!</definedName>
    <definedName name="енвлпр">#REF!</definedName>
    <definedName name="енг" localSheetId="20">#REF!</definedName>
    <definedName name="енг" localSheetId="13">#REF!</definedName>
    <definedName name="енг">#REF!</definedName>
    <definedName name="енк" localSheetId="20">#REF!</definedName>
    <definedName name="енк" localSheetId="13">#REF!</definedName>
    <definedName name="енк">#REF!</definedName>
    <definedName name="енлопр" localSheetId="20">#REF!</definedName>
    <definedName name="енлопр" localSheetId="13">#REF!</definedName>
    <definedName name="енлопр">#REF!</definedName>
    <definedName name="ено" localSheetId="20">#REF!</definedName>
    <definedName name="ено" localSheetId="13">#REF!</definedName>
    <definedName name="ено">#REF!</definedName>
    <definedName name="еное" localSheetId="20">#REF!</definedName>
    <definedName name="еное" localSheetId="13">#REF!</definedName>
    <definedName name="еное">#REF!</definedName>
    <definedName name="ео" localSheetId="20">#REF!</definedName>
    <definedName name="ео" localSheetId="13">#REF!</definedName>
    <definedName name="ео">#REF!</definedName>
    <definedName name="еов" localSheetId="20">#REF!</definedName>
    <definedName name="еов" localSheetId="13">#REF!</definedName>
    <definedName name="еов">#REF!</definedName>
    <definedName name="ер" localSheetId="20">#REF!</definedName>
    <definedName name="ер" localSheetId="13">#REF!</definedName>
    <definedName name="ер">#REF!</definedName>
    <definedName name="еуг" localSheetId="20">#REF!</definedName>
    <definedName name="еуг" localSheetId="13">#REF!</definedName>
    <definedName name="еуг">#REF!</definedName>
    <definedName name="еыкг" localSheetId="20">[4]топография!#REF!</definedName>
    <definedName name="еыкг" localSheetId="13">[4]топография!#REF!</definedName>
    <definedName name="еыкг">[4]топография!#REF!</definedName>
    <definedName name="ж" hidden="1">{#N/A,#N/A,TRUE,"Смета на пасс. обор. №1"}</definedName>
    <definedName name="жж">[22]Вспомогательный!$D$80</definedName>
    <definedName name="жж_1" localSheetId="21" hidden="1">{#N/A,#N/A,TRUE,"Смета на пасс. обор. №1"}</definedName>
    <definedName name="жж_1" localSheetId="20" hidden="1">{#N/A,#N/A,TRUE,"Смета на пасс. обор. №1"}</definedName>
    <definedName name="жж_1" localSheetId="11" hidden="1">{#N/A,#N/A,TRUE,"Смета на пасс. обор. №1"}</definedName>
    <definedName name="жж_1" localSheetId="18" hidden="1">{#N/A,#N/A,TRUE,"Смета на пасс. обор. №1"}</definedName>
    <definedName name="жж_1" hidden="1">{#N/A,#N/A,TRUE,"Смета на пасс. обор. №1"}</definedName>
    <definedName name="жжж" localSheetId="21">#REF!</definedName>
    <definedName name="жжж" localSheetId="20">#REF!</definedName>
    <definedName name="жжж" localSheetId="13">#REF!</definedName>
    <definedName name="жжж">#REF!</definedName>
    <definedName name="жжжж">#REF!</definedName>
    <definedName name="жжжжжжжж">#REF!</definedName>
    <definedName name="жл" localSheetId="21">#REF!</definedName>
    <definedName name="жл" localSheetId="20">#REF!</definedName>
    <definedName name="жл" localSheetId="13">#REF!</definedName>
    <definedName name="жл">#REF!</definedName>
    <definedName name="жпф" localSheetId="21">#REF!</definedName>
    <definedName name="жпф" localSheetId="20">#REF!</definedName>
    <definedName name="жпф" localSheetId="13">#REF!</definedName>
    <definedName name="жпф">#REF!</definedName>
    <definedName name="жю" localSheetId="21" hidden="1">{#N/A,#N/A,TRUE,"Смета на пасс. обор. №1"}</definedName>
    <definedName name="жю" localSheetId="20" hidden="1">{#N/A,#N/A,TRUE,"Смета на пасс. обор. №1"}</definedName>
    <definedName name="жю" localSheetId="11" hidden="1">{#N/A,#N/A,TRUE,"Смета на пасс. обор. №1"}</definedName>
    <definedName name="жю" localSheetId="18" hidden="1">{#N/A,#N/A,TRUE,"Смета на пасс. обор. №1"}</definedName>
    <definedName name="жю" hidden="1">{#N/A,#N/A,TRUE,"Смета на пасс. обор. №1"}</definedName>
    <definedName name="жю_1" localSheetId="21" hidden="1">{#N/A,#N/A,TRUE,"Смета на пасс. обор. №1"}</definedName>
    <definedName name="жю_1" localSheetId="20" hidden="1">{#N/A,#N/A,TRUE,"Смета на пасс. обор. №1"}</definedName>
    <definedName name="жю_1" localSheetId="11" hidden="1">{#N/A,#N/A,TRUE,"Смета на пасс. обор. №1"}</definedName>
    <definedName name="жю_1" localSheetId="18" hidden="1">{#N/A,#N/A,TRUE,"Смета на пасс. обор. №1"}</definedName>
    <definedName name="жю_1" hidden="1">{#N/A,#N/A,TRUE,"Смета на пасс. обор. №1"}</definedName>
    <definedName name="Зависимые" localSheetId="20">#REF!</definedName>
    <definedName name="Зависимые" localSheetId="13">#REF!</definedName>
    <definedName name="Зависимые">#REF!</definedName>
    <definedName name="_xlnm.Print_Titles" localSheetId="14">'02-01-08 (аналог)'!$27:$27</definedName>
    <definedName name="_xlnm.Print_Titles" localSheetId="15">'02-01-08 Инженерная защита терр'!$27:$27</definedName>
    <definedName name="_xlnm.Print_Titles" localSheetId="17">'02-01-08-Д (аналог)'!$38:$38</definedName>
    <definedName name="_xlnm.Print_Titles" localSheetId="16">'02-01-08-И (аналог)'!$27:$27</definedName>
    <definedName name="_xlnm.Print_Titles" localSheetId="7">'Геология (без неблагопр период)'!$18:$18</definedName>
    <definedName name="_xlnm.Print_Titles" localSheetId="8">'Геология (в благопр услов)'!$18:$18</definedName>
    <definedName name="_xlnm.Print_Titles" localSheetId="18">'ЛСР 02-02-01'!$38:$38</definedName>
    <definedName name="_xlnm.Print_Titles" localSheetId="9">ПД!$18:$18</definedName>
    <definedName name="_xlnm.Print_Titles" localSheetId="22">'Расчёт по НЦС '!$14:$14</definedName>
    <definedName name="ЗаказДолжность">[38]ОбмОбслЗемОд!$B$67</definedName>
    <definedName name="ЗаказИмя">[38]ОбмОбслЗемОд!$C$69</definedName>
    <definedName name="Заказчик" localSheetId="21">#REF!</definedName>
    <definedName name="Заказчик" localSheetId="20">#REF!</definedName>
    <definedName name="Заказчик" localSheetId="11">#REF!</definedName>
    <definedName name="Заказчик" localSheetId="13">#REF!</definedName>
    <definedName name="Заказчик" localSheetId="18">#REF!</definedName>
    <definedName name="Заказчик">#REF!</definedName>
    <definedName name="Заказчик_1" localSheetId="21">#REF!</definedName>
    <definedName name="Заказчик_1" localSheetId="20">#REF!</definedName>
    <definedName name="Заказчик_1" localSheetId="13">#REF!</definedName>
    <definedName name="Заказчик_1">#REF!</definedName>
    <definedName name="зжшщз" localSheetId="13">[4]топография!#REF!</definedName>
    <definedName name="зжшщз">[4]топография!#REF!</definedName>
    <definedName name="Зимнее_удорожание">[24]Коэфф!$B$1</definedName>
    <definedName name="ЗИП_Всего" localSheetId="20">'[20]Прайс лист'!#REF!</definedName>
    <definedName name="ЗИП_Всего" localSheetId="13">'[20]Прайс лист'!#REF!</definedName>
    <definedName name="ЗИП_Всего">'[20]Прайс лист'!#REF!</definedName>
    <definedName name="ЗИП_Всего_1" localSheetId="20">#REF!</definedName>
    <definedName name="ЗИП_Всего_1" localSheetId="13">#REF!</definedName>
    <definedName name="ЗИП_Всего_1" localSheetId="18">#REF!</definedName>
    <definedName name="ЗИП_Всего_1">#REF!</definedName>
    <definedName name="зол" localSheetId="21">#REF!</definedName>
    <definedName name="зол" localSheetId="20">#REF!</definedName>
    <definedName name="зол" localSheetId="11">#REF!</definedName>
    <definedName name="зол" localSheetId="13">#REF!</definedName>
    <definedName name="зол">#REF!</definedName>
    <definedName name="зол_1" localSheetId="21">#REF!</definedName>
    <definedName name="зол_1" localSheetId="20">#REF!</definedName>
    <definedName name="зол_1" localSheetId="13">#REF!</definedName>
    <definedName name="зол_1">#REF!</definedName>
    <definedName name="зол_10" localSheetId="21">#REF!</definedName>
    <definedName name="зол_10" localSheetId="20">#REF!</definedName>
    <definedName name="зол_10" localSheetId="13">#REF!</definedName>
    <definedName name="зол_10">#REF!</definedName>
    <definedName name="зол_11" localSheetId="20">#REF!</definedName>
    <definedName name="зол_11" localSheetId="13">#REF!</definedName>
    <definedName name="зол_11">#REF!</definedName>
    <definedName name="зол_12" localSheetId="20">#REF!</definedName>
    <definedName name="зол_12" localSheetId="13">#REF!</definedName>
    <definedName name="зол_12">#REF!</definedName>
    <definedName name="зол_13" localSheetId="20">#REF!</definedName>
    <definedName name="зол_13" localSheetId="13">#REF!</definedName>
    <definedName name="зол_13">#REF!</definedName>
    <definedName name="зол_14" localSheetId="20">#REF!</definedName>
    <definedName name="зол_14" localSheetId="13">#REF!</definedName>
    <definedName name="зол_14">#REF!</definedName>
    <definedName name="зол_15" localSheetId="20">#REF!</definedName>
    <definedName name="зол_15" localSheetId="13">#REF!</definedName>
    <definedName name="зол_15">#REF!</definedName>
    <definedName name="зол_16" localSheetId="20">#REF!</definedName>
    <definedName name="зол_16" localSheetId="13">#REF!</definedName>
    <definedName name="зол_16">#REF!</definedName>
    <definedName name="зол_17" localSheetId="20">#REF!</definedName>
    <definedName name="зол_17" localSheetId="13">#REF!</definedName>
    <definedName name="зол_17">#REF!</definedName>
    <definedName name="зол_18" localSheetId="20">#REF!</definedName>
    <definedName name="зол_18" localSheetId="13">#REF!</definedName>
    <definedName name="зол_18">#REF!</definedName>
    <definedName name="зол_19" localSheetId="20">#REF!</definedName>
    <definedName name="зол_19" localSheetId="13">#REF!</definedName>
    <definedName name="зол_19">#REF!</definedName>
    <definedName name="зол_2" localSheetId="20">#REF!</definedName>
    <definedName name="зол_2" localSheetId="13">#REF!</definedName>
    <definedName name="зол_2">#REF!</definedName>
    <definedName name="зол_20" localSheetId="20">#REF!</definedName>
    <definedName name="зол_20" localSheetId="13">#REF!</definedName>
    <definedName name="зол_20">#REF!</definedName>
    <definedName name="зол_21" localSheetId="20">#REF!</definedName>
    <definedName name="зол_21" localSheetId="13">#REF!</definedName>
    <definedName name="зол_21">#REF!</definedName>
    <definedName name="зол_49" localSheetId="20">#REF!</definedName>
    <definedName name="зол_49" localSheetId="13">#REF!</definedName>
    <definedName name="зол_49">#REF!</definedName>
    <definedName name="зол_50" localSheetId="20">#REF!</definedName>
    <definedName name="зол_50" localSheetId="13">#REF!</definedName>
    <definedName name="зол_50">#REF!</definedName>
    <definedName name="зол_51" localSheetId="20">#REF!</definedName>
    <definedName name="зол_51" localSheetId="13">#REF!</definedName>
    <definedName name="зол_51">#REF!</definedName>
    <definedName name="зол_52" localSheetId="20">#REF!</definedName>
    <definedName name="зол_52" localSheetId="13">#REF!</definedName>
    <definedName name="зол_52">#REF!</definedName>
    <definedName name="зол_53" localSheetId="20">#REF!</definedName>
    <definedName name="зол_53" localSheetId="13">#REF!</definedName>
    <definedName name="зол_53">#REF!</definedName>
    <definedName name="зол_54" localSheetId="20">#REF!</definedName>
    <definedName name="зол_54" localSheetId="13">#REF!</definedName>
    <definedName name="зол_54">#REF!</definedName>
    <definedName name="зол_6" localSheetId="20">#REF!</definedName>
    <definedName name="зол_6" localSheetId="13">#REF!</definedName>
    <definedName name="зол_6">#REF!</definedName>
    <definedName name="зол_7" localSheetId="20">#REF!</definedName>
    <definedName name="зол_7" localSheetId="13">#REF!</definedName>
    <definedName name="зол_7">#REF!</definedName>
    <definedName name="зол_8" localSheetId="20">#REF!</definedName>
    <definedName name="зол_8" localSheetId="13">#REF!</definedName>
    <definedName name="зол_8">#REF!</definedName>
    <definedName name="зол_9" localSheetId="20">#REF!</definedName>
    <definedName name="зол_9" localSheetId="13">#REF!</definedName>
    <definedName name="зол_9">#REF!</definedName>
    <definedName name="зощр" localSheetId="20">#REF!</definedName>
    <definedName name="зощр" localSheetId="13">#REF!</definedName>
    <definedName name="зощр">#REF!</definedName>
    <definedName name="зщ" localSheetId="21" hidden="1">{#N/A,#N/A,TRUE,"Смета на пасс. обор. №1"}</definedName>
    <definedName name="зщ" localSheetId="20" hidden="1">{#N/A,#N/A,TRUE,"Смета на пасс. обор. №1"}</definedName>
    <definedName name="зщ" localSheetId="11" hidden="1">{#N/A,#N/A,TRUE,"Смета на пасс. обор. №1"}</definedName>
    <definedName name="зщ" localSheetId="18" hidden="1">{#N/A,#N/A,TRUE,"Смета на пасс. обор. №1"}</definedName>
    <definedName name="зщ" hidden="1">{#N/A,#N/A,TRUE,"Смета на пасс. обор. №1"}</definedName>
    <definedName name="зщ_1" localSheetId="21" hidden="1">{#N/A,#N/A,TRUE,"Смета на пасс. обор. №1"}</definedName>
    <definedName name="зщ_1" localSheetId="20" hidden="1">{#N/A,#N/A,TRUE,"Смета на пасс. обор. №1"}</definedName>
    <definedName name="зщ_1" localSheetId="11" hidden="1">{#N/A,#N/A,TRUE,"Смета на пасс. обор. №1"}</definedName>
    <definedName name="зщ_1" localSheetId="18" hidden="1">{#N/A,#N/A,TRUE,"Смета на пасс. обор. №1"}</definedName>
    <definedName name="зщ_1" hidden="1">{#N/A,#N/A,TRUE,"Смета на пасс. обор. №1"}</definedName>
    <definedName name="ЗЮзя" localSheetId="20">#REF!</definedName>
    <definedName name="ЗЮзя" localSheetId="13">#REF!</definedName>
    <definedName name="ЗЮзя">#REF!</definedName>
    <definedName name="Ивановская_область" localSheetId="20">#REF!</definedName>
    <definedName name="Ивановская_область" localSheetId="13">#REF!</definedName>
    <definedName name="Ивановская_область">#REF!</definedName>
    <definedName name="ивпт" localSheetId="20">#REF!</definedName>
    <definedName name="ивпт" localSheetId="13">#REF!</definedName>
    <definedName name="ивпт">#REF!</definedName>
    <definedName name="изыск" localSheetId="21">#REF!</definedName>
    <definedName name="изыск" localSheetId="20">#REF!</definedName>
    <definedName name="изыск" localSheetId="11">#REF!</definedName>
    <definedName name="изыск" localSheetId="13">#REF!</definedName>
    <definedName name="изыск">#REF!</definedName>
    <definedName name="изыск_1" localSheetId="21">#REF!</definedName>
    <definedName name="изыск_1" localSheetId="20">#REF!</definedName>
    <definedName name="изыск_1" localSheetId="13">#REF!</definedName>
    <definedName name="изыск_1">#REF!</definedName>
    <definedName name="ии" localSheetId="0">#REF!</definedName>
    <definedName name="ии" localSheetId="21">#REF!</definedName>
    <definedName name="ии" localSheetId="20">#REF!</definedName>
    <definedName name="ии" localSheetId="13">#REF!</definedName>
    <definedName name="ии">#REF!</definedName>
    <definedName name="иии" hidden="1">{#N/A,#N/A,TRUE,"Смета на пасс. обор. №1"}</definedName>
    <definedName name="ииии" hidden="1">{#N/A,#N/A,TRUE,"Смета на пасс. обор. №1"}</definedName>
    <definedName name="иииии" hidden="1">{#N/A,#N/A,TRUE,"Смета на пасс. обор. №1"}</definedName>
    <definedName name="ик" localSheetId="20">#REF!</definedName>
    <definedName name="ик" localSheetId="13">#REF!</definedName>
    <definedName name="ик">#REF!</definedName>
    <definedName name="имми" localSheetId="20">[4]топография!#REF!</definedName>
    <definedName name="имми" localSheetId="13">[4]топография!#REF!</definedName>
    <definedName name="имми">[4]топография!#REF!</definedName>
    <definedName name="имт" localSheetId="20">#REF!</definedName>
    <definedName name="имт" localSheetId="13">#REF!</definedName>
    <definedName name="имт">#REF!</definedName>
    <definedName name="Инвестор" localSheetId="20">#REF!</definedName>
    <definedName name="Инвестор" localSheetId="13">#REF!</definedName>
    <definedName name="Инвестор">#REF!</definedName>
    <definedName name="Инд" localSheetId="20">#REF!</definedName>
    <definedName name="Инд" localSheetId="13">#REF!</definedName>
    <definedName name="Инд">#REF!</definedName>
    <definedName name="Индекс" localSheetId="21">'[39]Расч(подряд)'!#REF!</definedName>
    <definedName name="Индекс" localSheetId="11">'[39]Расч(подряд)'!#REF!</definedName>
    <definedName name="Индекс" localSheetId="13">'[39]Расч(подряд)'!#REF!</definedName>
    <definedName name="Индекс">'[39]Расч(подряд)'!#REF!</definedName>
    <definedName name="индекс_0" localSheetId="21">#REF!</definedName>
    <definedName name="индекс_0" localSheetId="20">#REF!</definedName>
    <definedName name="индекс_0" localSheetId="11">#REF!</definedName>
    <definedName name="индекс_0" localSheetId="13">#REF!</definedName>
    <definedName name="индекс_0" localSheetId="18">#REF!</definedName>
    <definedName name="индекс_0">#REF!</definedName>
    <definedName name="Индекс_1" localSheetId="21">#REF!</definedName>
    <definedName name="Индекс_1" localSheetId="20">#REF!</definedName>
    <definedName name="Индекс_1" localSheetId="13">#REF!</definedName>
    <definedName name="Индекс_1">#REF!</definedName>
    <definedName name="индекс_100" localSheetId="21">#REF!</definedName>
    <definedName name="индекс_100" localSheetId="20">#REF!</definedName>
    <definedName name="индекс_100" localSheetId="13">#REF!</definedName>
    <definedName name="индекс_100">#REF!</definedName>
    <definedName name="индекс_101" localSheetId="20">#REF!</definedName>
    <definedName name="индекс_101" localSheetId="13">#REF!</definedName>
    <definedName name="индекс_101">#REF!</definedName>
    <definedName name="индекс_102" localSheetId="20">#REF!</definedName>
    <definedName name="индекс_102" localSheetId="13">#REF!</definedName>
    <definedName name="индекс_102">#REF!</definedName>
    <definedName name="индекс_103" localSheetId="20">#REF!</definedName>
    <definedName name="индекс_103" localSheetId="13">#REF!</definedName>
    <definedName name="индекс_103">#REF!</definedName>
    <definedName name="индекс_104" localSheetId="20">#REF!</definedName>
    <definedName name="индекс_104" localSheetId="13">#REF!</definedName>
    <definedName name="индекс_104">#REF!</definedName>
    <definedName name="индекс_105" localSheetId="20">#REF!</definedName>
    <definedName name="индекс_105" localSheetId="13">#REF!</definedName>
    <definedName name="индекс_105">#REF!</definedName>
    <definedName name="индекс_105032654" localSheetId="20">#REF!</definedName>
    <definedName name="индекс_105032654" localSheetId="13">#REF!</definedName>
    <definedName name="индекс_105032654">#REF!</definedName>
    <definedName name="индекс_999" localSheetId="20">#REF!</definedName>
    <definedName name="индекс_999" localSheetId="13">#REF!</definedName>
    <definedName name="индекс_999">#REF!</definedName>
    <definedName name="Индекс_ЛН_группы_строек" localSheetId="20">#REF!</definedName>
    <definedName name="Индекс_ЛН_группы_строек" localSheetId="13">#REF!</definedName>
    <definedName name="Индекс_ЛН_группы_строек">#REF!</definedName>
    <definedName name="Индекс_ЛН_локальной_сметы" localSheetId="20">#REF!</definedName>
    <definedName name="Индекс_ЛН_локальной_сметы" localSheetId="13">#REF!</definedName>
    <definedName name="Индекс_ЛН_локальной_сметы">#REF!</definedName>
    <definedName name="Индекс_ЛН_объекта" localSheetId="20">#REF!</definedName>
    <definedName name="Индекс_ЛН_объекта" localSheetId="13">#REF!</definedName>
    <definedName name="Индекс_ЛН_объекта">#REF!</definedName>
    <definedName name="Индекс_ЛН_объектной_сметы" localSheetId="20">#REF!</definedName>
    <definedName name="Индекс_ЛН_объектной_сметы" localSheetId="13">#REF!</definedName>
    <definedName name="Индекс_ЛН_объектной_сметы">#REF!</definedName>
    <definedName name="Индекс_ЛН_очереди" localSheetId="20">#REF!</definedName>
    <definedName name="Индекс_ЛН_очереди" localSheetId="13">#REF!</definedName>
    <definedName name="Индекс_ЛН_очереди">#REF!</definedName>
    <definedName name="Индекс_ЛН_пускового_комплекса" localSheetId="20">#REF!</definedName>
    <definedName name="Индекс_ЛН_пускового_комплекса" localSheetId="13">#REF!</definedName>
    <definedName name="Индекс_ЛН_пускового_комплекса">#REF!</definedName>
    <definedName name="Индекс_ЛН_сводного_сметного_расчета" localSheetId="20">#REF!</definedName>
    <definedName name="Индекс_ЛН_сводного_сметного_расчета" localSheetId="13">#REF!</definedName>
    <definedName name="Индекс_ЛН_сводного_сметного_расчета">#REF!</definedName>
    <definedName name="Индекс_ЛН_стройки" localSheetId="20">#REF!</definedName>
    <definedName name="Индекс_ЛН_стройки" localSheetId="13">#REF!</definedName>
    <definedName name="Индекс_ЛН_стройки">#REF!</definedName>
    <definedName name="индекс_С3" localSheetId="20">#REF!</definedName>
    <definedName name="индекс_С3" localSheetId="13">#REF!</definedName>
    <definedName name="индекс_С3">#REF!</definedName>
    <definedName name="Индекс1" localSheetId="20">'[39]Расч(подряд)'!#REF!</definedName>
    <definedName name="Индекс1" localSheetId="13">'[39]Расч(подряд)'!#REF!</definedName>
    <definedName name="Индекс1">'[39]Расч(подряд)'!#REF!</definedName>
    <definedName name="Индекс2" localSheetId="20">'[39]Расч(подряд)'!#REF!</definedName>
    <definedName name="Индекс2" localSheetId="13">'[39]Расч(подряд)'!#REF!</definedName>
    <definedName name="Индекс2">'[39]Расч(подряд)'!#REF!</definedName>
    <definedName name="ИндексА" localSheetId="21">#REF!</definedName>
    <definedName name="ИндексА" localSheetId="20">#REF!</definedName>
    <definedName name="ИндексА" localSheetId="11">#REF!</definedName>
    <definedName name="ИндексА" localSheetId="13">#REF!</definedName>
    <definedName name="ИндексА" localSheetId="18">#REF!</definedName>
    <definedName name="ИндексА">#REF!</definedName>
    <definedName name="инж" localSheetId="21">#REF!</definedName>
    <definedName name="инж" localSheetId="20">#REF!</definedName>
    <definedName name="инж" localSheetId="13">#REF!</definedName>
    <definedName name="инж">#REF!</definedName>
    <definedName name="инж_1" localSheetId="21">#REF!</definedName>
    <definedName name="инж_1" localSheetId="20">#REF!</definedName>
    <definedName name="инж_1" localSheetId="13">#REF!</definedName>
    <definedName name="инж_1">#REF!</definedName>
    <definedName name="инфл" localSheetId="0">#REF!</definedName>
    <definedName name="инфл" localSheetId="20">#REF!</definedName>
    <definedName name="инфл" localSheetId="13">#REF!</definedName>
    <definedName name="инфл">#REF!</definedName>
    <definedName name="иошль" localSheetId="20">#REF!</definedName>
    <definedName name="иошль" localSheetId="13">#REF!</definedName>
    <definedName name="иошль">#REF!</definedName>
    <definedName name="ип" localSheetId="0">#REF!</definedName>
    <definedName name="ип" localSheetId="20">#REF!</definedName>
    <definedName name="ип" localSheetId="13">#REF!</definedName>
    <definedName name="ип">#REF!</definedName>
    <definedName name="ИПусто" localSheetId="20">#REF!</definedName>
    <definedName name="ИПусто" localSheetId="13">#REF!</definedName>
    <definedName name="ИПусто">#REF!</definedName>
    <definedName name="ИПусто_1" localSheetId="20">#REF!</definedName>
    <definedName name="ИПусто_1" localSheetId="13">#REF!</definedName>
    <definedName name="ИПусто_1">#REF!</definedName>
    <definedName name="Иркутская_область" localSheetId="20">#REF!</definedName>
    <definedName name="Иркутская_область" localSheetId="13">#REF!</definedName>
    <definedName name="Иркутская_область">#REF!</definedName>
    <definedName name="Иркутская_область_1" localSheetId="20">#REF!</definedName>
    <definedName name="Иркутская_область_1" localSheetId="13">#REF!</definedName>
    <definedName name="Иркутская_область_1">#REF!</definedName>
    <definedName name="ИС__И.Максимов" localSheetId="20">#REF!</definedName>
    <definedName name="ИС__И.Максимов" localSheetId="13">#REF!</definedName>
    <definedName name="ИС__И.Максимов">#REF!</definedName>
    <definedName name="ит" localSheetId="20">#REF!</definedName>
    <definedName name="ит" localSheetId="13">#REF!</definedName>
    <definedName name="ит">#REF!</definedName>
    <definedName name="итог" localSheetId="20">#REF!</definedName>
    <definedName name="итог" localSheetId="13">#REF!</definedName>
    <definedName name="итог">#REF!</definedName>
    <definedName name="итого" localSheetId="20">#REF!</definedName>
    <definedName name="итого" localSheetId="13">#REF!</definedName>
    <definedName name="итого">#REF!</definedName>
    <definedName name="Итого_ЗПМ__по_рес_расчету_с_учетом_к_тов" localSheetId="20">#REF!</definedName>
    <definedName name="Итого_ЗПМ__по_рес_расчету_с_учетом_к_тов" localSheetId="13">#REF!</definedName>
    <definedName name="Итого_ЗПМ__по_рес_расчету_с_учетом_к_тов">#REF!</definedName>
    <definedName name="Итого_ЗПМ_в_базисных_ценах" localSheetId="20">'[40]Переменные и константы'!#REF!</definedName>
    <definedName name="Итого_ЗПМ_в_базисных_ценах" localSheetId="13">'[40]Переменные и константы'!#REF!</definedName>
    <definedName name="Итого_ЗПМ_в_базисных_ценах">'[40]Переменные и константы'!#REF!</definedName>
    <definedName name="Итого_ЗПМ_в_базисных_ценах_с_учетом_к_тов" localSheetId="20">'[40]Переменные и константы'!#REF!</definedName>
    <definedName name="Итого_ЗПМ_в_базисных_ценах_с_учетом_к_тов" localSheetId="13">'[40]Переменные и константы'!#REF!</definedName>
    <definedName name="Итого_ЗПМ_в_базисных_ценах_с_учетом_к_тов">'[40]Переменные и константы'!#REF!</definedName>
    <definedName name="Итого_ЗПМ_по_акту_вып_работ_в_базисных_ценах_с_учетом_к_тов" localSheetId="20">#REF!</definedName>
    <definedName name="Итого_ЗПМ_по_акту_вып_работ_в_базисных_ценах_с_учетом_к_тов" localSheetId="13">#REF!</definedName>
    <definedName name="Итого_ЗПМ_по_акту_вып_работ_в_базисных_ценах_с_учетом_к_тов" localSheetId="18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 localSheetId="20">#REF!</definedName>
    <definedName name="Итого_ЗПМ_по_акту_вып_работ_при_ресурсном_расчете_с_учетом_к_тов" localSheetId="13">#REF!</definedName>
    <definedName name="Итого_ЗПМ_по_акту_вып_работ_при_ресурсном_расчете_с_учетом_к_тов" localSheetId="18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 localSheetId="20">#REF!</definedName>
    <definedName name="Итого_ЗПМ_по_акту_выполненных_работ_в_базисных_ценах" localSheetId="13">#REF!</definedName>
    <definedName name="Итого_ЗПМ_по_акту_выполненных_работ_в_базисных_ценах" localSheetId="18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 localSheetId="20">#REF!</definedName>
    <definedName name="Итого_ЗПМ_по_акту_выполненных_работ_при_ресурсном_расчете" localSheetId="13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 localSheetId="20">#REF!</definedName>
    <definedName name="Итого_ЗПМ_при_расчете_по_стоимости_ч_часа_работы_механизаторов" localSheetId="13">#REF!</definedName>
    <definedName name="Итого_ЗПМ_при_расчете_по_стоимости_ч_часа_работы_механизаторов">#REF!</definedName>
    <definedName name="итого_Куст" localSheetId="20">#REF!</definedName>
    <definedName name="итого_Куст" localSheetId="13">#REF!</definedName>
    <definedName name="итого_Куст">#REF!</definedName>
    <definedName name="итого_Куст_П" localSheetId="20">#REF!</definedName>
    <definedName name="итого_Куст_П" localSheetId="13">#REF!</definedName>
    <definedName name="итого_Куст_П">#REF!</definedName>
    <definedName name="Итого_МАТ_по_акту_вып_работ_в_базисных_ценах_с_учетом_к_тов" localSheetId="20">#REF!</definedName>
    <definedName name="Итого_МАТ_по_акту_вып_работ_в_базисных_ценах_с_учетом_к_тов" localSheetId="13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 localSheetId="20">#REF!</definedName>
    <definedName name="Итого_МАТ_по_акту_вып_работ_при_ресурсном_расчете_с_учетом_к_тов" localSheetId="13">#REF!</definedName>
    <definedName name="Итого_МАТ_по_акту_вып_работ_при_ресурсном_расчете_с_учетом_к_тов">#REF!</definedName>
    <definedName name="Итого_материалы" localSheetId="20">#REF!</definedName>
    <definedName name="Итого_материалы" localSheetId="13">#REF!</definedName>
    <definedName name="Итого_материалы">#REF!</definedName>
    <definedName name="Итого_материалы__по_рес_расчету_с_учетом_к_тов" localSheetId="20">#REF!</definedName>
    <definedName name="Итого_материалы__по_рес_расчету_с_учетом_к_тов" localSheetId="13">#REF!</definedName>
    <definedName name="Итого_материалы__по_рес_расчету_с_учетом_к_тов">#REF!</definedName>
    <definedName name="Итого_материалы_в_базисных_ценах" localSheetId="20">'[40]Переменные и константы'!#REF!</definedName>
    <definedName name="Итого_материалы_в_базисных_ценах" localSheetId="13">'[40]Переменные и константы'!#REF!</definedName>
    <definedName name="Итого_материалы_в_базисных_ценах">'[40]Переменные и константы'!#REF!</definedName>
    <definedName name="Итого_материалы_в_базисных_ценах_с_учетом_к_тов" localSheetId="20">'[40]Переменные и константы'!#REF!</definedName>
    <definedName name="Итого_материалы_в_базисных_ценах_с_учетом_к_тов" localSheetId="13">'[40]Переменные и константы'!#REF!</definedName>
    <definedName name="Итого_материалы_в_базисных_ценах_с_учетом_к_тов">'[40]Переменные и константы'!#REF!</definedName>
    <definedName name="Итого_материалы_по_акту_выполненных_работ_в_базисных_ценах" localSheetId="20">#REF!</definedName>
    <definedName name="Итого_материалы_по_акту_выполненных_работ_в_базисных_ценах" localSheetId="13">#REF!</definedName>
    <definedName name="Итого_материалы_по_акту_выполненных_работ_в_базисных_ценах" localSheetId="18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 localSheetId="20">#REF!</definedName>
    <definedName name="Итого_материалы_по_акту_выполненных_работ_при_ресурсном_расчете" localSheetId="13">#REF!</definedName>
    <definedName name="Итого_материалы_по_акту_выполненных_работ_при_ресурсном_расчете" localSheetId="18">#REF!</definedName>
    <definedName name="Итого_материалы_по_акту_выполненных_работ_при_ресурсном_расчете">#REF!</definedName>
    <definedName name="Итого_машины_и_механизмы" localSheetId="20">#REF!</definedName>
    <definedName name="Итого_машины_и_механизмы" localSheetId="13">#REF!</definedName>
    <definedName name="Итого_машины_и_механизмы" localSheetId="18">#REF!</definedName>
    <definedName name="Итого_машины_и_механизмы">#REF!</definedName>
    <definedName name="Итого_машины_и_механизмы_в_базисных_ценах" localSheetId="13">'[40]Переменные и константы'!#REF!</definedName>
    <definedName name="Итого_машины_и_механизмы_в_базисных_ценах" localSheetId="18">'[40]Переменные и константы'!#REF!</definedName>
    <definedName name="Итого_машины_и_механизмы_в_базисных_ценах">'[40]Переменные и константы'!#REF!</definedName>
    <definedName name="Итого_машины_и_механизмы_по_акту_выполненных_работ_в_базисных_ценах" localSheetId="20">#REF!</definedName>
    <definedName name="Итого_машины_и_механизмы_по_акту_выполненных_работ_в_базисных_ценах" localSheetId="13">#REF!</definedName>
    <definedName name="Итого_машины_и_механизмы_по_акту_выполненных_работ_в_базисных_ценах" localSheetId="18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 localSheetId="20">#REF!</definedName>
    <definedName name="Итого_машины_и_механизмы_по_акту_выполненных_работ_при_ресурсном_расчете" localSheetId="13">#REF!</definedName>
    <definedName name="Итого_машины_и_механизмы_по_акту_выполненных_работ_при_ресурсном_расчете" localSheetId="18">#REF!</definedName>
    <definedName name="Итого_машины_и_механизмы_по_акту_выполненных_работ_при_ресурсном_расчете">#REF!</definedName>
    <definedName name="Итого_НР_в_базисных_ценах" localSheetId="13">'[40]Переменные и константы'!#REF!</definedName>
    <definedName name="Итого_НР_в_базисных_ценах" localSheetId="18">'[40]Переменные и константы'!#REF!</definedName>
    <definedName name="Итого_НР_в_базисных_ценах">'[40]Переменные и константы'!#REF!</definedName>
    <definedName name="Итого_НР_по_акту_в_базисных_ценах" localSheetId="13">'[40]Переменные и константы'!#REF!</definedName>
    <definedName name="Итого_НР_по_акту_в_базисных_ценах" localSheetId="18">'[40]Переменные и константы'!#REF!</definedName>
    <definedName name="Итого_НР_по_акту_в_базисных_ценах">'[40]Переменные и константы'!#REF!</definedName>
    <definedName name="Итого_НР_по_акту_по_ресурсному_расчету" localSheetId="20">#REF!</definedName>
    <definedName name="Итого_НР_по_акту_по_ресурсному_расчету" localSheetId="13">#REF!</definedName>
    <definedName name="Итого_НР_по_акту_по_ресурсному_расчету" localSheetId="18">#REF!</definedName>
    <definedName name="Итого_НР_по_акту_по_ресурсному_расчету">#REF!</definedName>
    <definedName name="Итого_НР_по_ресурсному_расчету" localSheetId="20">#REF!</definedName>
    <definedName name="Итого_НР_по_ресурсному_расчету" localSheetId="13">#REF!</definedName>
    <definedName name="Итого_НР_по_ресурсному_расчету" localSheetId="18">#REF!</definedName>
    <definedName name="Итого_НР_по_ресурсному_расчету">#REF!</definedName>
    <definedName name="Итого_ОЗП" localSheetId="20">#REF!</definedName>
    <definedName name="Итого_ОЗП" localSheetId="13">#REF!</definedName>
    <definedName name="Итого_ОЗП" localSheetId="18">#REF!</definedName>
    <definedName name="Итого_ОЗП">#REF!</definedName>
    <definedName name="Итого_ОЗП_в_базисных_ценах" localSheetId="13">'[40]Переменные и константы'!#REF!</definedName>
    <definedName name="Итого_ОЗП_в_базисных_ценах" localSheetId="18">'[40]Переменные и константы'!#REF!</definedName>
    <definedName name="Итого_ОЗП_в_базисных_ценах">'[40]Переменные и константы'!#REF!</definedName>
    <definedName name="Итого_ОЗП_в_базисных_ценах_с_учетом_к_тов" localSheetId="13">'[40]Переменные и константы'!#REF!</definedName>
    <definedName name="Итого_ОЗП_в_базисных_ценах_с_учетом_к_тов" localSheetId="18">'[40]Переменные и константы'!#REF!</definedName>
    <definedName name="Итого_ОЗП_в_базисных_ценах_с_учетом_к_тов">'[40]Переменные и константы'!#REF!</definedName>
    <definedName name="Итого_ОЗП_по_акту_вып_работ_в_базисных_ценах_с_учетом_к_тов" localSheetId="20">#REF!</definedName>
    <definedName name="Итого_ОЗП_по_акту_вып_работ_в_базисных_ценах_с_учетом_к_тов" localSheetId="13">#REF!</definedName>
    <definedName name="Итого_ОЗП_по_акту_вып_работ_в_базисных_ценах_с_учетом_к_тов" localSheetId="18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 localSheetId="20">#REF!</definedName>
    <definedName name="Итого_ОЗП_по_акту_вып_работ_при_ресурсном_расчете_с_учетом_к_тов" localSheetId="13">#REF!</definedName>
    <definedName name="Итого_ОЗП_по_акту_вып_работ_при_ресурсном_расчете_с_учетом_к_тов" localSheetId="18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 localSheetId="20">#REF!</definedName>
    <definedName name="Итого_ОЗП_по_акту_выполненных_работ_в_базисных_ценах" localSheetId="13">#REF!</definedName>
    <definedName name="Итого_ОЗП_по_акту_выполненных_работ_в_базисных_ценах" localSheetId="18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 localSheetId="20">#REF!</definedName>
    <definedName name="Итого_ОЗП_по_акту_выполненных_работ_при_ресурсном_расчете" localSheetId="13">#REF!</definedName>
    <definedName name="Итого_ОЗП_по_акту_выполненных_работ_при_ресурсном_расчете">#REF!</definedName>
    <definedName name="Итого_ОЗП_по_рес_расчету_с_учетом_к_тов" localSheetId="20">#REF!</definedName>
    <definedName name="Итого_ОЗП_по_рес_расчету_с_учетом_к_тов" localSheetId="13">#REF!</definedName>
    <definedName name="Итого_ОЗП_по_рес_расчету_с_учетом_к_тов">#REF!</definedName>
    <definedName name="Итого_ПЗ" localSheetId="20">#REF!</definedName>
    <definedName name="Итого_ПЗ" localSheetId="13">#REF!</definedName>
    <definedName name="Итого_ПЗ">#REF!</definedName>
    <definedName name="Итого_ПЗ_в_базисных_ценах" localSheetId="20">#REF!</definedName>
    <definedName name="Итого_ПЗ_в_базисных_ценах" localSheetId="13">#REF!</definedName>
    <definedName name="Итого_ПЗ_в_базисных_ценах">#REF!</definedName>
    <definedName name="Итого_ПЗ_в_базисных_ценах_с_учетом_к_тов" localSheetId="20">'[40]Переменные и константы'!#REF!</definedName>
    <definedName name="Итого_ПЗ_в_базисных_ценах_с_учетом_к_тов" localSheetId="13">'[40]Переменные и константы'!#REF!</definedName>
    <definedName name="Итого_ПЗ_в_базисных_ценах_с_учетом_к_тов">'[40]Переменные и константы'!#REF!</definedName>
    <definedName name="Итого_ПЗ_по_акту_вып_работ_в_базисных_ценах_с_учетом_к_тов" localSheetId="20">#REF!</definedName>
    <definedName name="Итого_ПЗ_по_акту_вып_работ_в_базисных_ценах_с_учетом_к_тов" localSheetId="13">#REF!</definedName>
    <definedName name="Итого_ПЗ_по_акту_вып_работ_в_базисных_ценах_с_учетом_к_тов" localSheetId="18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 localSheetId="20">#REF!</definedName>
    <definedName name="Итого_ПЗ_по_акту_вып_работ_при_ресурсном_расчете_с_учетом_к_тов" localSheetId="13">#REF!</definedName>
    <definedName name="Итого_ПЗ_по_акту_вып_работ_при_ресурсном_расчете_с_учетом_к_тов" localSheetId="18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 localSheetId="20">#REF!</definedName>
    <definedName name="Итого_ПЗ_по_акту_выполненных_работ_в_базисных_ценах" localSheetId="13">#REF!</definedName>
    <definedName name="Итого_ПЗ_по_акту_выполненных_работ_в_базисных_ценах" localSheetId="18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 localSheetId="20">#REF!</definedName>
    <definedName name="Итого_ПЗ_по_акту_выполненных_работ_при_ресурсном_расчете" localSheetId="13">#REF!</definedName>
    <definedName name="Итого_ПЗ_по_акту_выполненных_работ_при_ресурсном_расчете">#REF!</definedName>
    <definedName name="Итого_ПЗ_по_рес_расчету_с_учетом_к_тов" localSheetId="20">#REF!</definedName>
    <definedName name="Итого_ПЗ_по_рес_расчету_с_учетом_к_тов" localSheetId="13">#REF!</definedName>
    <definedName name="Итого_ПЗ_по_рес_расчету_с_учетом_к_тов">#REF!</definedName>
    <definedName name="Итого_по_разделу_V" localSheetId="20">#REF!</definedName>
    <definedName name="Итого_по_разделу_V" localSheetId="13">#REF!</definedName>
    <definedName name="Итого_по_разделу_V">#REF!</definedName>
    <definedName name="Итого_по_смете" localSheetId="20">#REF!</definedName>
    <definedName name="Итого_по_смете" localSheetId="13">#REF!</definedName>
    <definedName name="Итого_по_смете">#REF!</definedName>
    <definedName name="Итого_СП_в_базисных_ценах" localSheetId="20">'[40]Переменные и константы'!#REF!</definedName>
    <definedName name="Итого_СП_в_базисных_ценах" localSheetId="13">'[40]Переменные и константы'!#REF!</definedName>
    <definedName name="Итого_СП_в_базисных_ценах">'[40]Переменные и константы'!#REF!</definedName>
    <definedName name="Итого_СП_по_акту_в_базисных_ценах" localSheetId="20">'[40]Переменные и константы'!#REF!</definedName>
    <definedName name="Итого_СП_по_акту_в_базисных_ценах" localSheetId="13">'[40]Переменные и константы'!#REF!</definedName>
    <definedName name="Итого_СП_по_акту_в_базисных_ценах">'[40]Переменные и константы'!#REF!</definedName>
    <definedName name="Итого_СП_по_акту_по_ресурсному_расчету" localSheetId="20">#REF!</definedName>
    <definedName name="Итого_СП_по_акту_по_ресурсному_расчету" localSheetId="13">#REF!</definedName>
    <definedName name="Итого_СП_по_акту_по_ресурсному_расчету" localSheetId="18">#REF!</definedName>
    <definedName name="Итого_СП_по_акту_по_ресурсному_расчету">#REF!</definedName>
    <definedName name="Итого_СП_по_ресурсному_расчету" localSheetId="20">#REF!</definedName>
    <definedName name="Итого_СП_по_ресурсному_расчету" localSheetId="13">#REF!</definedName>
    <definedName name="Итого_СП_по_ресурсному_расчету" localSheetId="18">#REF!</definedName>
    <definedName name="Итого_СП_по_ресурсному_расчету">#REF!</definedName>
    <definedName name="Итого_ФОТ_в_базисных_ценах" localSheetId="13">'[40]Переменные и константы'!#REF!</definedName>
    <definedName name="Итого_ФОТ_в_базисных_ценах" localSheetId="18">'[40]Переменные и константы'!#REF!</definedName>
    <definedName name="Итого_ФОТ_в_базисных_ценах">'[40]Переменные и константы'!#REF!</definedName>
    <definedName name="Итого_ФОТ_по_акту_выполненных_работ_в_базисных_ценах" localSheetId="20">#REF!</definedName>
    <definedName name="Итого_ФОТ_по_акту_выполненных_работ_в_базисных_ценах" localSheetId="13">#REF!</definedName>
    <definedName name="Итого_ФОТ_по_акту_выполненных_работ_в_базисных_ценах" localSheetId="18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 localSheetId="20">#REF!</definedName>
    <definedName name="Итого_ФОТ_по_акту_выполненных_работ_при_ресурсном_расчете" localSheetId="13">#REF!</definedName>
    <definedName name="Итого_ФОТ_по_акту_выполненных_работ_при_ресурсном_расчете" localSheetId="18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 localSheetId="20">#REF!</definedName>
    <definedName name="Итого_ФОТ_при_расчете_по_доле_з_п_в_стоимости_эксплуатации_машин" localSheetId="13">#REF!</definedName>
    <definedName name="Итого_ФОТ_при_расчете_по_доле_з_п_в_стоимости_эксплуатации_машин" localSheetId="18">#REF!</definedName>
    <definedName name="Итого_ФОТ_при_расчете_по_доле_з_п_в_стоимости_эксплуатации_машин">#REF!</definedName>
    <definedName name="Итого_ЭММ__по_рес_расчету_с_учетом_к_тов" localSheetId="20">#REF!</definedName>
    <definedName name="Итого_ЭММ__по_рес_расчету_с_учетом_к_тов" localSheetId="13">#REF!</definedName>
    <definedName name="Итого_ЭММ__по_рес_расчету_с_учетом_к_тов">#REF!</definedName>
    <definedName name="Итого_ЭММ_в_базисных_ценах_с_учетом_к_тов" localSheetId="20">'[40]Переменные и константы'!#REF!</definedName>
    <definedName name="Итого_ЭММ_в_базисных_ценах_с_учетом_к_тов" localSheetId="13">'[40]Переменные и константы'!#REF!</definedName>
    <definedName name="Итого_ЭММ_в_базисных_ценах_с_учетом_к_тов">'[40]Переменные и константы'!#REF!</definedName>
    <definedName name="Итого_ЭММ_по_акту_вып_работ_в_базисных_ценах_с_учетом_к_тов" localSheetId="20">#REF!</definedName>
    <definedName name="Итого_ЭММ_по_акту_вып_работ_в_базисных_ценах_с_учетом_к_тов" localSheetId="13">#REF!</definedName>
    <definedName name="Итого_ЭММ_по_акту_вып_работ_в_базисных_ценах_с_учетом_к_тов" localSheetId="18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 localSheetId="20">#REF!</definedName>
    <definedName name="Итого_ЭММ_по_акту_вып_работ_при_ресурсном_расчете_с_учетом_к_тов" localSheetId="13">#REF!</definedName>
    <definedName name="Итого_ЭММ_по_акту_вып_работ_при_ресурсном_расчете_с_учетом_к_тов" localSheetId="18">#REF!</definedName>
    <definedName name="Итого_ЭММ_по_акту_вып_работ_при_ресурсном_расчете_с_учетом_к_тов">#REF!</definedName>
    <definedName name="ить" localSheetId="20">#REF!</definedName>
    <definedName name="ить" localSheetId="13">#REF!</definedName>
    <definedName name="ить">#REF!</definedName>
    <definedName name="й" localSheetId="20">#REF!</definedName>
    <definedName name="й" localSheetId="13">#REF!</definedName>
    <definedName name="й">#REF!</definedName>
    <definedName name="ййй">#REF!</definedName>
    <definedName name="йц">#REF!</definedName>
    <definedName name="йцйу3йк" localSheetId="20">#REF!</definedName>
    <definedName name="йцйу3йк" localSheetId="13">#REF!</definedName>
    <definedName name="йцйу3йк">#REF!</definedName>
    <definedName name="йцйц">NA()</definedName>
    <definedName name="йцу" localSheetId="21">#REF!</definedName>
    <definedName name="йцу" localSheetId="20">#REF!</definedName>
    <definedName name="йцу" localSheetId="13">#REF!</definedName>
    <definedName name="йцу">#REF!</definedName>
    <definedName name="к" localSheetId="21">#REF!</definedName>
    <definedName name="к" localSheetId="20">#REF!</definedName>
    <definedName name="к" localSheetId="13">#REF!</definedName>
    <definedName name="к">#REF!</definedName>
    <definedName name="к_1" localSheetId="21" hidden="1">{#N/A,#N/A,TRUE,"Смета на пасс. обор. №1"}</definedName>
    <definedName name="к_1" localSheetId="20" hidden="1">{#N/A,#N/A,TRUE,"Смета на пасс. обор. №1"}</definedName>
    <definedName name="к_1" localSheetId="11" hidden="1">{#N/A,#N/A,TRUE,"Смета на пасс. обор. №1"}</definedName>
    <definedName name="к_1" localSheetId="18" hidden="1">{#N/A,#N/A,TRUE,"Смета на пасс. обор. №1"}</definedName>
    <definedName name="к_1" hidden="1">{#N/A,#N/A,TRUE,"Смета на пасс. обор. №1"}</definedName>
    <definedName name="к_ЗПМ" localSheetId="20">#REF!</definedName>
    <definedName name="к_ЗПМ" localSheetId="13">#REF!</definedName>
    <definedName name="к_ЗПМ">#REF!</definedName>
    <definedName name="к_МАТ" localSheetId="20">#REF!</definedName>
    <definedName name="к_МАТ" localSheetId="13">#REF!</definedName>
    <definedName name="к_МАТ">#REF!</definedName>
    <definedName name="к_ОЗП" localSheetId="20">#REF!</definedName>
    <definedName name="к_ОЗП" localSheetId="13">#REF!</definedName>
    <definedName name="к_ОЗП">#REF!</definedName>
    <definedName name="к_ПЗ" localSheetId="20">#REF!</definedName>
    <definedName name="к_ПЗ" localSheetId="13">#REF!</definedName>
    <definedName name="к_ПЗ">#REF!</definedName>
    <definedName name="к_ЭМ" localSheetId="20">#REF!</definedName>
    <definedName name="к_ЭМ" localSheetId="13">#REF!</definedName>
    <definedName name="к_ЭМ">#REF!</definedName>
    <definedName name="к1" localSheetId="0">#REF!</definedName>
    <definedName name="к1" localSheetId="21">#REF!</definedName>
    <definedName name="к1" localSheetId="20">#REF!</definedName>
    <definedName name="к1" localSheetId="11">#REF!</definedName>
    <definedName name="к1" localSheetId="13">#REF!</definedName>
    <definedName name="к1">#REF!</definedName>
    <definedName name="к10" localSheetId="0">#REF!</definedName>
    <definedName name="к10" localSheetId="21">#REF!</definedName>
    <definedName name="к10" localSheetId="20">#REF!</definedName>
    <definedName name="к10" localSheetId="13">#REF!</definedName>
    <definedName name="к10">#REF!</definedName>
    <definedName name="к101" localSheetId="0">#REF!</definedName>
    <definedName name="к101" localSheetId="21">#REF!</definedName>
    <definedName name="к101" localSheetId="20">#REF!</definedName>
    <definedName name="к101" localSheetId="13">#REF!</definedName>
    <definedName name="к101">#REF!</definedName>
    <definedName name="К105" localSheetId="0">#REF!</definedName>
    <definedName name="К105" localSheetId="20">#REF!</definedName>
    <definedName name="К105" localSheetId="13">#REF!</definedName>
    <definedName name="К105">#REF!</definedName>
    <definedName name="к11" localSheetId="0">#REF!</definedName>
    <definedName name="к11" localSheetId="20">#REF!</definedName>
    <definedName name="к11" localSheetId="13">#REF!</definedName>
    <definedName name="к11">#REF!</definedName>
    <definedName name="к12" localSheetId="0">#REF!</definedName>
    <definedName name="к12" localSheetId="20">#REF!</definedName>
    <definedName name="к12" localSheetId="13">#REF!</definedName>
    <definedName name="к12">#REF!</definedName>
    <definedName name="к13" localSheetId="0">#REF!</definedName>
    <definedName name="к13" localSheetId="20">#REF!</definedName>
    <definedName name="к13" localSheetId="13">#REF!</definedName>
    <definedName name="к13">#REF!</definedName>
    <definedName name="к14" localSheetId="0">#REF!</definedName>
    <definedName name="к14" localSheetId="20">#REF!</definedName>
    <definedName name="к14" localSheetId="13">#REF!</definedName>
    <definedName name="к14">#REF!</definedName>
    <definedName name="к15" localSheetId="0">#REF!</definedName>
    <definedName name="к15" localSheetId="20">#REF!</definedName>
    <definedName name="к15" localSheetId="13">#REF!</definedName>
    <definedName name="к15">#REF!</definedName>
    <definedName name="к16" localSheetId="0">#REF!</definedName>
    <definedName name="к16" localSheetId="20">#REF!</definedName>
    <definedName name="к16" localSheetId="13">#REF!</definedName>
    <definedName name="к16">#REF!</definedName>
    <definedName name="к17" localSheetId="0">#REF!</definedName>
    <definedName name="к17" localSheetId="20">#REF!</definedName>
    <definedName name="к17" localSheetId="13">#REF!</definedName>
    <definedName name="к17">#REF!</definedName>
    <definedName name="к18" localSheetId="0">#REF!</definedName>
    <definedName name="к18" localSheetId="20">#REF!</definedName>
    <definedName name="к18" localSheetId="13">#REF!</definedName>
    <definedName name="к18">#REF!</definedName>
    <definedName name="к19" localSheetId="0">#REF!</definedName>
    <definedName name="к19" localSheetId="20">#REF!</definedName>
    <definedName name="к19" localSheetId="13">#REF!</definedName>
    <definedName name="к19">#REF!</definedName>
    <definedName name="к2" localSheetId="0">#REF!</definedName>
    <definedName name="к2" localSheetId="20">#REF!</definedName>
    <definedName name="к2" localSheetId="13">#REF!</definedName>
    <definedName name="к2">#REF!</definedName>
    <definedName name="к20" localSheetId="0">#REF!</definedName>
    <definedName name="к20" localSheetId="20">#REF!</definedName>
    <definedName name="к20" localSheetId="13">#REF!</definedName>
    <definedName name="к20">#REF!</definedName>
    <definedName name="к21" localSheetId="0">#REF!</definedName>
    <definedName name="к21" localSheetId="20">#REF!</definedName>
    <definedName name="к21" localSheetId="13">#REF!</definedName>
    <definedName name="к21">#REF!</definedName>
    <definedName name="к22" localSheetId="0">#REF!</definedName>
    <definedName name="к22" localSheetId="20">#REF!</definedName>
    <definedName name="к22" localSheetId="13">#REF!</definedName>
    <definedName name="к22">#REF!</definedName>
    <definedName name="к23" localSheetId="0">#REF!</definedName>
    <definedName name="к23" localSheetId="20">#REF!</definedName>
    <definedName name="к23" localSheetId="13">#REF!</definedName>
    <definedName name="к23">#REF!</definedName>
    <definedName name="к231" localSheetId="0">#REF!</definedName>
    <definedName name="к231" localSheetId="20">#REF!</definedName>
    <definedName name="к231" localSheetId="13">#REF!</definedName>
    <definedName name="к231">#REF!</definedName>
    <definedName name="к24" localSheetId="0">#REF!</definedName>
    <definedName name="к24" localSheetId="20">#REF!</definedName>
    <definedName name="к24" localSheetId="13">#REF!</definedName>
    <definedName name="к24">#REF!</definedName>
    <definedName name="к25" localSheetId="0">#REF!</definedName>
    <definedName name="к25" localSheetId="20">#REF!</definedName>
    <definedName name="к25" localSheetId="13">#REF!</definedName>
    <definedName name="к25">#REF!</definedName>
    <definedName name="к26" localSheetId="0">#REF!</definedName>
    <definedName name="к26" localSheetId="20">#REF!</definedName>
    <definedName name="к26" localSheetId="13">#REF!</definedName>
    <definedName name="к26">#REF!</definedName>
    <definedName name="к27" localSheetId="0">#REF!</definedName>
    <definedName name="к27" localSheetId="20">#REF!</definedName>
    <definedName name="к27" localSheetId="13">#REF!</definedName>
    <definedName name="к27">#REF!</definedName>
    <definedName name="к28" localSheetId="0">#REF!</definedName>
    <definedName name="к28" localSheetId="20">#REF!</definedName>
    <definedName name="к28" localSheetId="13">#REF!</definedName>
    <definedName name="к28">#REF!</definedName>
    <definedName name="к29" localSheetId="0">#REF!</definedName>
    <definedName name="к29" localSheetId="20">#REF!</definedName>
    <definedName name="к29" localSheetId="13">#REF!</definedName>
    <definedName name="к29">#REF!</definedName>
    <definedName name="к2п" localSheetId="0">#REF!</definedName>
    <definedName name="к2п" localSheetId="20">#REF!</definedName>
    <definedName name="к2п" localSheetId="13">#REF!</definedName>
    <definedName name="к2п">#REF!</definedName>
    <definedName name="к3" localSheetId="0">#REF!</definedName>
    <definedName name="к3" localSheetId="20">#REF!</definedName>
    <definedName name="к3" localSheetId="13">#REF!</definedName>
    <definedName name="к3">#REF!</definedName>
    <definedName name="к30" localSheetId="0">#REF!</definedName>
    <definedName name="к30" localSheetId="20">#REF!</definedName>
    <definedName name="к30" localSheetId="13">#REF!</definedName>
    <definedName name="к30">#REF!</definedName>
    <definedName name="к344445">#REF!</definedName>
    <definedName name="к3п" localSheetId="0">#REF!</definedName>
    <definedName name="к3п" localSheetId="20">#REF!</definedName>
    <definedName name="к3п" localSheetId="13">#REF!</definedName>
    <definedName name="к3п">#REF!</definedName>
    <definedName name="к5" localSheetId="0">#REF!</definedName>
    <definedName name="к5" localSheetId="20">#REF!</definedName>
    <definedName name="к5" localSheetId="13">#REF!</definedName>
    <definedName name="к5">#REF!</definedName>
    <definedName name="к6" localSheetId="0">#REF!</definedName>
    <definedName name="к6" localSheetId="20">#REF!</definedName>
    <definedName name="к6" localSheetId="13">#REF!</definedName>
    <definedName name="к6">#REF!</definedName>
    <definedName name="к7" localSheetId="0">#REF!</definedName>
    <definedName name="к7" localSheetId="20">#REF!</definedName>
    <definedName name="к7" localSheetId="13">#REF!</definedName>
    <definedName name="к7">#REF!</definedName>
    <definedName name="к8" localSheetId="0">#REF!</definedName>
    <definedName name="к8" localSheetId="20">#REF!</definedName>
    <definedName name="к8" localSheetId="13">#REF!</definedName>
    <definedName name="к8">#REF!</definedName>
    <definedName name="к9" localSheetId="0">#REF!</definedName>
    <definedName name="к9" localSheetId="20">#REF!</definedName>
    <definedName name="к9" localSheetId="13">#REF!</definedName>
    <definedName name="к9">#REF!</definedName>
    <definedName name="Кабардино_Балкарская_Республика" localSheetId="20">#REF!</definedName>
    <definedName name="Кабардино_Балкарская_Республика" localSheetId="13">#REF!</definedName>
    <definedName name="Кабардино_Балкарская_Республика">#REF!</definedName>
    <definedName name="Кабели" localSheetId="20">[20]Коэфф1.!#REF!</definedName>
    <definedName name="Кабели" localSheetId="13">[20]Коэфф1.!#REF!</definedName>
    <definedName name="Кабели">[20]Коэфф1.!#REF!</definedName>
    <definedName name="Кабели_1" localSheetId="20">#REF!</definedName>
    <definedName name="Кабели_1" localSheetId="13">#REF!</definedName>
    <definedName name="Кабели_1">#REF!</definedName>
    <definedName name="кабель" localSheetId="20">#REF!</definedName>
    <definedName name="кабель" localSheetId="13">#REF!</definedName>
    <definedName name="кабель">#REF!</definedName>
    <definedName name="кака" localSheetId="20">#REF!</definedName>
    <definedName name="кака" localSheetId="13">#REF!</definedName>
    <definedName name="кака">#REF!</definedName>
    <definedName name="Калининградская_область" localSheetId="20">#REF!</definedName>
    <definedName name="Калининградская_область" localSheetId="13">#REF!</definedName>
    <definedName name="Калининградская_область">#REF!</definedName>
    <definedName name="калплан" localSheetId="20">#REF!</definedName>
    <definedName name="калплан" localSheetId="13">#REF!</definedName>
    <definedName name="калплан">#REF!</definedName>
    <definedName name="калплан_1" localSheetId="20">#REF!</definedName>
    <definedName name="калплан_1" localSheetId="13">#REF!</definedName>
    <definedName name="калплан_1">#REF!</definedName>
    <definedName name="Калужская_область" localSheetId="20">#REF!</definedName>
    <definedName name="Калужская_область" localSheetId="13">#REF!</definedName>
    <definedName name="Калужская_область">#REF!</definedName>
    <definedName name="Кам_стац" localSheetId="20">#REF!</definedName>
    <definedName name="Кам_стац" localSheetId="13">#REF!</definedName>
    <definedName name="Кам_стац">#REF!</definedName>
    <definedName name="Камер_эксп_усл" localSheetId="20">#REF!</definedName>
    <definedName name="Камер_эксп_усл" localSheetId="13">#REF!</definedName>
    <definedName name="Камер_эксп_усл">#REF!</definedName>
    <definedName name="Камеральных" localSheetId="20">#REF!</definedName>
    <definedName name="Камеральных" localSheetId="13">#REF!</definedName>
    <definedName name="Камеральных">#REF!</definedName>
    <definedName name="Камчатская_область" localSheetId="20">#REF!</definedName>
    <definedName name="Камчатская_область" localSheetId="13">#REF!</definedName>
    <definedName name="Камчатская_область">#REF!</definedName>
    <definedName name="Камчатская_область_1" localSheetId="20">#REF!</definedName>
    <definedName name="Камчатская_область_1" localSheetId="13">#REF!</definedName>
    <definedName name="Камчатская_область_1">#REF!</definedName>
    <definedName name="Карачаево_Черкесская_Республика" localSheetId="20">#REF!</definedName>
    <definedName name="Карачаево_Черкесская_Республика" localSheetId="13">#REF!</definedName>
    <definedName name="Карачаево_Черкесская_Республика">#REF!</definedName>
    <definedName name="КАТ1" localSheetId="20">'[41]Смета-Т'!#REF!</definedName>
    <definedName name="КАТ1" localSheetId="13">'[41]Смета-Т'!#REF!</definedName>
    <definedName name="КАТ1">'[41]Смета-Т'!#REF!</definedName>
    <definedName name="Категория_сложности" localSheetId="21">#REF!</definedName>
    <definedName name="Категория_сложности" localSheetId="20">#REF!</definedName>
    <definedName name="Категория_сложности" localSheetId="11">#REF!</definedName>
    <definedName name="Категория_сложности" localSheetId="13">#REF!</definedName>
    <definedName name="Категория_сложности" localSheetId="18">#REF!</definedName>
    <definedName name="Категория_сложности">#REF!</definedName>
    <definedName name="Категория_сложности_1" localSheetId="21">#REF!</definedName>
    <definedName name="Категория_сложности_1" localSheetId="20">#REF!</definedName>
    <definedName name="Категория_сложности_1" localSheetId="13">#REF!</definedName>
    <definedName name="Категория_сложности_1">#REF!</definedName>
    <definedName name="катя" localSheetId="21">#REF!</definedName>
    <definedName name="катя" localSheetId="20">#REF!</definedName>
    <definedName name="катя" localSheetId="13">#REF!</definedName>
    <definedName name="катя">#REF!</definedName>
    <definedName name="кгкг" localSheetId="20">#REF!</definedName>
    <definedName name="кгкг" localSheetId="13">#REF!</definedName>
    <definedName name="кгкг">#REF!</definedName>
    <definedName name="кеке" localSheetId="20">#REF!</definedName>
    <definedName name="кеке" localSheetId="13">#REF!</definedName>
    <definedName name="кеке">#REF!</definedName>
    <definedName name="Кемеровская_область" localSheetId="20">#REF!</definedName>
    <definedName name="Кемеровская_область" localSheetId="13">#REF!</definedName>
    <definedName name="Кемеровская_область">#REF!</definedName>
    <definedName name="Кемеровская_область_1" localSheetId="20">#REF!</definedName>
    <definedName name="Кемеровская_область_1" localSheetId="13">#REF!</definedName>
    <definedName name="Кемеровская_область_1">#REF!</definedName>
    <definedName name="кенрке" localSheetId="20">#REF!</definedName>
    <definedName name="кенрке" localSheetId="13">#REF!</definedName>
    <definedName name="кенрке">#REF!</definedName>
    <definedName name="кенроолтьб" localSheetId="20">#REF!</definedName>
    <definedName name="кенроолтьб" localSheetId="13">#REF!</definedName>
    <definedName name="кенроолтьб">#REF!</definedName>
    <definedName name="керл" localSheetId="20">#REF!</definedName>
    <definedName name="керл" localSheetId="13">#REF!</definedName>
    <definedName name="керл">#REF!</definedName>
    <definedName name="КИП" localSheetId="20">#REF!</definedName>
    <definedName name="КИП" localSheetId="13">#REF!</definedName>
    <definedName name="КИП">#REF!</definedName>
    <definedName name="КИПиавтом" localSheetId="20">#REF!</definedName>
    <definedName name="КИПиавтом" localSheetId="13">#REF!</definedName>
    <definedName name="КИПиавтом">#REF!</definedName>
    <definedName name="Кировская_область" localSheetId="20">#REF!</definedName>
    <definedName name="Кировская_область" localSheetId="13">#REF!</definedName>
    <definedName name="Кировская_область">#REF!</definedName>
    <definedName name="Кировская_область_1" localSheetId="20">#REF!</definedName>
    <definedName name="Кировская_область_1" localSheetId="13">#REF!</definedName>
    <definedName name="Кировская_область_1">#REF!</definedName>
    <definedName name="ккее" localSheetId="0">#REF!</definedName>
    <definedName name="ккее" localSheetId="20">#REF!</definedName>
    <definedName name="ккее" localSheetId="13">#REF!</definedName>
    <definedName name="ккее">#REF!</definedName>
    <definedName name="ккк" localSheetId="20">#REF!</definedName>
    <definedName name="ккк" localSheetId="13">#REF!</definedName>
    <definedName name="ккк">#REF!</definedName>
    <definedName name="кккк" hidden="1">{#N/A,#N/A,TRUE,"Смета на пасс. обор. №1"}</definedName>
    <definedName name="ккккк" localSheetId="21" hidden="1">{#N/A,#N/A,TRUE,"Смета на пасс. обор. №1"}</definedName>
    <definedName name="ккккк" localSheetId="20" hidden="1">{#N/A,#N/A,TRUE,"Смета на пасс. обор. №1"}</definedName>
    <definedName name="ккккк" localSheetId="11" hidden="1">{#N/A,#N/A,TRUE,"Смета на пасс. обор. №1"}</definedName>
    <definedName name="ккккк" localSheetId="18" hidden="1">{#N/A,#N/A,TRUE,"Смета на пасс. обор. №1"}</definedName>
    <definedName name="ккккк" hidden="1">{#N/A,#N/A,TRUE,"Смета на пасс. обор. №1"}</definedName>
    <definedName name="ккккк_1" localSheetId="21" hidden="1">{#N/A,#N/A,TRUE,"Смета на пасс. обор. №1"}</definedName>
    <definedName name="ккккк_1" localSheetId="20" hidden="1">{#N/A,#N/A,TRUE,"Смета на пасс. обор. №1"}</definedName>
    <definedName name="ккккк_1" localSheetId="11" hidden="1">{#N/A,#N/A,TRUE,"Смета на пасс. обор. №1"}</definedName>
    <definedName name="ккккк_1" localSheetId="18" hidden="1">{#N/A,#N/A,TRUE,"Смета на пасс. обор. №1"}</definedName>
    <definedName name="ккккк_1" hidden="1">{#N/A,#N/A,TRUE,"Смета на пасс. обор. №1"}</definedName>
    <definedName name="кн" localSheetId="13">[4]топография!#REF!</definedName>
    <definedName name="кн">[4]топография!#REF!</definedName>
    <definedName name="книга" localSheetId="21">#REF!</definedName>
    <definedName name="книга" localSheetId="20">#REF!</definedName>
    <definedName name="книга" localSheetId="11">#REF!</definedName>
    <definedName name="книга" localSheetId="13">#REF!</definedName>
    <definedName name="книга">#REF!</definedName>
    <definedName name="Кобщ" localSheetId="20">#REF!</definedName>
    <definedName name="Кобщ" localSheetId="13">#REF!</definedName>
    <definedName name="Кобщ">#REF!</definedName>
    <definedName name="КОД" localSheetId="20">#REF!</definedName>
    <definedName name="КОД" localSheetId="13">#REF!</definedName>
    <definedName name="КОД">#REF!</definedName>
    <definedName name="кол" localSheetId="20">#REF!</definedName>
    <definedName name="кол" localSheetId="13">#REF!</definedName>
    <definedName name="кол">#REF!</definedName>
    <definedName name="Количество_землепользователей" localSheetId="21">#REF!</definedName>
    <definedName name="Количество_землепользователей" localSheetId="20">#REF!</definedName>
    <definedName name="Количество_землепользователей" localSheetId="13">#REF!</definedName>
    <definedName name="Количество_землепользователей">#REF!</definedName>
    <definedName name="Количество_землепользователей_1" localSheetId="21">#REF!</definedName>
    <definedName name="Количество_землепользователей_1" localSheetId="20">#REF!</definedName>
    <definedName name="Количество_землепользователей_1" localSheetId="13">#REF!</definedName>
    <definedName name="Количество_землепользователей_1">#REF!</definedName>
    <definedName name="Количество_контуров" localSheetId="20">#REF!</definedName>
    <definedName name="Количество_контуров" localSheetId="13">#REF!</definedName>
    <definedName name="Количество_контуров">#REF!</definedName>
    <definedName name="Количество_контуров_1" localSheetId="20">#REF!</definedName>
    <definedName name="Количество_контуров_1" localSheetId="13">#REF!</definedName>
    <definedName name="Количество_контуров_1">#REF!</definedName>
    <definedName name="Количество_культур" localSheetId="20">#REF!</definedName>
    <definedName name="Количество_культур" localSheetId="13">#REF!</definedName>
    <definedName name="Количество_культур">#REF!</definedName>
    <definedName name="Количество_культур_1" localSheetId="20">#REF!</definedName>
    <definedName name="Количество_культур_1" localSheetId="13">#REF!</definedName>
    <definedName name="Количество_культур_1">#REF!</definedName>
    <definedName name="Количество_планшетов" localSheetId="20">#REF!</definedName>
    <definedName name="Количество_планшетов" localSheetId="13">#REF!</definedName>
    <definedName name="Количество_планшетов">#REF!</definedName>
    <definedName name="Количество_планшетов_1" localSheetId="20">#REF!</definedName>
    <definedName name="Количество_планшетов_1" localSheetId="13">#REF!</definedName>
    <definedName name="Количество_планшетов_1">#REF!</definedName>
    <definedName name="Количество_предприятий" localSheetId="20">#REF!</definedName>
    <definedName name="Количество_предприятий" localSheetId="13">#REF!</definedName>
    <definedName name="Количество_предприятий">#REF!</definedName>
    <definedName name="Количество_предприятий_1" localSheetId="20">#REF!</definedName>
    <definedName name="Количество_предприятий_1" localSheetId="13">#REF!</definedName>
    <definedName name="Количество_предприятий_1">#REF!</definedName>
    <definedName name="Количество_согласований" localSheetId="20">#REF!</definedName>
    <definedName name="Количество_согласований" localSheetId="13">#REF!</definedName>
    <definedName name="Количество_согласований">#REF!</definedName>
    <definedName name="Количество_согласований_1" localSheetId="20">#REF!</definedName>
    <definedName name="Количество_согласований_1" localSheetId="13">#REF!</definedName>
    <definedName name="Количество_согласований_1">#REF!</definedName>
    <definedName name="ком" localSheetId="20">[4]топография!#REF!</definedName>
    <definedName name="ком" localSheetId="13">[4]топография!#REF!</definedName>
    <definedName name="ком">[4]топография!#REF!</definedName>
    <definedName name="ком." localSheetId="21" hidden="1">{#N/A,#N/A,TRUE,"Смета на пасс. обор. №1"}</definedName>
    <definedName name="ком." localSheetId="20" hidden="1">{#N/A,#N/A,TRUE,"Смета на пасс. обор. №1"}</definedName>
    <definedName name="ком." localSheetId="11" hidden="1">{#N/A,#N/A,TRUE,"Смета на пасс. обор. №1"}</definedName>
    <definedName name="ком." localSheetId="18" hidden="1">{#N/A,#N/A,TRUE,"Смета на пасс. обор. №1"}</definedName>
    <definedName name="ком." hidden="1">{#N/A,#N/A,TRUE,"Смета на пасс. обор. №1"}</definedName>
    <definedName name="ком._1" localSheetId="21" hidden="1">{#N/A,#N/A,TRUE,"Смета на пасс. обор. №1"}</definedName>
    <definedName name="ком._1" localSheetId="20" hidden="1">{#N/A,#N/A,TRUE,"Смета на пасс. обор. №1"}</definedName>
    <definedName name="ком._1" localSheetId="11" hidden="1">{#N/A,#N/A,TRUE,"Смета на пасс. обор. №1"}</definedName>
    <definedName name="ком._1" localSheetId="18" hidden="1">{#N/A,#N/A,TRUE,"Смета на пасс. обор. №1"}</definedName>
    <definedName name="ком._1" hidden="1">{#N/A,#N/A,TRUE,"Смета на пасс. обор. №1"}</definedName>
    <definedName name="команд">#REF!</definedName>
    <definedName name="команд." localSheetId="21" hidden="1">{#N/A,#N/A,TRUE,"Смета на пасс. обор. №1"}</definedName>
    <definedName name="команд." localSheetId="20" hidden="1">{#N/A,#N/A,TRUE,"Смета на пасс. обор. №1"}</definedName>
    <definedName name="команд." localSheetId="11" hidden="1">{#N/A,#N/A,TRUE,"Смета на пасс. обор. №1"}</definedName>
    <definedName name="команд." localSheetId="18" hidden="1">{#N/A,#N/A,TRUE,"Смета на пасс. обор. №1"}</definedName>
    <definedName name="команд." hidden="1">{#N/A,#N/A,TRUE,"Смета на пасс. обор. №1"}</definedName>
    <definedName name="команд._1" localSheetId="21" hidden="1">{#N/A,#N/A,TRUE,"Смета на пасс. обор. №1"}</definedName>
    <definedName name="команд._1" localSheetId="20" hidden="1">{#N/A,#N/A,TRUE,"Смета на пасс. обор. №1"}</definedName>
    <definedName name="команд._1" localSheetId="11" hidden="1">{#N/A,#N/A,TRUE,"Смета на пасс. обор. №1"}</definedName>
    <definedName name="команд._1" localSheetId="18" hidden="1">{#N/A,#N/A,TRUE,"Смета на пасс. обор. №1"}</definedName>
    <definedName name="команд._1" hidden="1">{#N/A,#N/A,TRUE,"Смета на пасс. обор. №1"}</definedName>
    <definedName name="команд.обуч." localSheetId="21" hidden="1">{#N/A,#N/A,TRUE,"Смета на пасс. обор. №1"}</definedName>
    <definedName name="команд.обуч." localSheetId="20" hidden="1">{#N/A,#N/A,TRUE,"Смета на пасс. обор. №1"}</definedName>
    <definedName name="команд.обуч." localSheetId="11" hidden="1">{#N/A,#N/A,TRUE,"Смета на пасс. обор. №1"}</definedName>
    <definedName name="команд.обуч." localSheetId="18" hidden="1">{#N/A,#N/A,TRUE,"Смета на пасс. обор. №1"}</definedName>
    <definedName name="команд.обуч." hidden="1">{#N/A,#N/A,TRUE,"Смета на пасс. обор. №1"}</definedName>
    <definedName name="команд.обуч._1" localSheetId="21" hidden="1">{#N/A,#N/A,TRUE,"Смета на пасс. обор. №1"}</definedName>
    <definedName name="команд.обуч._1" localSheetId="20" hidden="1">{#N/A,#N/A,TRUE,"Смета на пасс. обор. №1"}</definedName>
    <definedName name="команд.обуч._1" localSheetId="11" hidden="1">{#N/A,#N/A,TRUE,"Смета на пасс. обор. №1"}</definedName>
    <definedName name="команд.обуч._1" localSheetId="18" hidden="1">{#N/A,#N/A,TRUE,"Смета на пасс. обор. №1"}</definedName>
    <definedName name="команд.обуч._1" hidden="1">{#N/A,#N/A,TRUE,"Смета на пасс. обор. №1"}</definedName>
    <definedName name="команд1" localSheetId="21">#REF!</definedName>
    <definedName name="команд1" localSheetId="20">#REF!</definedName>
    <definedName name="команд1" localSheetId="13">#REF!</definedName>
    <definedName name="команд1">#REF!</definedName>
    <definedName name="командировки" localSheetId="21" hidden="1">{#N/A,#N/A,TRUE,"Смета на пасс. обор. №1"}</definedName>
    <definedName name="командировки" localSheetId="20" hidden="1">{#N/A,#N/A,TRUE,"Смета на пасс. обор. №1"}</definedName>
    <definedName name="командировки" localSheetId="11" hidden="1">{#N/A,#N/A,TRUE,"Смета на пасс. обор. №1"}</definedName>
    <definedName name="командировки" localSheetId="18" hidden="1">{#N/A,#N/A,TRUE,"Смета на пасс. обор. №1"}</definedName>
    <definedName name="командировки" hidden="1">{#N/A,#N/A,TRUE,"Смета на пасс. обор. №1"}</definedName>
    <definedName name="Командировочные_расходы" localSheetId="21">#REF!</definedName>
    <definedName name="Командировочные_расходы" localSheetId="20">#REF!</definedName>
    <definedName name="Командировочные_расходы" localSheetId="13">#REF!</definedName>
    <definedName name="Командировочные_расходы">#REF!</definedName>
    <definedName name="Командировочные_расходы_1" localSheetId="21">#REF!</definedName>
    <definedName name="Командировочные_расходы_1" localSheetId="20">#REF!</definedName>
    <definedName name="Командировочные_расходы_1" localSheetId="13">#REF!</definedName>
    <definedName name="Командировочные_расходы_1">#REF!</definedName>
    <definedName name="КОН_ИО" localSheetId="21">#REF!</definedName>
    <definedName name="КОН_ИО" localSheetId="20">#REF!</definedName>
    <definedName name="КОН_ИО" localSheetId="13">#REF!</definedName>
    <definedName name="КОН_ИО">#REF!</definedName>
    <definedName name="КОН_ИО_РД" localSheetId="20">#REF!</definedName>
    <definedName name="КОН_ИО_РД" localSheetId="13">#REF!</definedName>
    <definedName name="КОН_ИО_РД">#REF!</definedName>
    <definedName name="КОН_МО" localSheetId="20">#REF!</definedName>
    <definedName name="КОН_МО" localSheetId="13">#REF!</definedName>
    <definedName name="КОН_МО">#REF!</definedName>
    <definedName name="КОН_МО_РД" localSheetId="20">#REF!</definedName>
    <definedName name="КОН_МО_РД" localSheetId="13">#REF!</definedName>
    <definedName name="КОН_МО_РД">#REF!</definedName>
    <definedName name="КОН_ОО" localSheetId="20">#REF!</definedName>
    <definedName name="КОН_ОО" localSheetId="13">#REF!</definedName>
    <definedName name="КОН_ОО">#REF!</definedName>
    <definedName name="КОН_ОО_РД" localSheetId="20">#REF!</definedName>
    <definedName name="КОН_ОО_РД" localSheetId="13">#REF!</definedName>
    <definedName name="КОН_ОО_РД">#REF!</definedName>
    <definedName name="КОН_ОР" localSheetId="20">#REF!</definedName>
    <definedName name="КОН_ОР" localSheetId="13">#REF!</definedName>
    <definedName name="КОН_ОР">#REF!</definedName>
    <definedName name="КОН_ОР_РД" localSheetId="20">#REF!</definedName>
    <definedName name="КОН_ОР_РД" localSheetId="13">#REF!</definedName>
    <definedName name="КОН_ОР_РД">#REF!</definedName>
    <definedName name="КОН_ПО" localSheetId="20">#REF!</definedName>
    <definedName name="КОН_ПО" localSheetId="13">#REF!</definedName>
    <definedName name="КОН_ПО">#REF!</definedName>
    <definedName name="КОН_ПО_РД" localSheetId="20">#REF!</definedName>
    <definedName name="КОН_ПО_РД" localSheetId="13">#REF!</definedName>
    <definedName name="КОН_ПО_РД">#REF!</definedName>
    <definedName name="КОН_ТО" localSheetId="20">#REF!</definedName>
    <definedName name="КОН_ТО" localSheetId="13">#REF!</definedName>
    <definedName name="КОН_ТО">#REF!</definedName>
    <definedName name="КОН_ТО_РД" localSheetId="20">#REF!</definedName>
    <definedName name="КОН_ТО_РД" localSheetId="13">#REF!</definedName>
    <definedName name="КОН_ТО_РД">#REF!</definedName>
    <definedName name="конкурс" localSheetId="0">#REF!</definedName>
    <definedName name="конкурс" localSheetId="20">#REF!</definedName>
    <definedName name="конкурс" localSheetId="13">#REF!</definedName>
    <definedName name="конкурс">#REF!</definedName>
    <definedName name="КонПериода">[42]Реестр!$Y$4:$Y$16</definedName>
    <definedName name="Контроллер" localSheetId="20">[20]Коэфф1.!#REF!</definedName>
    <definedName name="Контроллер" localSheetId="13">[20]Коэфф1.!#REF!</definedName>
    <definedName name="Контроллер">[20]Коэфф1.!#REF!</definedName>
    <definedName name="Контроллер_1" localSheetId="20">#REF!</definedName>
    <definedName name="Контроллер_1" localSheetId="13">#REF!</definedName>
    <definedName name="Контроллер_1">#REF!</definedName>
    <definedName name="Конф" localSheetId="20">#REF!</definedName>
    <definedName name="Конф" localSheetId="13">#REF!</definedName>
    <definedName name="Конф">#REF!</definedName>
    <definedName name="Конф_49" localSheetId="20">#REF!</definedName>
    <definedName name="Конф_49" localSheetId="13">#REF!</definedName>
    <definedName name="Конф_49">#REF!</definedName>
    <definedName name="Конф_50" localSheetId="20">#REF!</definedName>
    <definedName name="Конф_50" localSheetId="13">#REF!</definedName>
    <definedName name="Конф_50">#REF!</definedName>
    <definedName name="Конф_51" localSheetId="20">#REF!</definedName>
    <definedName name="Конф_51" localSheetId="13">#REF!</definedName>
    <definedName name="Конф_51">#REF!</definedName>
    <definedName name="Конф_52" localSheetId="20">#REF!</definedName>
    <definedName name="Конф_52" localSheetId="13">#REF!</definedName>
    <definedName name="Конф_52">#REF!</definedName>
    <definedName name="Конф_53" localSheetId="20">#REF!</definedName>
    <definedName name="Конф_53" localSheetId="13">#REF!</definedName>
    <definedName name="Конф_53">#REF!</definedName>
    <definedName name="Конф_54" localSheetId="20">#REF!</definedName>
    <definedName name="Конф_54" localSheetId="13">#REF!</definedName>
    <definedName name="Конф_54">#REF!</definedName>
    <definedName name="конфл" localSheetId="20">#REF!</definedName>
    <definedName name="конфл" localSheetId="13">#REF!</definedName>
    <definedName name="конфл">#REF!</definedName>
    <definedName name="конфл_49" localSheetId="20">#REF!</definedName>
    <definedName name="конфл_49" localSheetId="13">#REF!</definedName>
    <definedName name="конфл_49">#REF!</definedName>
    <definedName name="конфл_50" localSheetId="20">#REF!</definedName>
    <definedName name="конфл_50" localSheetId="13">#REF!</definedName>
    <definedName name="конфл_50">#REF!</definedName>
    <definedName name="конфл_51" localSheetId="20">#REF!</definedName>
    <definedName name="конфл_51" localSheetId="13">#REF!</definedName>
    <definedName name="конфл_51">#REF!</definedName>
    <definedName name="конфл_52" localSheetId="20">#REF!</definedName>
    <definedName name="конфл_52" localSheetId="13">#REF!</definedName>
    <definedName name="конфл_52">#REF!</definedName>
    <definedName name="конфл_53" localSheetId="20">#REF!</definedName>
    <definedName name="конфл_53" localSheetId="13">#REF!</definedName>
    <definedName name="конфл_53">#REF!</definedName>
    <definedName name="конфл_54" localSheetId="20">#REF!</definedName>
    <definedName name="конфл_54" localSheetId="13">#REF!</definedName>
    <definedName name="конфл_54">#REF!</definedName>
    <definedName name="конфл2" localSheetId="20">#REF!</definedName>
    <definedName name="конфл2" localSheetId="13">#REF!</definedName>
    <definedName name="конфл2">#REF!</definedName>
    <definedName name="конфл2_49" localSheetId="20">#REF!</definedName>
    <definedName name="конфл2_49" localSheetId="13">#REF!</definedName>
    <definedName name="конфл2_49">#REF!</definedName>
    <definedName name="конфл2_50" localSheetId="20">#REF!</definedName>
    <definedName name="конфл2_50" localSheetId="13">#REF!</definedName>
    <definedName name="конфл2_50">#REF!</definedName>
    <definedName name="конфл2_51" localSheetId="20">#REF!</definedName>
    <definedName name="конфл2_51" localSheetId="13">#REF!</definedName>
    <definedName name="конфл2_51">#REF!</definedName>
    <definedName name="конфл2_52" localSheetId="20">#REF!</definedName>
    <definedName name="конфл2_52" localSheetId="13">#REF!</definedName>
    <definedName name="конфл2_52">#REF!</definedName>
    <definedName name="конфл2_53" localSheetId="20">#REF!</definedName>
    <definedName name="конфл2_53" localSheetId="13">#REF!</definedName>
    <definedName name="конфл2_53">#REF!</definedName>
    <definedName name="конфл2_54" localSheetId="20">#REF!</definedName>
    <definedName name="конфл2_54" localSheetId="13">#REF!</definedName>
    <definedName name="конфл2_54">#REF!</definedName>
    <definedName name="Копия" localSheetId="21" hidden="1">{#N/A,#N/A,TRUE,"Смета на пасс. обор. №1"}</definedName>
    <definedName name="Копия" localSheetId="20" hidden="1">{#N/A,#N/A,TRUE,"Смета на пасс. обор. №1"}</definedName>
    <definedName name="Копия" localSheetId="11" hidden="1">{#N/A,#N/A,TRUE,"Смета на пасс. обор. №1"}</definedName>
    <definedName name="Копия" localSheetId="18" hidden="1">{#N/A,#N/A,TRUE,"Смета на пасс. обор. №1"}</definedName>
    <definedName name="Копия" hidden="1">{#N/A,#N/A,TRUE,"Смета на пасс. обор. №1"}</definedName>
    <definedName name="Копия2509" localSheetId="21" hidden="1">{#N/A,#N/A,TRUE,"Смета на пасс. обор. №1"}</definedName>
    <definedName name="Копия2509" localSheetId="20" hidden="1">{#N/A,#N/A,TRUE,"Смета на пасс. обор. №1"}</definedName>
    <definedName name="Копия2509" localSheetId="11" hidden="1">{#N/A,#N/A,TRUE,"Смета на пасс. обор. №1"}</definedName>
    <definedName name="Копия2509" localSheetId="18" hidden="1">{#N/A,#N/A,TRUE,"Смета на пасс. обор. №1"}</definedName>
    <definedName name="Копия2509" hidden="1">{#N/A,#N/A,TRUE,"Смета на пасс. обор. №1"}</definedName>
    <definedName name="кор" localSheetId="20">#REF!</definedName>
    <definedName name="кор" localSheetId="13">#REF!</definedName>
    <definedName name="кор">#REF!</definedName>
    <definedName name="Корнеева" localSheetId="21">#REF!</definedName>
    <definedName name="Корнеева" localSheetId="20">#REF!</definedName>
    <definedName name="Корнеева" localSheetId="11">#REF!</definedName>
    <definedName name="Корнеева" localSheetId="13">#REF!</definedName>
    <definedName name="Корнеева">#REF!</definedName>
    <definedName name="Костромская_область" localSheetId="20">#REF!</definedName>
    <definedName name="Костромская_область" localSheetId="13">#REF!</definedName>
    <definedName name="Костромская_область">#REF!</definedName>
    <definedName name="котофей" localSheetId="21" hidden="1">{#N/A,#N/A,TRUE,"Смета на пасс. обор. №1"}</definedName>
    <definedName name="котофей" localSheetId="20" hidden="1">{#N/A,#N/A,TRUE,"Смета на пасс. обор. №1"}</definedName>
    <definedName name="котофей" localSheetId="11" hidden="1">{#N/A,#N/A,TRUE,"Смета на пасс. обор. №1"}</definedName>
    <definedName name="котофей" localSheetId="18" hidden="1">{#N/A,#N/A,TRUE,"Смета на пасс. обор. №1"}</definedName>
    <definedName name="котофей" hidden="1">{#N/A,#N/A,TRUE,"Смета на пасс. обор. №1"}</definedName>
    <definedName name="котофей_1" localSheetId="21" hidden="1">{#N/A,#N/A,TRUE,"Смета на пасс. обор. №1"}</definedName>
    <definedName name="котофей_1" localSheetId="20" hidden="1">{#N/A,#N/A,TRUE,"Смета на пасс. обор. №1"}</definedName>
    <definedName name="котофей_1" localSheetId="11" hidden="1">{#N/A,#N/A,TRUE,"Смета на пасс. обор. №1"}</definedName>
    <definedName name="котофей_1" localSheetId="18" hidden="1">{#N/A,#N/A,TRUE,"Смета на пасс. обор. №1"}</definedName>
    <definedName name="котофей_1" hidden="1">{#N/A,#N/A,TRUE,"Смета на пасс. обор. №1"}</definedName>
    <definedName name="Коэф_монт">[24]Коэфф!$B$4</definedName>
    <definedName name="КоэфБезПоля" localSheetId="21">#REF!</definedName>
    <definedName name="КоэфБезПоля" localSheetId="20">#REF!</definedName>
    <definedName name="КоэфБезПоля" localSheetId="11">#REF!</definedName>
    <definedName name="КоэфБезПоля" localSheetId="13">#REF!</definedName>
    <definedName name="КоэфБезПоля">#REF!</definedName>
    <definedName name="КоэфГорЗак" localSheetId="21">#REF!</definedName>
    <definedName name="КоэфГорЗак" localSheetId="20">#REF!</definedName>
    <definedName name="КоэфГорЗак" localSheetId="13">#REF!</definedName>
    <definedName name="КоэфГорЗак">#REF!</definedName>
    <definedName name="КоэфГорЗаказ">[38]ОбмОбслЗемОд!$E$29</definedName>
    <definedName name="КоэфУдорожания">[38]ОбмОбслЗемОд!$E$28</definedName>
    <definedName name="Коэффициент" localSheetId="21">#REF!</definedName>
    <definedName name="Коэффициент" localSheetId="20">#REF!</definedName>
    <definedName name="Коэффициент" localSheetId="11">#REF!</definedName>
    <definedName name="Коэффициент" localSheetId="13">#REF!</definedName>
    <definedName name="Коэффициент" localSheetId="18">#REF!</definedName>
    <definedName name="Коэффициент">#REF!</definedName>
    <definedName name="Коэффициент_1" localSheetId="21">#REF!</definedName>
    <definedName name="Коэффициент_1" localSheetId="20">#REF!</definedName>
    <definedName name="Коэффициент_1" localSheetId="13">#REF!</definedName>
    <definedName name="Коэффициент_1">#REF!</definedName>
    <definedName name="кп" localSheetId="0">#REF!</definedName>
    <definedName name="кп" localSheetId="21">#REF!</definedName>
    <definedName name="кп" localSheetId="20">#REF!</definedName>
    <definedName name="кп" localSheetId="13">#REF!</definedName>
    <definedName name="кп">#REF!</definedName>
    <definedName name="Кпроект" localSheetId="21">'[43]Исх. данные'!#REF!</definedName>
    <definedName name="Кпроект" localSheetId="13">'[43]Исх. данные'!#REF!</definedName>
    <definedName name="Кпроект">'[43]Исх. данные'!#REF!</definedName>
    <definedName name="кпупыуы">#REF!</definedName>
    <definedName name="Краснодарский_край" localSheetId="20">#REF!</definedName>
    <definedName name="Краснодарский_край" localSheetId="13">#REF!</definedName>
    <definedName name="Краснодарский_край" localSheetId="18">#REF!</definedName>
    <definedName name="Краснодарский_край">#REF!</definedName>
    <definedName name="Красноярский_край" localSheetId="20">#REF!</definedName>
    <definedName name="Красноярский_край" localSheetId="13">#REF!</definedName>
    <definedName name="Красноярский_край" localSheetId="18">#REF!</definedName>
    <definedName name="Красноярский_край">#REF!</definedName>
    <definedName name="Красноярский_край_1" localSheetId="20">#REF!</definedName>
    <definedName name="Красноярский_край_1" localSheetId="13">#REF!</definedName>
    <definedName name="Красноярский_край_1" localSheetId="18">#REF!</definedName>
    <definedName name="Красноярский_край_1">#REF!</definedName>
    <definedName name="Крек">'[21]Лист опроса'!$B$17</definedName>
    <definedName name="Крп">'[21]Лист опроса'!$B$19</definedName>
    <definedName name="кук" localSheetId="21" hidden="1">{#N/A,#N/A,TRUE,"Смета на пасс. обор. №1"}</definedName>
    <definedName name="кук" localSheetId="20" hidden="1">{#N/A,#N/A,TRUE,"Смета на пасс. обор. №1"}</definedName>
    <definedName name="кук" localSheetId="11" hidden="1">{#N/A,#N/A,TRUE,"Смета на пасс. обор. №1"}</definedName>
    <definedName name="кук" localSheetId="18" hidden="1">{#N/A,#N/A,TRUE,"Смета на пасс. обор. №1"}</definedName>
    <definedName name="кук" hidden="1">{#N/A,#N/A,TRUE,"Смета на пасс. обор. №1"}</definedName>
    <definedName name="кук_1" localSheetId="21" hidden="1">{#N/A,#N/A,TRUE,"Смета на пасс. обор. №1"}</definedName>
    <definedName name="кук_1" localSheetId="20" hidden="1">{#N/A,#N/A,TRUE,"Смета на пасс. обор. №1"}</definedName>
    <definedName name="кук_1" localSheetId="11" hidden="1">{#N/A,#N/A,TRUE,"Смета на пасс. обор. №1"}</definedName>
    <definedName name="кук_1" localSheetId="18" hidden="1">{#N/A,#N/A,TRUE,"Смета на пасс. обор. №1"}</definedName>
    <definedName name="кук_1" hidden="1">{#N/A,#N/A,TRUE,"Смета на пасс. обор. №1"}</definedName>
    <definedName name="куку" localSheetId="21">#REF!</definedName>
    <definedName name="куку" localSheetId="20">#REF!</definedName>
    <definedName name="куку" localSheetId="13">#REF!</definedName>
    <definedName name="куку">#REF!</definedName>
    <definedName name="Курган" localSheetId="21">#REF!</definedName>
    <definedName name="Курган" localSheetId="20">#REF!</definedName>
    <definedName name="Курган" localSheetId="13">#REF!</definedName>
    <definedName name="Курган">#REF!</definedName>
    <definedName name="Курганская_область" localSheetId="20">#REF!</definedName>
    <definedName name="Курганская_область" localSheetId="13">#REF!</definedName>
    <definedName name="Курганская_область">#REF!</definedName>
    <definedName name="Курганская_область_1" localSheetId="20">#REF!</definedName>
    <definedName name="Курганская_область_1" localSheetId="13">#REF!</definedName>
    <definedName name="Курганская_область_1">#REF!</definedName>
    <definedName name="курорты" localSheetId="0">#REF!</definedName>
    <definedName name="курорты" localSheetId="21">#REF!</definedName>
    <definedName name="курорты" localSheetId="20">#REF!</definedName>
    <definedName name="курорты" localSheetId="13">#REF!</definedName>
    <definedName name="курорты">#REF!</definedName>
    <definedName name="Курс">[24]Коэфф!$B$3</definedName>
    <definedName name="Курс_1" localSheetId="20">#REF!</definedName>
    <definedName name="Курс_1" localSheetId="13">#REF!</definedName>
    <definedName name="Курс_1">#REF!</definedName>
    <definedName name="курс_дол" localSheetId="20">#REF!</definedName>
    <definedName name="курс_дол" localSheetId="13">#REF!</definedName>
    <definedName name="курс_дол">#REF!</definedName>
    <definedName name="Курс_доллара">'[44]Курс доллара'!$A$2</definedName>
    <definedName name="Курс_доллара_США" localSheetId="20">#REF!</definedName>
    <definedName name="Курс_доллара_США" localSheetId="13">#REF!</definedName>
    <definedName name="Курс_доллара_США" localSheetId="18">#REF!</definedName>
    <definedName name="Курс_доллара_США">#REF!</definedName>
    <definedName name="курс1" localSheetId="20">#REF!</definedName>
    <definedName name="курс1" localSheetId="13">#REF!</definedName>
    <definedName name="курс1" localSheetId="18">#REF!</definedName>
    <definedName name="курс1">#REF!</definedName>
    <definedName name="Курская_область" localSheetId="20">#REF!</definedName>
    <definedName name="Курская_область" localSheetId="13">#REF!</definedName>
    <definedName name="Курская_область" localSheetId="18">#REF!</definedName>
    <definedName name="Курская_область">#REF!</definedName>
    <definedName name="кшн" localSheetId="20">#REF!</definedName>
    <definedName name="кшн" localSheetId="13">#REF!</definedName>
    <definedName name="кшн">#REF!</definedName>
    <definedName name="Кэл">'[21]Лист опроса'!$B$20</definedName>
    <definedName name="л" localSheetId="21" hidden="1">{#N/A,#N/A,TRUE,"Смета на пасс. обор. №1"}</definedName>
    <definedName name="л" localSheetId="20" hidden="1">{#N/A,#N/A,TRUE,"Смета на пасс. обор. №1"}</definedName>
    <definedName name="л" localSheetId="11" hidden="1">{#N/A,#N/A,TRUE,"Смета на пасс. обор. №1"}</definedName>
    <definedName name="л" localSheetId="18" hidden="1">{#N/A,#N/A,TRUE,"Смета на пасс. обор. №1"}</definedName>
    <definedName name="л" hidden="1">{#N/A,#N/A,TRUE,"Смета на пасс. обор. №1"}</definedName>
    <definedName name="л_1" localSheetId="21" hidden="1">{#N/A,#N/A,TRUE,"Смета на пасс. обор. №1"}</definedName>
    <definedName name="л_1" localSheetId="20" hidden="1">{#N/A,#N/A,TRUE,"Смета на пасс. обор. №1"}</definedName>
    <definedName name="л_1" localSheetId="11" hidden="1">{#N/A,#N/A,TRUE,"Смета на пасс. обор. №1"}</definedName>
    <definedName name="л_1" localSheetId="18" hidden="1">{#N/A,#N/A,TRUE,"Смета на пасс. обор. №1"}</definedName>
    <definedName name="л_1" hidden="1">{#N/A,#N/A,TRUE,"Смета на пасс. обор. №1"}</definedName>
    <definedName name="Л1" hidden="1">{"IMRAK42x8x8",#N/A,TRUE,"IMRAK 1400 42U 800X800";"IMRAK32x6x6",#N/A,TRUE,"IMRAK 1400 32U 600x600";"IMRAK42x12x8",#N/A,TRUE,"IMRAK 1400 42U 1200x800";"IMRAK15x6x4",#N/A,TRUE,"IMRAK 400 15U FRONT SECTION"}</definedName>
    <definedName name="лаб_иссл" localSheetId="21">#REF!</definedName>
    <definedName name="лаб_иссл" localSheetId="20">#REF!</definedName>
    <definedName name="лаб_иссл" localSheetId="13">#REF!</definedName>
    <definedName name="лаб_иссл">#REF!</definedName>
    <definedName name="Лаб_стац" localSheetId="21">#REF!</definedName>
    <definedName name="Лаб_стац" localSheetId="20">#REF!</definedName>
    <definedName name="Лаб_стац" localSheetId="13">#REF!</definedName>
    <definedName name="Лаб_стац">#REF!</definedName>
    <definedName name="Лаб_эксп_усл" localSheetId="21">#REF!</definedName>
    <definedName name="Лаб_эксп_усл" localSheetId="20">#REF!</definedName>
    <definedName name="Лаб_эксп_усл" localSheetId="13">#REF!</definedName>
    <definedName name="Лаб_эксп_усл">#REF!</definedName>
    <definedName name="ЛабМашБур" localSheetId="21">[38]СмМашБур!#REF!</definedName>
    <definedName name="ЛабМашБур" localSheetId="13">[38]СмМашБур!#REF!</definedName>
    <definedName name="ЛабМашБур">[38]СмМашБур!#REF!</definedName>
    <definedName name="лаборатория" localSheetId="20">#REF!</definedName>
    <definedName name="лаборатория" localSheetId="13">#REF!</definedName>
    <definedName name="лаборатория" localSheetId="18">#REF!</definedName>
    <definedName name="лаборатория">#REF!</definedName>
    <definedName name="ЛабШурфов" localSheetId="21">#REF!</definedName>
    <definedName name="ЛабШурфов" localSheetId="20">#REF!</definedName>
    <definedName name="ЛабШурфов" localSheetId="11">#REF!</definedName>
    <definedName name="ЛабШурфов" localSheetId="13">#REF!</definedName>
    <definedName name="ЛабШурфов">#REF!</definedName>
    <definedName name="лв" localSheetId="20">#REF!</definedName>
    <definedName name="лв" localSheetId="13">#REF!</definedName>
    <definedName name="лв">#REF!</definedName>
    <definedName name="лвнг" localSheetId="20">#REF!</definedName>
    <definedName name="лвнг" localSheetId="13">#REF!</definedName>
    <definedName name="лвнг">#REF!</definedName>
    <definedName name="лдж" localSheetId="21" hidden="1">{#N/A,#N/A,TRUE,"Смета на пасс. обор. №1"}</definedName>
    <definedName name="лдж" localSheetId="20" hidden="1">{#N/A,#N/A,TRUE,"Смета на пасс. обор. №1"}</definedName>
    <definedName name="лдж" localSheetId="11" hidden="1">{#N/A,#N/A,TRUE,"Смета на пасс. обор. №1"}</definedName>
    <definedName name="лдж" localSheetId="18" hidden="1">{#N/A,#N/A,TRUE,"Смета на пасс. обор. №1"}</definedName>
    <definedName name="лдж" hidden="1">{#N/A,#N/A,TRUE,"Смета на пасс. обор. №1"}</definedName>
    <definedName name="лдж_1" localSheetId="21" hidden="1">{#N/A,#N/A,TRUE,"Смета на пасс. обор. №1"}</definedName>
    <definedName name="лдж_1" localSheetId="20" hidden="1">{#N/A,#N/A,TRUE,"Смета на пасс. обор. №1"}</definedName>
    <definedName name="лдж_1" localSheetId="11" hidden="1">{#N/A,#N/A,TRUE,"Смета на пасс. обор. №1"}</definedName>
    <definedName name="лдж_1" localSheetId="18" hidden="1">{#N/A,#N/A,TRUE,"Смета на пасс. обор. №1"}</definedName>
    <definedName name="лдж_1" hidden="1">{#N/A,#N/A,TRUE,"Смета на пасс. обор. №1"}</definedName>
    <definedName name="лдллл" localSheetId="20">#REF!</definedName>
    <definedName name="лдллл" localSheetId="13">#REF!</definedName>
    <definedName name="лдллл">#REF!</definedName>
    <definedName name="лдо">#REF!</definedName>
    <definedName name="Ленинградская_область" localSheetId="20">#REF!</definedName>
    <definedName name="Ленинградская_область" localSheetId="13">#REF!</definedName>
    <definedName name="Ленинградская_область">#REF!</definedName>
    <definedName name="лждлож">#REF!</definedName>
    <definedName name="Липецкая_область" localSheetId="20">#REF!</definedName>
    <definedName name="Липецкая_область" localSheetId="13">#REF!</definedName>
    <definedName name="Липецкая_область">#REF!</definedName>
    <definedName name="лист" localSheetId="20">#REF!</definedName>
    <definedName name="лист" localSheetId="13">#REF!</definedName>
    <definedName name="лист">#REF!</definedName>
    <definedName name="Лифты" localSheetId="20">#REF!</definedName>
    <definedName name="Лифты" localSheetId="13">#REF!</definedName>
    <definedName name="Лифты">#REF!</definedName>
    <definedName name="лкон" localSheetId="20">#REF!</definedName>
    <definedName name="лкон" localSheetId="13">#REF!</definedName>
    <definedName name="лкон">#REF!</definedName>
    <definedName name="лл">[22]Вспомогательный!$D$78</definedName>
    <definedName name="ллддд" localSheetId="20">#REF!</definedName>
    <definedName name="ллддд" localSheetId="13">#REF!</definedName>
    <definedName name="ллддд">#REF!</definedName>
    <definedName name="ллдж" localSheetId="21">#REF!</definedName>
    <definedName name="ллдж" localSheetId="20">#REF!</definedName>
    <definedName name="ллдж" localSheetId="11">#REF!</definedName>
    <definedName name="ллдж" localSheetId="13">#REF!</definedName>
    <definedName name="ллдж">#REF!</definedName>
    <definedName name="ллл" localSheetId="20">#REF!</definedName>
    <definedName name="ллл" localSheetId="13">#REF!</definedName>
    <definedName name="ллл">#REF!</definedName>
    <definedName name="лн" localSheetId="20">#REF!</definedName>
    <definedName name="лн" localSheetId="13">#REF!</definedName>
    <definedName name="лн">#REF!</definedName>
    <definedName name="лнвг" localSheetId="20">#REF!</definedName>
    <definedName name="лнвг" localSheetId="13">#REF!</definedName>
    <definedName name="лнвг">#REF!</definedName>
    <definedName name="лнгва" localSheetId="20">#REF!</definedName>
    <definedName name="лнгва" localSheetId="13">#REF!</definedName>
    <definedName name="лнгва">#REF!</definedName>
    <definedName name="ло" localSheetId="21">#REF!</definedName>
    <definedName name="ло" localSheetId="20">#REF!</definedName>
    <definedName name="ло" localSheetId="13">#REF!</definedName>
    <definedName name="ло">#REF!</definedName>
    <definedName name="лоббь">#REF!</definedName>
    <definedName name="ловпр" localSheetId="20">#REF!</definedName>
    <definedName name="ловпр" localSheetId="13">#REF!</definedName>
    <definedName name="ловпр">#REF!</definedName>
    <definedName name="логалгнеелн" localSheetId="20">#REF!</definedName>
    <definedName name="логалгнеелн" localSheetId="13">#REF!</definedName>
    <definedName name="логалгнеелн">#REF!</definedName>
    <definedName name="лодл">#REF!</definedName>
    <definedName name="лол" localSheetId="21">#REF!</definedName>
    <definedName name="лол" localSheetId="20">#REF!</definedName>
    <definedName name="лол" localSheetId="13">#REF!</definedName>
    <definedName name="лол">#REF!</definedName>
    <definedName name="лопр">#REF!</definedName>
    <definedName name="лор" localSheetId="21" hidden="1">{#N/A,#N/A,TRUE,"Смета на пасс. обор. №1"}</definedName>
    <definedName name="лор" localSheetId="20" hidden="1">{#N/A,#N/A,TRUE,"Смета на пасс. обор. №1"}</definedName>
    <definedName name="лор" localSheetId="11" hidden="1">{#N/A,#N/A,TRUE,"Смета на пасс. обор. №1"}</definedName>
    <definedName name="лор" localSheetId="18" hidden="1">{#N/A,#N/A,TRUE,"Смета на пасс. обор. №1"}</definedName>
    <definedName name="лор" hidden="1">{#N/A,#N/A,TRUE,"Смета на пасс. обор. №1"}</definedName>
    <definedName name="лор_1" localSheetId="21" hidden="1">{#N/A,#N/A,TRUE,"Смета на пасс. обор. №1"}</definedName>
    <definedName name="лор_1" localSheetId="20" hidden="1">{#N/A,#N/A,TRUE,"Смета на пасс. обор. №1"}</definedName>
    <definedName name="лор_1" localSheetId="11" hidden="1">{#N/A,#N/A,TRUE,"Смета на пасс. обор. №1"}</definedName>
    <definedName name="лор_1" localSheetId="18" hidden="1">{#N/A,#N/A,TRUE,"Смета на пасс. обор. №1"}</definedName>
    <definedName name="лор_1" hidden="1">{#N/A,#N/A,TRUE,"Смета на пасс. обор. №1"}</definedName>
    <definedName name="лорщшгошщлдбжд" localSheetId="20">#REF!</definedName>
    <definedName name="лорщшгошщлдбжд" localSheetId="13">#REF!</definedName>
    <definedName name="лорщшгошщлдбжд">#REF!</definedName>
    <definedName name="лот" localSheetId="21" hidden="1">{#N/A,#N/A,TRUE,"Смета на пасс. обор. №1"}</definedName>
    <definedName name="лот" localSheetId="20" hidden="1">{#N/A,#N/A,TRUE,"Смета на пасс. обор. №1"}</definedName>
    <definedName name="лот" localSheetId="11" hidden="1">{#N/A,#N/A,TRUE,"Смета на пасс. обор. №1"}</definedName>
    <definedName name="лот" localSheetId="18" hidden="1">{#N/A,#N/A,TRUE,"Смета на пасс. обор. №1"}</definedName>
    <definedName name="лот" hidden="1">{#N/A,#N/A,TRUE,"Смета на пасс. обор. №1"}</definedName>
    <definedName name="лот_1" localSheetId="21" hidden="1">{#N/A,#N/A,TRUE,"Смета на пасс. обор. №1"}</definedName>
    <definedName name="лот_1" localSheetId="20" hidden="1">{#N/A,#N/A,TRUE,"Смета на пасс. обор. №1"}</definedName>
    <definedName name="лот_1" localSheetId="11" hidden="1">{#N/A,#N/A,TRUE,"Смета на пасс. обор. №1"}</definedName>
    <definedName name="лот_1" localSheetId="18" hidden="1">{#N/A,#N/A,TRUE,"Смета на пасс. обор. №1"}</definedName>
    <definedName name="лот_1" hidden="1">{#N/A,#N/A,TRUE,"Смета на пасс. обор. №1"}</definedName>
    <definedName name="лпрра" localSheetId="20">#REF!</definedName>
    <definedName name="лпрра" localSheetId="13">#REF!</definedName>
    <definedName name="лпрра">#REF!</definedName>
    <definedName name="лрал" localSheetId="20">#REF!</definedName>
    <definedName name="лрал" localSheetId="13">#REF!</definedName>
    <definedName name="лрал">#REF!</definedName>
    <definedName name="лрлд" localSheetId="20">#REF!</definedName>
    <definedName name="лрлд" localSheetId="13">#REF!</definedName>
    <definedName name="лрлд">#REF!</definedName>
    <definedName name="лрпораплтль" localSheetId="21">#REF!</definedName>
    <definedName name="лрпораплтль" localSheetId="20">#REF!</definedName>
    <definedName name="лрпораплтль" localSheetId="11">#REF!</definedName>
    <definedName name="лрпораплтль" localSheetId="13">#REF!</definedName>
    <definedName name="лрпораплтль">#REF!</definedName>
    <definedName name="лрр" localSheetId="20">#REF!</definedName>
    <definedName name="лрр" localSheetId="13">#REF!</definedName>
    <definedName name="лрр">#REF!</definedName>
    <definedName name="Лс" localSheetId="21">#REF!</definedName>
    <definedName name="Лс" localSheetId="20">#REF!</definedName>
    <definedName name="Лс" localSheetId="13">#REF!</definedName>
    <definedName name="Лс">#REF!</definedName>
    <definedName name="М" localSheetId="20">#REF!</definedName>
    <definedName name="М" localSheetId="13">#REF!</definedName>
    <definedName name="М">#REF!</definedName>
    <definedName name="Магаданская_область" localSheetId="20">#REF!</definedName>
    <definedName name="Магаданская_область" localSheetId="13">#REF!</definedName>
    <definedName name="Магаданская_область">#REF!</definedName>
    <definedName name="Магаданская_область_1" localSheetId="20">#REF!</definedName>
    <definedName name="Магаданская_область_1" localSheetId="13">#REF!</definedName>
    <definedName name="Магаданская_область_1">#REF!</definedName>
    <definedName name="МАРЖА" localSheetId="20">#REF!</definedName>
    <definedName name="МАРЖА" localSheetId="13">#REF!</definedName>
    <definedName name="МАРЖА">#REF!</definedName>
    <definedName name="Махачкала" localSheetId="21">#REF!</definedName>
    <definedName name="Махачкала" localSheetId="20">#REF!</definedName>
    <definedName name="Махачкала" localSheetId="13">#REF!</definedName>
    <definedName name="Махачкала">#REF!</definedName>
    <definedName name="Махачкала_1" localSheetId="20">#REF!</definedName>
    <definedName name="Махачкала_1" localSheetId="13">#REF!</definedName>
    <definedName name="Махачкала_1">#REF!</definedName>
    <definedName name="Махачкала_2" localSheetId="20">#REF!</definedName>
    <definedName name="Махачкала_2" localSheetId="13">#REF!</definedName>
    <definedName name="Махачкала_2">#REF!</definedName>
    <definedName name="Махачкала_22" localSheetId="20">#REF!</definedName>
    <definedName name="Махачкала_22" localSheetId="13">#REF!</definedName>
    <definedName name="Махачкала_22">#REF!</definedName>
    <definedName name="Махачкала_49" localSheetId="20">#REF!</definedName>
    <definedName name="Махачкала_49" localSheetId="13">#REF!</definedName>
    <definedName name="Махачкала_49">#REF!</definedName>
    <definedName name="Махачкала_5" localSheetId="20">#REF!</definedName>
    <definedName name="Махачкала_5" localSheetId="13">#REF!</definedName>
    <definedName name="Махачкала_5">#REF!</definedName>
    <definedName name="Махачкала_50" localSheetId="20">#REF!</definedName>
    <definedName name="Махачкала_50" localSheetId="13">#REF!</definedName>
    <definedName name="Махачкала_50">#REF!</definedName>
    <definedName name="Махачкала_51" localSheetId="20">#REF!</definedName>
    <definedName name="Махачкала_51" localSheetId="13">#REF!</definedName>
    <definedName name="Махачкала_51">#REF!</definedName>
    <definedName name="Махачкала_52" localSheetId="20">#REF!</definedName>
    <definedName name="Махачкала_52" localSheetId="13">#REF!</definedName>
    <definedName name="Махачкала_52">#REF!</definedName>
    <definedName name="Махачкала_53" localSheetId="20">#REF!</definedName>
    <definedName name="Махачкала_53" localSheetId="13">#REF!</definedName>
    <definedName name="Махачкала_53">#REF!</definedName>
    <definedName name="Махачкала_54" localSheetId="20">#REF!</definedName>
    <definedName name="Махачкала_54" localSheetId="13">#REF!</definedName>
    <definedName name="Махачкала_54">#REF!</definedName>
    <definedName name="Месяцы" localSheetId="20">#REF!</definedName>
    <definedName name="Месяцы" localSheetId="13">#REF!</definedName>
    <definedName name="Месяцы">#REF!</definedName>
    <definedName name="Месяцы2" localSheetId="20">#REF!</definedName>
    <definedName name="Месяцы2" localSheetId="13">#REF!</definedName>
    <definedName name="Месяцы2">#REF!</definedName>
    <definedName name="Месяцы3" localSheetId="20">#REF!</definedName>
    <definedName name="Месяцы3" localSheetId="13">#REF!</definedName>
    <definedName name="Месяцы3">#REF!</definedName>
    <definedName name="Металли_еская_дверца_для_напольного_монтажного_шкафа_VERO__600x600x42U__с_замком_и_клю_ами" localSheetId="20">#REF!</definedName>
    <definedName name="Металли_еская_дверца_для_напольного_монтажного_шкафа_VERO__600x600x42U__с_замком_и_клю_ами" localSheetId="13">#REF!</definedName>
    <definedName name="Металли_еская_дверца_для_напольного_монтажного_шкафа_VERO__600x600x42U__с_замком_и_клю_ами">#REF!</definedName>
    <definedName name="мж1">'[45]СметаСводная 1 оч'!$D$6</definedName>
    <definedName name="МИ_Т" localSheetId="20">#REF!</definedName>
    <definedName name="МИ_Т" localSheetId="13">#REF!</definedName>
    <definedName name="МИ_Т" localSheetId="18">#REF!</definedName>
    <definedName name="МИ_Т">#REF!</definedName>
    <definedName name="МИА5" localSheetId="20">#REF!</definedName>
    <definedName name="МИА5" localSheetId="13">#REF!</definedName>
    <definedName name="МИА5" localSheetId="18">#REF!</definedName>
    <definedName name="МИА5">#REF!</definedName>
    <definedName name="мил" localSheetId="21">{0,"овz";1,"z";2,"аz";5,"овz"}</definedName>
    <definedName name="мил" localSheetId="20">{0,"овz";1,"z";2,"аz";5,"овz"}</definedName>
    <definedName name="мил" localSheetId="11">{0,"овz";1,"z";2,"аz";5,"овz"}</definedName>
    <definedName name="мил" localSheetId="18">{0,"овz";1,"z";2,"аz";5,"овz"}</definedName>
    <definedName name="мил">{0,"овz";1,"z";2,"аz";5,"овz"}</definedName>
    <definedName name="мир" localSheetId="21" hidden="1">{#N/A,#N/A,TRUE,"Смета на пасс. обор. №1"}</definedName>
    <definedName name="мир" localSheetId="20" hidden="1">{#N/A,#N/A,TRUE,"Смета на пасс. обор. №1"}</definedName>
    <definedName name="мир" localSheetId="11" hidden="1">{#N/A,#N/A,TRUE,"Смета на пасс. обор. №1"}</definedName>
    <definedName name="мир" localSheetId="18" hidden="1">{#N/A,#N/A,TRUE,"Смета на пасс. обор. №1"}</definedName>
    <definedName name="мир" hidden="1">{#N/A,#N/A,TRUE,"Смета на пасс. обор. №1"}</definedName>
    <definedName name="мир_1" localSheetId="21" hidden="1">{#N/A,#N/A,TRUE,"Смета на пасс. обор. №1"}</definedName>
    <definedName name="мир_1" localSheetId="20" hidden="1">{#N/A,#N/A,TRUE,"Смета на пасс. обор. №1"}</definedName>
    <definedName name="мир_1" localSheetId="11" hidden="1">{#N/A,#N/A,TRUE,"Смета на пасс. обор. №1"}</definedName>
    <definedName name="мир_1" localSheetId="18" hidden="1">{#N/A,#N/A,TRUE,"Смета на пасс. обор. №1"}</definedName>
    <definedName name="мир_1" hidden="1">{#N/A,#N/A,TRUE,"Смета на пасс. обор. №1"}</definedName>
    <definedName name="мись" localSheetId="20">#REF!</definedName>
    <definedName name="мись" localSheetId="13">#REF!</definedName>
    <definedName name="мись">#REF!</definedName>
    <definedName name="мит" localSheetId="21">#REF!</definedName>
    <definedName name="мит" localSheetId="20">#REF!</definedName>
    <definedName name="мит" localSheetId="11">#REF!</definedName>
    <definedName name="мит" localSheetId="13">#REF!</definedName>
    <definedName name="мит">#REF!</definedName>
    <definedName name="митюгов">'[46]Данные для расчёта сметы'!$J$33</definedName>
    <definedName name="митюгов_1">'[47]Данные для расчёта сметы'!$J$33</definedName>
    <definedName name="митюгов_2">'[48]Данные для расчёта сметы'!$J$33</definedName>
    <definedName name="мм" localSheetId="21">#REF!</definedName>
    <definedName name="мм" localSheetId="20">#REF!</definedName>
    <definedName name="мм" localSheetId="11">#REF!</definedName>
    <definedName name="мм" localSheetId="13">#REF!</definedName>
    <definedName name="мм" localSheetId="18">#REF!</definedName>
    <definedName name="мм">#REF!</definedName>
    <definedName name="МММММММММ" localSheetId="21">#REF!</definedName>
    <definedName name="МММММММММ" localSheetId="20">#REF!</definedName>
    <definedName name="МММММММММ" localSheetId="13">#REF!</definedName>
    <definedName name="МММММММММ">#REF!</definedName>
    <definedName name="мойка" localSheetId="20">#REF!</definedName>
    <definedName name="мойка" localSheetId="13">#REF!</definedName>
    <definedName name="мойка">#REF!</definedName>
    <definedName name="молния" hidden="1">{#N/A,#N/A,TRUE,"Смета на пасс. обор. №1"}</definedName>
    <definedName name="Монтаж" localSheetId="20">#REF!</definedName>
    <definedName name="Монтаж" localSheetId="13">#REF!</definedName>
    <definedName name="Монтаж">#REF!</definedName>
    <definedName name="Монтажные_работы_в_базисных_ценах" localSheetId="20">#REF!</definedName>
    <definedName name="Монтажные_работы_в_базисных_ценах" localSheetId="13">#REF!</definedName>
    <definedName name="Монтажные_работы_в_базисных_ценах">#REF!</definedName>
    <definedName name="Монтажные_работы_в_текущих_ценах" localSheetId="20">'[40]Переменные и константы'!#REF!</definedName>
    <definedName name="Монтажные_работы_в_текущих_ценах" localSheetId="13">'[40]Переменные и константы'!#REF!</definedName>
    <definedName name="Монтажные_работы_в_текущих_ценах">'[40]Переменные и константы'!#REF!</definedName>
    <definedName name="Монтажные_работы_в_текущих_ценах_по_ресурсному_расчету" localSheetId="20">'[40]Переменные и константы'!#REF!</definedName>
    <definedName name="Монтажные_работы_в_текущих_ценах_по_ресурсному_расчету" localSheetId="13">'[40]Переменные и константы'!#REF!</definedName>
    <definedName name="Монтажные_работы_в_текущих_ценах_по_ресурсному_расчету">'[40]Переменные и константы'!#REF!</definedName>
    <definedName name="Монтажные_работы_в_текущих_ценах_после_применения_индексов" localSheetId="13">'[40]Переменные и константы'!#REF!</definedName>
    <definedName name="Монтажные_работы_в_текущих_ценах_после_применения_индексов">'[40]Переменные и константы'!#REF!</definedName>
    <definedName name="Московская_область" localSheetId="20">#REF!</definedName>
    <definedName name="Московская_область" localSheetId="13">#REF!</definedName>
    <definedName name="Московская_область" localSheetId="18">#REF!</definedName>
    <definedName name="Московская_область">#REF!</definedName>
    <definedName name="мотаж2" localSheetId="20">#REF!</definedName>
    <definedName name="мотаж2" localSheetId="13">#REF!</definedName>
    <definedName name="мотаж2" localSheetId="18">#REF!</definedName>
    <definedName name="мотаж2">#REF!</definedName>
    <definedName name="мтч" localSheetId="20">#REF!</definedName>
    <definedName name="мтч" localSheetId="13">#REF!</definedName>
    <definedName name="мтч" localSheetId="18">#REF!</definedName>
    <definedName name="мтч">#REF!</definedName>
    <definedName name="мтьюп" localSheetId="20">#REF!</definedName>
    <definedName name="мтьюп" localSheetId="13">#REF!</definedName>
    <definedName name="мтьюп">#REF!</definedName>
    <definedName name="Мурманская_область" localSheetId="20">#REF!</definedName>
    <definedName name="Мурманская_область" localSheetId="13">#REF!</definedName>
    <definedName name="Мурманская_область">#REF!</definedName>
    <definedName name="Мурманская_область_1" localSheetId="20">#REF!</definedName>
    <definedName name="Мурманская_область_1" localSheetId="13">#REF!</definedName>
    <definedName name="Мурманская_область_1">#REF!</definedName>
    <definedName name="нагдл" localSheetId="20">[4]топография!#REF!</definedName>
    <definedName name="нагдл" localSheetId="13">[4]топография!#REF!</definedName>
    <definedName name="нагдл">[4]топография!#REF!</definedName>
    <definedName name="над" localSheetId="20">#REF!</definedName>
    <definedName name="над" localSheetId="13">#REF!</definedName>
    <definedName name="над">#REF!</definedName>
    <definedName name="Название_проекта" localSheetId="21">#REF!</definedName>
    <definedName name="Название_проекта" localSheetId="20">#REF!</definedName>
    <definedName name="Название_проекта" localSheetId="13">#REF!</definedName>
    <definedName name="Название_проекта">#REF!</definedName>
    <definedName name="Название_проекта_1" localSheetId="20">#REF!</definedName>
    <definedName name="Название_проекта_1" localSheetId="13">#REF!</definedName>
    <definedName name="Название_проекта_1">#REF!</definedName>
    <definedName name="Наименование_группы_строек" localSheetId="20">#REF!</definedName>
    <definedName name="Наименование_группы_строек" localSheetId="13">#REF!</definedName>
    <definedName name="Наименование_группы_строек">#REF!</definedName>
    <definedName name="Наименование_локальной_сметы" localSheetId="20">#REF!</definedName>
    <definedName name="Наименование_локальной_сметы" localSheetId="13">#REF!</definedName>
    <definedName name="Наименование_локальной_сметы">#REF!</definedName>
    <definedName name="Наименование_объекта" localSheetId="20">#REF!</definedName>
    <definedName name="Наименование_объекта" localSheetId="13">#REF!</definedName>
    <definedName name="Наименование_объекта">#REF!</definedName>
    <definedName name="Наименование_объектной_сметы" localSheetId="20">#REF!</definedName>
    <definedName name="Наименование_объектной_сметы" localSheetId="13">#REF!</definedName>
    <definedName name="Наименование_объектной_сметы">#REF!</definedName>
    <definedName name="Наименование_очереди" localSheetId="20">#REF!</definedName>
    <definedName name="Наименование_очереди" localSheetId="13">#REF!</definedName>
    <definedName name="Наименование_очереди">#REF!</definedName>
    <definedName name="Наименование_пускового_комплекса" localSheetId="20">#REF!</definedName>
    <definedName name="Наименование_пускового_комплекса" localSheetId="13">#REF!</definedName>
    <definedName name="Наименование_пускового_комплекса">#REF!</definedName>
    <definedName name="Наименование_сводного_сметного_расчета" localSheetId="20">#REF!</definedName>
    <definedName name="Наименование_сводного_сметного_расчета" localSheetId="13">#REF!</definedName>
    <definedName name="Наименование_сводного_сметного_расчета">#REF!</definedName>
    <definedName name="Наименование_стройки" localSheetId="20">#REF!</definedName>
    <definedName name="Наименование_стройки" localSheetId="13">#REF!</definedName>
    <definedName name="Наименование_стройки">#REF!</definedName>
    <definedName name="накладные" localSheetId="20">#REF!</definedName>
    <definedName name="накладные" localSheetId="13">#REF!</definedName>
    <definedName name="накладные">#REF!</definedName>
    <definedName name="НАЧ_ИО" localSheetId="20">#REF!</definedName>
    <definedName name="НАЧ_ИО" localSheetId="13">#REF!</definedName>
    <definedName name="НАЧ_ИО">#REF!</definedName>
    <definedName name="НАЧ_ИО_РД" localSheetId="20">#REF!</definedName>
    <definedName name="НАЧ_ИО_РД" localSheetId="13">#REF!</definedName>
    <definedName name="НАЧ_ИО_РД">#REF!</definedName>
    <definedName name="НАЧ_МО" localSheetId="20">#REF!</definedName>
    <definedName name="НАЧ_МО" localSheetId="13">#REF!</definedName>
    <definedName name="НАЧ_МО">#REF!</definedName>
    <definedName name="НАЧ_МО_РД" localSheetId="20">#REF!</definedName>
    <definedName name="НАЧ_МО_РД" localSheetId="13">#REF!</definedName>
    <definedName name="НАЧ_МО_РД">#REF!</definedName>
    <definedName name="НАЧ_ОО" localSheetId="20">#REF!</definedName>
    <definedName name="НАЧ_ОО" localSheetId="13">#REF!</definedName>
    <definedName name="НАЧ_ОО">#REF!</definedName>
    <definedName name="НАЧ_ОО_РД" localSheetId="20">#REF!</definedName>
    <definedName name="НАЧ_ОО_РД" localSheetId="13">#REF!</definedName>
    <definedName name="НАЧ_ОО_РД">#REF!</definedName>
    <definedName name="НАЧ_ОР" localSheetId="20">#REF!</definedName>
    <definedName name="НАЧ_ОР" localSheetId="13">#REF!</definedName>
    <definedName name="НАЧ_ОР">#REF!</definedName>
    <definedName name="НАЧ_ОР_РД" localSheetId="20">#REF!</definedName>
    <definedName name="НАЧ_ОР_РД" localSheetId="13">#REF!</definedName>
    <definedName name="НАЧ_ОР_РД">#REF!</definedName>
    <definedName name="НАЧ_ПО" localSheetId="20">#REF!</definedName>
    <definedName name="НАЧ_ПО" localSheetId="13">#REF!</definedName>
    <definedName name="НАЧ_ПО">#REF!</definedName>
    <definedName name="НАЧ_ПО_РД" localSheetId="20">#REF!</definedName>
    <definedName name="НАЧ_ПО_РД" localSheetId="13">#REF!</definedName>
    <definedName name="НАЧ_ПО_РД">#REF!</definedName>
    <definedName name="НАЧ_ТО" localSheetId="20">#REF!</definedName>
    <definedName name="НАЧ_ТО" localSheetId="13">#REF!</definedName>
    <definedName name="НАЧ_ТО">#REF!</definedName>
    <definedName name="НАЧ_ТО_РД" localSheetId="20">#REF!</definedName>
    <definedName name="НАЧ_ТО_РД" localSheetId="13">#REF!</definedName>
    <definedName name="НАЧ_ТО_РД">#REF!</definedName>
    <definedName name="НачПериода">[42]Реестр!$X$4:$X$16</definedName>
    <definedName name="нвле" localSheetId="20">#REF!</definedName>
    <definedName name="нвле" localSheetId="13">#REF!</definedName>
    <definedName name="нвле" localSheetId="18">#REF!</definedName>
    <definedName name="нвле">#REF!</definedName>
    <definedName name="нгагл" localSheetId="20">#REF!</definedName>
    <definedName name="нгагл" localSheetId="13">#REF!</definedName>
    <definedName name="нгагл" localSheetId="18">#REF!</definedName>
    <definedName name="нгагл">#REF!</definedName>
    <definedName name="нго" localSheetId="20">#REF!</definedName>
    <definedName name="нго" localSheetId="13">#REF!</definedName>
    <definedName name="нго" localSheetId="18">#REF!</definedName>
    <definedName name="нго">#REF!</definedName>
    <definedName name="нгпнрап" localSheetId="20">#REF!</definedName>
    <definedName name="нгпнрап" localSheetId="13">#REF!</definedName>
    <definedName name="нгпнрап">#REF!</definedName>
    <definedName name="ндс" localSheetId="0">#REF!</definedName>
    <definedName name="ндс" localSheetId="20">#REF!</definedName>
    <definedName name="ндс" localSheetId="13">#REF!</definedName>
    <definedName name="ндс">#REF!</definedName>
    <definedName name="нево" localSheetId="20">#REF!</definedName>
    <definedName name="нево" localSheetId="13">#REF!</definedName>
    <definedName name="нево">#REF!</definedName>
    <definedName name="негглогл">#REF!</definedName>
    <definedName name="неоукено" localSheetId="20">[4]топография!#REF!</definedName>
    <definedName name="неоукено" localSheetId="13">[4]топография!#REF!</definedName>
    <definedName name="неоукено">[4]топография!#REF!</definedName>
    <definedName name="неп" localSheetId="21">#REF!</definedName>
    <definedName name="неп" localSheetId="20">#REF!</definedName>
    <definedName name="неп" localSheetId="11">#REF!</definedName>
    <definedName name="неп" localSheetId="13">#REF!</definedName>
    <definedName name="неп">#REF!</definedName>
    <definedName name="неп_1" localSheetId="20">#REF!</definedName>
    <definedName name="неп_1" localSheetId="13">#REF!</definedName>
    <definedName name="неп_1">#REF!</definedName>
    <definedName name="неп_10" localSheetId="20">#REF!</definedName>
    <definedName name="неп_10" localSheetId="13">#REF!</definedName>
    <definedName name="неп_10">#REF!</definedName>
    <definedName name="неп_11" localSheetId="20">#REF!</definedName>
    <definedName name="неп_11" localSheetId="13">#REF!</definedName>
    <definedName name="неп_11">#REF!</definedName>
    <definedName name="неп_12" localSheetId="20">#REF!</definedName>
    <definedName name="неп_12" localSheetId="13">#REF!</definedName>
    <definedName name="неп_12">#REF!</definedName>
    <definedName name="неп_13" localSheetId="20">#REF!</definedName>
    <definedName name="неп_13" localSheetId="13">#REF!</definedName>
    <definedName name="неп_13">#REF!</definedName>
    <definedName name="неп_14" localSheetId="20">#REF!</definedName>
    <definedName name="неп_14" localSheetId="13">#REF!</definedName>
    <definedName name="неп_14">#REF!</definedName>
    <definedName name="неп_15" localSheetId="20">#REF!</definedName>
    <definedName name="неп_15" localSheetId="13">#REF!</definedName>
    <definedName name="неп_15">#REF!</definedName>
    <definedName name="неп_16" localSheetId="20">#REF!</definedName>
    <definedName name="неп_16" localSheetId="13">#REF!</definedName>
    <definedName name="неп_16">#REF!</definedName>
    <definedName name="неп_17" localSheetId="20">#REF!</definedName>
    <definedName name="неп_17" localSheetId="13">#REF!</definedName>
    <definedName name="неп_17">#REF!</definedName>
    <definedName name="неп_18" localSheetId="20">#REF!</definedName>
    <definedName name="неп_18" localSheetId="13">#REF!</definedName>
    <definedName name="неп_18">#REF!</definedName>
    <definedName name="неп_19" localSheetId="20">#REF!</definedName>
    <definedName name="неп_19" localSheetId="13">#REF!</definedName>
    <definedName name="неп_19">#REF!</definedName>
    <definedName name="неп_2" localSheetId="20">#REF!</definedName>
    <definedName name="неп_2" localSheetId="13">#REF!</definedName>
    <definedName name="неп_2">#REF!</definedName>
    <definedName name="неп_20" localSheetId="20">#REF!</definedName>
    <definedName name="неп_20" localSheetId="13">#REF!</definedName>
    <definedName name="неп_20">#REF!</definedName>
    <definedName name="неп_21" localSheetId="20">#REF!</definedName>
    <definedName name="неп_21" localSheetId="13">#REF!</definedName>
    <definedName name="неп_21">#REF!</definedName>
    <definedName name="неп_49" localSheetId="20">#REF!</definedName>
    <definedName name="неп_49" localSheetId="13">#REF!</definedName>
    <definedName name="неп_49">#REF!</definedName>
    <definedName name="неп_50" localSheetId="20">#REF!</definedName>
    <definedName name="неп_50" localSheetId="13">#REF!</definedName>
    <definedName name="неп_50">#REF!</definedName>
    <definedName name="неп_51" localSheetId="20">#REF!</definedName>
    <definedName name="неп_51" localSheetId="13">#REF!</definedName>
    <definedName name="неп_51">#REF!</definedName>
    <definedName name="неп_52" localSheetId="20">#REF!</definedName>
    <definedName name="неп_52" localSheetId="13">#REF!</definedName>
    <definedName name="неп_52">#REF!</definedName>
    <definedName name="неп_53" localSheetId="20">#REF!</definedName>
    <definedName name="неп_53" localSheetId="13">#REF!</definedName>
    <definedName name="неп_53">#REF!</definedName>
    <definedName name="неп_54" localSheetId="20">#REF!</definedName>
    <definedName name="неп_54" localSheetId="13">#REF!</definedName>
    <definedName name="неп_54">#REF!</definedName>
    <definedName name="неп_6" localSheetId="20">#REF!</definedName>
    <definedName name="неп_6" localSheetId="13">#REF!</definedName>
    <definedName name="неп_6">#REF!</definedName>
    <definedName name="неп_7" localSheetId="20">#REF!</definedName>
    <definedName name="неп_7" localSheetId="13">#REF!</definedName>
    <definedName name="неп_7">#REF!</definedName>
    <definedName name="неп_8" localSheetId="20">#REF!</definedName>
    <definedName name="неп_8" localSheetId="13">#REF!</definedName>
    <definedName name="неп_8">#REF!</definedName>
    <definedName name="неп_9" localSheetId="20">#REF!</definedName>
    <definedName name="неп_9" localSheetId="13">#REF!</definedName>
    <definedName name="неп_9">#REF!</definedName>
    <definedName name="Непредв">[24]Коэфф!$B$7</definedName>
    <definedName name="нер" localSheetId="20">#REF!</definedName>
    <definedName name="нер" localSheetId="13">#REF!</definedName>
    <definedName name="нер">#REF!</definedName>
    <definedName name="неуо" localSheetId="20">#REF!</definedName>
    <definedName name="неуо" localSheetId="13">#REF!</definedName>
    <definedName name="неуо">#REF!</definedName>
    <definedName name="Нижегородская_область" localSheetId="20">#REF!</definedName>
    <definedName name="Нижегородская_область" localSheetId="13">#REF!</definedName>
    <definedName name="Нижегородская_область">#REF!</definedName>
    <definedName name="ннн" hidden="1">{#N/A,#N/A,TRUE,"Смета на пасс. обор. №1"}</definedName>
    <definedName name="ННОвгород" localSheetId="21">#REF!</definedName>
    <definedName name="ННОвгород" localSheetId="20">#REF!</definedName>
    <definedName name="ННОвгород" localSheetId="11">#REF!</definedName>
    <definedName name="ННОвгород" localSheetId="13">#REF!</definedName>
    <definedName name="ННОвгород">#REF!</definedName>
    <definedName name="ННОвгород_1" localSheetId="21">#REF!</definedName>
    <definedName name="ННОвгород_1" localSheetId="20">#REF!</definedName>
    <definedName name="ННОвгород_1" localSheetId="13">#REF!</definedName>
    <definedName name="ННОвгород_1">#REF!</definedName>
    <definedName name="ННОвгород_2" localSheetId="21">#REF!</definedName>
    <definedName name="ННОвгород_2" localSheetId="20">#REF!</definedName>
    <definedName name="ННОвгород_2" localSheetId="13">#REF!</definedName>
    <definedName name="ННОвгород_2">#REF!</definedName>
    <definedName name="ННОвгород_22" localSheetId="20">#REF!</definedName>
    <definedName name="ННОвгород_22" localSheetId="13">#REF!</definedName>
    <definedName name="ННОвгород_22">#REF!</definedName>
    <definedName name="ННОвгород_49" localSheetId="20">#REF!</definedName>
    <definedName name="ННОвгород_49" localSheetId="13">#REF!</definedName>
    <definedName name="ННОвгород_49">#REF!</definedName>
    <definedName name="ННОвгород_5" localSheetId="20">#REF!</definedName>
    <definedName name="ННОвгород_5" localSheetId="13">#REF!</definedName>
    <definedName name="ННОвгород_5">#REF!</definedName>
    <definedName name="ННОвгород_50" localSheetId="20">#REF!</definedName>
    <definedName name="ННОвгород_50" localSheetId="13">#REF!</definedName>
    <definedName name="ННОвгород_50">#REF!</definedName>
    <definedName name="ННОвгород_51" localSheetId="20">#REF!</definedName>
    <definedName name="ННОвгород_51" localSheetId="13">#REF!</definedName>
    <definedName name="ННОвгород_51">#REF!</definedName>
    <definedName name="ННОвгород_52" localSheetId="20">#REF!</definedName>
    <definedName name="ННОвгород_52" localSheetId="13">#REF!</definedName>
    <definedName name="ННОвгород_52">#REF!</definedName>
    <definedName name="ННОвгород_53" localSheetId="20">#REF!</definedName>
    <definedName name="ННОвгород_53" localSheetId="13">#REF!</definedName>
    <definedName name="ННОвгород_53">#REF!</definedName>
    <definedName name="ННОвгород_54" localSheetId="20">#REF!</definedName>
    <definedName name="ННОвгород_54" localSheetId="13">#REF!</definedName>
    <definedName name="ННОвгород_54">#REF!</definedName>
    <definedName name="но" localSheetId="20">#REF!</definedName>
    <definedName name="но" localSheetId="13">#REF!</definedName>
    <definedName name="но">#REF!</definedName>
    <definedName name="Новгородская_область" localSheetId="20">#REF!</definedName>
    <definedName name="Новгородская_область" localSheetId="13">#REF!</definedName>
    <definedName name="Новгородская_область">#REF!</definedName>
    <definedName name="Новосибирская_область" localSheetId="20">#REF!</definedName>
    <definedName name="Новосибирская_область" localSheetId="13">#REF!</definedName>
    <definedName name="Новосибирская_область">#REF!</definedName>
    <definedName name="Новосибирская_область_1" localSheetId="20">#REF!</definedName>
    <definedName name="Новосибирская_область_1" localSheetId="13">#REF!</definedName>
    <definedName name="Новосибирская_область_1">#REF!</definedName>
    <definedName name="новые_ОФ_2003">[19]рабочий!$F$305:$W$327</definedName>
    <definedName name="новые_ОФ_2004">[19]рабочий!$F$335:$W$357</definedName>
    <definedName name="новые_ОФ_а_всего">[19]рабочий!$F$767:$V$789</definedName>
    <definedName name="новые_ОФ_всего">[19]рабочий!$F$1331:$V$1353</definedName>
    <definedName name="новые_ОФ_п_всего">[19]рабочий!$F$1293:$V$1315</definedName>
    <definedName name="новый" localSheetId="20">#REF!</definedName>
    <definedName name="новый" localSheetId="13">#REF!</definedName>
    <definedName name="новый">#REF!</definedName>
    <definedName name="Номер_договора" localSheetId="21">#REF!</definedName>
    <definedName name="Номер_договора" localSheetId="20">#REF!</definedName>
    <definedName name="Номер_договора" localSheetId="11">#REF!</definedName>
    <definedName name="Номер_договора" localSheetId="13">#REF!</definedName>
    <definedName name="Номер_договора">#REF!</definedName>
    <definedName name="Номер_договора_1" localSheetId="21">#REF!</definedName>
    <definedName name="Номер_договора_1" localSheetId="20">#REF!</definedName>
    <definedName name="Номер_договора_1" localSheetId="13">#REF!</definedName>
    <definedName name="Номер_договора_1">#REF!</definedName>
    <definedName name="НомерДоговора">[38]ОбмОбслЗемОд!$F$2</definedName>
    <definedName name="Норм_трудоемкость_механизаторов_по_смете_с_учетом_к_тов" localSheetId="20">'[40]Переменные и константы'!#REF!</definedName>
    <definedName name="Норм_трудоемкость_механизаторов_по_смете_с_учетом_к_тов" localSheetId="13">'[40]Переменные и константы'!#REF!</definedName>
    <definedName name="Норм_трудоемкость_механизаторов_по_смете_с_учетом_к_тов">'[40]Переменные и константы'!#REF!</definedName>
    <definedName name="Норм_трудоемкость_осн_рабочих_по_смете_с_учетом_к_тов" localSheetId="20">'[40]Переменные и константы'!#REF!</definedName>
    <definedName name="Норм_трудоемкость_осн_рабочих_по_смете_с_учетом_к_тов" localSheetId="13">'[40]Переменные и константы'!#REF!</definedName>
    <definedName name="Норм_трудоемкость_осн_рабочих_по_смете_с_учетом_к_тов">'[40]Переменные и константы'!#REF!</definedName>
    <definedName name="Нормативная_трудоемкость_механизаторов_по_смете" localSheetId="13">'[40]Переменные и константы'!#REF!</definedName>
    <definedName name="Нормативная_трудоемкость_механизаторов_по_смете">'[40]Переменные и константы'!#REF!</definedName>
    <definedName name="Нормативная_трудоемкость_основных_рабочих_по_смете" localSheetId="13">'[40]Переменные и константы'!#REF!</definedName>
    <definedName name="Нормативная_трудоемкость_основных_рабочих_по_смете">'[40]Переменные и константы'!#REF!</definedName>
    <definedName name="Нсапк">'[21]Лист опроса'!$B$34</definedName>
    <definedName name="Нсстр">'[21]Лист опроса'!$B$32</definedName>
    <definedName name="о" localSheetId="21">#REF!</definedName>
    <definedName name="о" localSheetId="20">#REF!</definedName>
    <definedName name="о" localSheetId="11">#REF!</definedName>
    <definedName name="о" localSheetId="13">#REF!</definedName>
    <definedName name="о">#REF!</definedName>
    <definedName name="о_1" localSheetId="21">#REF!</definedName>
    <definedName name="о_1" localSheetId="20">#REF!</definedName>
    <definedName name="о_1" localSheetId="13">#REF!</definedName>
    <definedName name="о_1">#REF!</definedName>
    <definedName name="оа" localSheetId="13">[4]топография!#REF!</definedName>
    <definedName name="оа">[4]топография!#REF!</definedName>
    <definedName name="об" localSheetId="20">#REF!</definedName>
    <definedName name="об" localSheetId="13">#REF!</definedName>
    <definedName name="об">#REF!</definedName>
    <definedName name="_xlnm.Print_Area" localSheetId="15">'02-01-08 Инженерная защита терр'!$A$1:$M$1700</definedName>
    <definedName name="_xlnm.Print_Area" localSheetId="17">'02-01-08-Д (аналог)'!$A$1:$N$777</definedName>
    <definedName name="_xlnm.Print_Area" localSheetId="16">'02-01-08-И (аналог)'!$A$1:$M$815</definedName>
    <definedName name="_xlnm.Print_Area" localSheetId="5">'Cводная смета ПИР'!$A$1:$G$23</definedName>
    <definedName name="_xlnm.Print_Area" localSheetId="0">'График работ'!#REF!</definedName>
    <definedName name="_xlnm.Print_Area" localSheetId="20">#REF!</definedName>
    <definedName name="_xlnm.Print_Area" localSheetId="11">КВЛ!$B$1:$O$37</definedName>
    <definedName name="_xlnm.Print_Area" localSheetId="13">'КВЛ (аналог EL6)'!$A$1:$H$72</definedName>
    <definedName name="_xlnm.Print_Area" localSheetId="12">'КВЛ (аналог VP-3)'!$A$1:$H$72</definedName>
    <definedName name="_xlnm.Print_Area" localSheetId="18">'ЛСР 02-02-01'!$A$1:$P$379</definedName>
    <definedName name="_xlnm.Print_Area" localSheetId="3">НМЦ!$A$1:$E$26</definedName>
    <definedName name="_xlnm.Print_Area" localSheetId="4">НМЦК!$A$1:$F$46</definedName>
    <definedName name="_xlnm.Print_Area" localSheetId="1">Пояснительная!$A$1:$C$25</definedName>
    <definedName name="_xlnm.Print_Area" localSheetId="2">Протокол!$A$1:$K$26</definedName>
    <definedName name="_xlnm.Print_Area" localSheetId="6">'Экспертиза ПД и ИЗ'!$A$1:$H$22</definedName>
    <definedName name="_xlnm.Print_Area">#REF!</definedName>
    <definedName name="Оборудование_в_базисных_ценах" localSheetId="20">#REF!</definedName>
    <definedName name="Оборудование_в_базисных_ценах" localSheetId="13">#REF!</definedName>
    <definedName name="Оборудование_в_базисных_ценах" localSheetId="18">#REF!</definedName>
    <definedName name="Оборудование_в_базисных_ценах">#REF!</definedName>
    <definedName name="Оборудование_в_текущих_ценах" localSheetId="13">'[40]Переменные и константы'!#REF!</definedName>
    <definedName name="Оборудование_в_текущих_ценах" localSheetId="18">'[40]Переменные и константы'!#REF!</definedName>
    <definedName name="Оборудование_в_текущих_ценах">'[40]Переменные и константы'!#REF!</definedName>
    <definedName name="Оборудование_в_текущих_ценах_по_ресурсному_расчету" localSheetId="13">'[40]Переменные и константы'!#REF!</definedName>
    <definedName name="Оборудование_в_текущих_ценах_по_ресурсному_расчету" localSheetId="18">'[40]Переменные и константы'!#REF!</definedName>
    <definedName name="Оборудование_в_текущих_ценах_по_ресурсному_расчету">'[40]Переменные и константы'!#REF!</definedName>
    <definedName name="Оборудование_в_текущих_ценах_после_применения_индексов" localSheetId="13">'[40]Переменные и константы'!#REF!</definedName>
    <definedName name="Оборудование_в_текущих_ценах_после_применения_индексов">'[40]Переменные и константы'!#REF!</definedName>
    <definedName name="Обоснование_поправки" localSheetId="20">#REF!</definedName>
    <definedName name="Обоснование_поправки" localSheetId="13">#REF!</definedName>
    <definedName name="Обоснование_поправки" localSheetId="18">#REF!</definedName>
    <definedName name="Обоснование_поправки">#REF!</definedName>
    <definedName name="обуч" localSheetId="21" hidden="1">{#N/A,#N/A,TRUE,"Смета на пасс. обор. №1"}</definedName>
    <definedName name="обуч" localSheetId="20" hidden="1">{#N/A,#N/A,TRUE,"Смета на пасс. обор. №1"}</definedName>
    <definedName name="обуч" localSheetId="11" hidden="1">{#N/A,#N/A,TRUE,"Смета на пасс. обор. №1"}</definedName>
    <definedName name="обуч" localSheetId="18" hidden="1">{#N/A,#N/A,TRUE,"Смета на пасс. обор. №1"}</definedName>
    <definedName name="обуч" hidden="1">{#N/A,#N/A,TRUE,"Смета на пасс. обор. №1"}</definedName>
    <definedName name="обуч_1" localSheetId="21" hidden="1">{#N/A,#N/A,TRUE,"Смета на пасс. обор. №1"}</definedName>
    <definedName name="обуч_1" localSheetId="20" hidden="1">{#N/A,#N/A,TRUE,"Смета на пасс. обор. №1"}</definedName>
    <definedName name="обуч_1" localSheetId="11" hidden="1">{#N/A,#N/A,TRUE,"Смета на пасс. обор. №1"}</definedName>
    <definedName name="обуч_1" localSheetId="18" hidden="1">{#N/A,#N/A,TRUE,"Смета на пасс. обор. №1"}</definedName>
    <definedName name="обуч_1" hidden="1">{#N/A,#N/A,TRUE,"Смета на пасс. обор. №1"}</definedName>
    <definedName name="общ_МПА_П" localSheetId="21">#REF!</definedName>
    <definedName name="общ_МПА_П" localSheetId="20">#REF!</definedName>
    <definedName name="общ_МПА_П" localSheetId="13">#REF!</definedName>
    <definedName name="общ_МПА_П">#REF!</definedName>
    <definedName name="Общаясп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ОбъектАдрес">[38]ОбмОбслЗемОд!$A$4</definedName>
    <definedName name="Объекты" localSheetId="21">#REF!</definedName>
    <definedName name="Объекты" localSheetId="20">#REF!</definedName>
    <definedName name="Объекты" localSheetId="11">#REF!</definedName>
    <definedName name="Объекты" localSheetId="13">#REF!</definedName>
    <definedName name="Объекты" localSheetId="18">#REF!</definedName>
    <definedName name="Объекты">#REF!</definedName>
    <definedName name="объем">#N/A</definedName>
    <definedName name="объем___0" localSheetId="21">#REF!</definedName>
    <definedName name="объем___0" localSheetId="20">#REF!</definedName>
    <definedName name="объем___0" localSheetId="11">#REF!</definedName>
    <definedName name="объем___0" localSheetId="13">#REF!</definedName>
    <definedName name="объем___0">#REF!</definedName>
    <definedName name="объем___0___0" localSheetId="21">#REF!</definedName>
    <definedName name="объем___0___0" localSheetId="20">#REF!</definedName>
    <definedName name="объем___0___0" localSheetId="13">#REF!</definedName>
    <definedName name="объем___0___0">#REF!</definedName>
    <definedName name="объем___0___0___0" localSheetId="21">#REF!</definedName>
    <definedName name="объем___0___0___0" localSheetId="20">#REF!</definedName>
    <definedName name="объем___0___0___0" localSheetId="13">#REF!</definedName>
    <definedName name="объем___0___0___0">#REF!</definedName>
    <definedName name="объем___0___0___0___0" localSheetId="20">#REF!</definedName>
    <definedName name="объем___0___0___0___0" localSheetId="13">#REF!</definedName>
    <definedName name="объем___0___0___0___0">#REF!</definedName>
    <definedName name="объем___0___0___0___0___0" localSheetId="20">#REF!</definedName>
    <definedName name="объем___0___0___0___0___0" localSheetId="13">#REF!</definedName>
    <definedName name="объем___0___0___0___0___0">#REF!</definedName>
    <definedName name="объем___0___0___0___0___0_1" localSheetId="20">#REF!</definedName>
    <definedName name="объем___0___0___0___0___0_1" localSheetId="13">#REF!</definedName>
    <definedName name="объем___0___0___0___0___0_1">#REF!</definedName>
    <definedName name="объем___0___0___0___0_1" localSheetId="20">#REF!</definedName>
    <definedName name="объем___0___0___0___0_1" localSheetId="13">#REF!</definedName>
    <definedName name="объем___0___0___0___0_1">#REF!</definedName>
    <definedName name="объем___0___0___0___1" localSheetId="20">#REF!</definedName>
    <definedName name="объем___0___0___0___1" localSheetId="13">#REF!</definedName>
    <definedName name="объем___0___0___0___1">#REF!</definedName>
    <definedName name="объем___0___0___0___1_1" localSheetId="20">#REF!</definedName>
    <definedName name="объем___0___0___0___1_1" localSheetId="13">#REF!</definedName>
    <definedName name="объем___0___0___0___1_1">#REF!</definedName>
    <definedName name="объем___0___0___0___5" localSheetId="20">#REF!</definedName>
    <definedName name="объем___0___0___0___5" localSheetId="13">#REF!</definedName>
    <definedName name="объем___0___0___0___5">#REF!</definedName>
    <definedName name="объем___0___0___0___5_1" localSheetId="20">#REF!</definedName>
    <definedName name="объем___0___0___0___5_1" localSheetId="13">#REF!</definedName>
    <definedName name="объем___0___0___0___5_1">#REF!</definedName>
    <definedName name="объем___0___0___0_1" localSheetId="20">#REF!</definedName>
    <definedName name="объем___0___0___0_1" localSheetId="13">#REF!</definedName>
    <definedName name="объем___0___0___0_1">#REF!</definedName>
    <definedName name="объем___0___0___0_1_1" localSheetId="20">#REF!</definedName>
    <definedName name="объем___0___0___0_1_1" localSheetId="13">#REF!</definedName>
    <definedName name="объем___0___0___0_1_1">#REF!</definedName>
    <definedName name="объем___0___0___0_1_1_1" localSheetId="20">#REF!</definedName>
    <definedName name="объем___0___0___0_1_1_1" localSheetId="13">#REF!</definedName>
    <definedName name="объем___0___0___0_1_1_1">#REF!</definedName>
    <definedName name="объем___0___0___0_5" localSheetId="20">#REF!</definedName>
    <definedName name="объем___0___0___0_5" localSheetId="13">#REF!</definedName>
    <definedName name="объем___0___0___0_5">#REF!</definedName>
    <definedName name="объем___0___0___0_5_1" localSheetId="20">#REF!</definedName>
    <definedName name="объем___0___0___0_5_1" localSheetId="13">#REF!</definedName>
    <definedName name="объем___0___0___0_5_1">#REF!</definedName>
    <definedName name="объем___0___0___1" localSheetId="20">#REF!</definedName>
    <definedName name="объем___0___0___1" localSheetId="13">#REF!</definedName>
    <definedName name="объем___0___0___1">#REF!</definedName>
    <definedName name="объем___0___0___1_1" localSheetId="20">#REF!</definedName>
    <definedName name="объем___0___0___1_1" localSheetId="13">#REF!</definedName>
    <definedName name="объем___0___0___1_1">#REF!</definedName>
    <definedName name="объем___0___0___2" localSheetId="20">#REF!</definedName>
    <definedName name="объем___0___0___2" localSheetId="13">#REF!</definedName>
    <definedName name="объем___0___0___2">#REF!</definedName>
    <definedName name="объем___0___0___2_1" localSheetId="20">#REF!</definedName>
    <definedName name="объем___0___0___2_1" localSheetId="13">#REF!</definedName>
    <definedName name="объем___0___0___2_1">#REF!</definedName>
    <definedName name="объем___0___0___3" localSheetId="20">#REF!</definedName>
    <definedName name="объем___0___0___3" localSheetId="13">#REF!</definedName>
    <definedName name="объем___0___0___3">#REF!</definedName>
    <definedName name="объем___0___0___3_1" localSheetId="20">#REF!</definedName>
    <definedName name="объем___0___0___3_1" localSheetId="13">#REF!</definedName>
    <definedName name="объем___0___0___3_1">#REF!</definedName>
    <definedName name="объем___0___0___4" localSheetId="20">#REF!</definedName>
    <definedName name="объем___0___0___4" localSheetId="13">#REF!</definedName>
    <definedName name="объем___0___0___4">#REF!</definedName>
    <definedName name="объем___0___0___4_1" localSheetId="20">#REF!</definedName>
    <definedName name="объем___0___0___4_1" localSheetId="13">#REF!</definedName>
    <definedName name="объем___0___0___4_1">#REF!</definedName>
    <definedName name="объем___0___0___5" localSheetId="20">#REF!</definedName>
    <definedName name="объем___0___0___5" localSheetId="13">#REF!</definedName>
    <definedName name="объем___0___0___5">#REF!</definedName>
    <definedName name="объем___0___0___5_1" localSheetId="20">#REF!</definedName>
    <definedName name="объем___0___0___5_1" localSheetId="13">#REF!</definedName>
    <definedName name="объем___0___0___5_1">#REF!</definedName>
    <definedName name="объем___0___0_1" localSheetId="20">#REF!</definedName>
    <definedName name="объем___0___0_1" localSheetId="13">#REF!</definedName>
    <definedName name="объем___0___0_1">#REF!</definedName>
    <definedName name="объем___0___0_1_1" localSheetId="20">#REF!</definedName>
    <definedName name="объем___0___0_1_1" localSheetId="13">#REF!</definedName>
    <definedName name="объем___0___0_1_1">#REF!</definedName>
    <definedName name="объем___0___0_1_1_1" localSheetId="20">#REF!</definedName>
    <definedName name="объем___0___0_1_1_1" localSheetId="13">#REF!</definedName>
    <definedName name="объем___0___0_1_1_1">#REF!</definedName>
    <definedName name="объем___0___0_3" localSheetId="20">#REF!</definedName>
    <definedName name="объем___0___0_3" localSheetId="13">#REF!</definedName>
    <definedName name="объем___0___0_3">#REF!</definedName>
    <definedName name="объем___0___0_3_1" localSheetId="20">#REF!</definedName>
    <definedName name="объем___0___0_3_1" localSheetId="13">#REF!</definedName>
    <definedName name="объем___0___0_3_1">#REF!</definedName>
    <definedName name="объем___0___0_5" localSheetId="20">#REF!</definedName>
    <definedName name="объем___0___0_5" localSheetId="13">#REF!</definedName>
    <definedName name="объем___0___0_5">#REF!</definedName>
    <definedName name="объем___0___0_5_1" localSheetId="20">#REF!</definedName>
    <definedName name="объем___0___0_5_1" localSheetId="13">#REF!</definedName>
    <definedName name="объем___0___0_5_1">#REF!</definedName>
    <definedName name="объем___0___1" localSheetId="20">#REF!</definedName>
    <definedName name="объем___0___1" localSheetId="13">#REF!</definedName>
    <definedName name="объем___0___1">#REF!</definedName>
    <definedName name="объем___0___1___0" localSheetId="20">#REF!</definedName>
    <definedName name="объем___0___1___0" localSheetId="13">#REF!</definedName>
    <definedName name="объем___0___1___0">#REF!</definedName>
    <definedName name="объем___0___1___0_1" localSheetId="20">#REF!</definedName>
    <definedName name="объем___0___1___0_1" localSheetId="13">#REF!</definedName>
    <definedName name="объем___0___1___0_1">#REF!</definedName>
    <definedName name="объем___0___1_1" localSheetId="20">#REF!</definedName>
    <definedName name="объем___0___1_1" localSheetId="13">#REF!</definedName>
    <definedName name="объем___0___1_1">#REF!</definedName>
    <definedName name="объем___0___10" localSheetId="20">#REF!</definedName>
    <definedName name="объем___0___10" localSheetId="13">#REF!</definedName>
    <definedName name="объем___0___10">#REF!</definedName>
    <definedName name="объем___0___10_1" localSheetId="20">#REF!</definedName>
    <definedName name="объем___0___10_1" localSheetId="13">#REF!</definedName>
    <definedName name="объем___0___10_1">#REF!</definedName>
    <definedName name="объем___0___12" localSheetId="20">#REF!</definedName>
    <definedName name="объем___0___12" localSheetId="13">#REF!</definedName>
    <definedName name="объем___0___12">#REF!</definedName>
    <definedName name="объем___0___2" localSheetId="20">#REF!</definedName>
    <definedName name="объем___0___2" localSheetId="13">#REF!</definedName>
    <definedName name="объем___0___2">#REF!</definedName>
    <definedName name="объем___0___2___0" localSheetId="20">#REF!</definedName>
    <definedName name="объем___0___2___0" localSheetId="13">#REF!</definedName>
    <definedName name="объем___0___2___0">#REF!</definedName>
    <definedName name="объем___0___2___0___0" localSheetId="20">#REF!</definedName>
    <definedName name="объем___0___2___0___0" localSheetId="13">#REF!</definedName>
    <definedName name="объем___0___2___0___0">#REF!</definedName>
    <definedName name="объем___0___2___0___0_1" localSheetId="20">#REF!</definedName>
    <definedName name="объем___0___2___0___0_1" localSheetId="13">#REF!</definedName>
    <definedName name="объем___0___2___0___0_1">#REF!</definedName>
    <definedName name="объем___0___2___0_1" localSheetId="20">#REF!</definedName>
    <definedName name="объем___0___2___0_1" localSheetId="13">#REF!</definedName>
    <definedName name="объем___0___2___0_1">#REF!</definedName>
    <definedName name="объем___0___2___5" localSheetId="20">#REF!</definedName>
    <definedName name="объем___0___2___5" localSheetId="13">#REF!</definedName>
    <definedName name="объем___0___2___5">#REF!</definedName>
    <definedName name="объем___0___2___5_1" localSheetId="20">#REF!</definedName>
    <definedName name="объем___0___2___5_1" localSheetId="13">#REF!</definedName>
    <definedName name="объем___0___2___5_1">#REF!</definedName>
    <definedName name="объем___0___2_1" localSheetId="20">#REF!</definedName>
    <definedName name="объем___0___2_1" localSheetId="13">#REF!</definedName>
    <definedName name="объем___0___2_1">#REF!</definedName>
    <definedName name="объем___0___2_1_1" localSheetId="20">#REF!</definedName>
    <definedName name="объем___0___2_1_1" localSheetId="13">#REF!</definedName>
    <definedName name="объем___0___2_1_1">#REF!</definedName>
    <definedName name="объем___0___2_1_1_1" localSheetId="20">#REF!</definedName>
    <definedName name="объем___0___2_1_1_1" localSheetId="13">#REF!</definedName>
    <definedName name="объем___0___2_1_1_1">#REF!</definedName>
    <definedName name="объем___0___2_3" localSheetId="20">#REF!</definedName>
    <definedName name="объем___0___2_3" localSheetId="13">#REF!</definedName>
    <definedName name="объем___0___2_3">#REF!</definedName>
    <definedName name="объем___0___2_3_1" localSheetId="20">#REF!</definedName>
    <definedName name="объем___0___2_3_1" localSheetId="13">#REF!</definedName>
    <definedName name="объем___0___2_3_1">#REF!</definedName>
    <definedName name="объем___0___2_5" localSheetId="20">#REF!</definedName>
    <definedName name="объем___0___2_5" localSheetId="13">#REF!</definedName>
    <definedName name="объем___0___2_5">#REF!</definedName>
    <definedName name="объем___0___2_5_1" localSheetId="20">#REF!</definedName>
    <definedName name="объем___0___2_5_1" localSheetId="13">#REF!</definedName>
    <definedName name="объем___0___2_5_1">#REF!</definedName>
    <definedName name="объем___0___3" localSheetId="20">#REF!</definedName>
    <definedName name="объем___0___3" localSheetId="13">#REF!</definedName>
    <definedName name="объем___0___3">#REF!</definedName>
    <definedName name="объем___0___3___0" localSheetId="20">#REF!</definedName>
    <definedName name="объем___0___3___0" localSheetId="13">#REF!</definedName>
    <definedName name="объем___0___3___0">#REF!</definedName>
    <definedName name="объем___0___3___0_1" localSheetId="20">#REF!</definedName>
    <definedName name="объем___0___3___0_1" localSheetId="13">#REF!</definedName>
    <definedName name="объем___0___3___0_1">#REF!</definedName>
    <definedName name="объем___0___3___5" localSheetId="20">#REF!</definedName>
    <definedName name="объем___0___3___5" localSheetId="13">#REF!</definedName>
    <definedName name="объем___0___3___5">#REF!</definedName>
    <definedName name="объем___0___3___5_1" localSheetId="20">#REF!</definedName>
    <definedName name="объем___0___3___5_1" localSheetId="13">#REF!</definedName>
    <definedName name="объем___0___3___5_1">#REF!</definedName>
    <definedName name="объем___0___3_1" localSheetId="20">#REF!</definedName>
    <definedName name="объем___0___3_1" localSheetId="13">#REF!</definedName>
    <definedName name="объем___0___3_1">#REF!</definedName>
    <definedName name="объем___0___3_1_1" localSheetId="20">#REF!</definedName>
    <definedName name="объем___0___3_1_1" localSheetId="13">#REF!</definedName>
    <definedName name="объем___0___3_1_1">#REF!</definedName>
    <definedName name="объем___0___3_1_1_1" localSheetId="20">#REF!</definedName>
    <definedName name="объем___0___3_1_1_1" localSheetId="13">#REF!</definedName>
    <definedName name="объем___0___3_1_1_1">#REF!</definedName>
    <definedName name="объем___0___3_5" localSheetId="20">#REF!</definedName>
    <definedName name="объем___0___3_5" localSheetId="13">#REF!</definedName>
    <definedName name="объем___0___3_5">#REF!</definedName>
    <definedName name="объем___0___3_5_1" localSheetId="20">#REF!</definedName>
    <definedName name="объем___0___3_5_1" localSheetId="13">#REF!</definedName>
    <definedName name="объем___0___3_5_1">#REF!</definedName>
    <definedName name="объем___0___4" localSheetId="20">#REF!</definedName>
    <definedName name="объем___0___4" localSheetId="13">#REF!</definedName>
    <definedName name="объем___0___4">#REF!</definedName>
    <definedName name="объем___0___4___0" localSheetId="20">#REF!</definedName>
    <definedName name="объем___0___4___0" localSheetId="13">#REF!</definedName>
    <definedName name="объем___0___4___0">#REF!</definedName>
    <definedName name="объем___0___4___0_1" localSheetId="20">#REF!</definedName>
    <definedName name="объем___0___4___0_1" localSheetId="13">#REF!</definedName>
    <definedName name="объем___0___4___0_1">#REF!</definedName>
    <definedName name="объем___0___4___5" localSheetId="20">#REF!</definedName>
    <definedName name="объем___0___4___5" localSheetId="13">#REF!</definedName>
    <definedName name="объем___0___4___5">#REF!</definedName>
    <definedName name="объем___0___4___5_1" localSheetId="20">#REF!</definedName>
    <definedName name="объем___0___4___5_1" localSheetId="13">#REF!</definedName>
    <definedName name="объем___0___4___5_1">#REF!</definedName>
    <definedName name="объем___0___4_1" localSheetId="20">#REF!</definedName>
    <definedName name="объем___0___4_1" localSheetId="13">#REF!</definedName>
    <definedName name="объем___0___4_1">#REF!</definedName>
    <definedName name="объем___0___4_1_1" localSheetId="20">#REF!</definedName>
    <definedName name="объем___0___4_1_1" localSheetId="13">#REF!</definedName>
    <definedName name="объем___0___4_1_1">#REF!</definedName>
    <definedName name="объем___0___4_1_1_1" localSheetId="20">#REF!</definedName>
    <definedName name="объем___0___4_1_1_1" localSheetId="13">#REF!</definedName>
    <definedName name="объем___0___4_1_1_1">#REF!</definedName>
    <definedName name="объем___0___4_3" localSheetId="20">#REF!</definedName>
    <definedName name="объем___0___4_3" localSheetId="13">#REF!</definedName>
    <definedName name="объем___0___4_3">#REF!</definedName>
    <definedName name="объем___0___4_3_1" localSheetId="20">#REF!</definedName>
    <definedName name="объем___0___4_3_1" localSheetId="13">#REF!</definedName>
    <definedName name="объем___0___4_3_1">#REF!</definedName>
    <definedName name="объем___0___4_5" localSheetId="20">#REF!</definedName>
    <definedName name="объем___0___4_5" localSheetId="13">#REF!</definedName>
    <definedName name="объем___0___4_5">#REF!</definedName>
    <definedName name="объем___0___4_5_1" localSheetId="20">#REF!</definedName>
    <definedName name="объем___0___4_5_1" localSheetId="13">#REF!</definedName>
    <definedName name="объем___0___4_5_1">#REF!</definedName>
    <definedName name="объем___0___5" localSheetId="20">#REF!</definedName>
    <definedName name="объем___0___5" localSheetId="13">#REF!</definedName>
    <definedName name="объем___0___5">#REF!</definedName>
    <definedName name="объем___0___5_1" localSheetId="20">#REF!</definedName>
    <definedName name="объем___0___5_1" localSheetId="13">#REF!</definedName>
    <definedName name="объем___0___5_1">#REF!</definedName>
    <definedName name="объем___0___6" localSheetId="20">#REF!</definedName>
    <definedName name="объем___0___6" localSheetId="13">#REF!</definedName>
    <definedName name="объем___0___6">#REF!</definedName>
    <definedName name="объем___0___6_1" localSheetId="20">#REF!</definedName>
    <definedName name="объем___0___6_1" localSheetId="13">#REF!</definedName>
    <definedName name="объем___0___6_1">#REF!</definedName>
    <definedName name="объем___0___8" localSheetId="20">#REF!</definedName>
    <definedName name="объем___0___8" localSheetId="13">#REF!</definedName>
    <definedName name="объем___0___8">#REF!</definedName>
    <definedName name="объем___0___8_1" localSheetId="20">#REF!</definedName>
    <definedName name="объем___0___8_1" localSheetId="13">#REF!</definedName>
    <definedName name="объем___0___8_1">#REF!</definedName>
    <definedName name="объем___0_1" localSheetId="20">#REF!</definedName>
    <definedName name="объем___0_1" localSheetId="13">#REF!</definedName>
    <definedName name="объем___0_1">#REF!</definedName>
    <definedName name="объем___0_1_1" localSheetId="20">#REF!</definedName>
    <definedName name="объем___0_1_1" localSheetId="13">#REF!</definedName>
    <definedName name="объем___0_1_1">#REF!</definedName>
    <definedName name="объем___0_3" localSheetId="20">#REF!</definedName>
    <definedName name="объем___0_3" localSheetId="13">#REF!</definedName>
    <definedName name="объем___0_3">#REF!</definedName>
    <definedName name="объем___0_3_1" localSheetId="20">#REF!</definedName>
    <definedName name="объем___0_3_1" localSheetId="13">#REF!</definedName>
    <definedName name="объем___0_3_1">#REF!</definedName>
    <definedName name="объем___0_5" localSheetId="20">#REF!</definedName>
    <definedName name="объем___0_5" localSheetId="13">#REF!</definedName>
    <definedName name="объем___0_5">#REF!</definedName>
    <definedName name="объем___0_5_1" localSheetId="20">#REF!</definedName>
    <definedName name="объем___0_5_1" localSheetId="13">#REF!</definedName>
    <definedName name="объем___0_5_1">#REF!</definedName>
    <definedName name="объем___1" localSheetId="20">#REF!</definedName>
    <definedName name="объем___1" localSheetId="13">#REF!</definedName>
    <definedName name="объем___1">#REF!</definedName>
    <definedName name="объем___1___0" localSheetId="20">#REF!</definedName>
    <definedName name="объем___1___0" localSheetId="13">#REF!</definedName>
    <definedName name="объем___1___0">#REF!</definedName>
    <definedName name="объем___1___0___0" localSheetId="20">#REF!</definedName>
    <definedName name="объем___1___0___0" localSheetId="13">#REF!</definedName>
    <definedName name="объем___1___0___0">#REF!</definedName>
    <definedName name="объем___1___0___0_1" localSheetId="20">#REF!</definedName>
    <definedName name="объем___1___0___0_1" localSheetId="13">#REF!</definedName>
    <definedName name="объем___1___0___0_1">#REF!</definedName>
    <definedName name="объем___1___0_1" localSheetId="20">#REF!</definedName>
    <definedName name="объем___1___0_1" localSheetId="13">#REF!</definedName>
    <definedName name="объем___1___0_1">#REF!</definedName>
    <definedName name="объем___1___1" localSheetId="20">#REF!</definedName>
    <definedName name="объем___1___1" localSheetId="13">#REF!</definedName>
    <definedName name="объем___1___1">#REF!</definedName>
    <definedName name="объем___1___1_1" localSheetId="20">#REF!</definedName>
    <definedName name="объем___1___1_1" localSheetId="13">#REF!</definedName>
    <definedName name="объем___1___1_1">#REF!</definedName>
    <definedName name="объем___1___5" localSheetId="20">#REF!</definedName>
    <definedName name="объем___1___5" localSheetId="13">#REF!</definedName>
    <definedName name="объем___1___5">#REF!</definedName>
    <definedName name="объем___1___5_1" localSheetId="20">#REF!</definedName>
    <definedName name="объем___1___5_1" localSheetId="13">#REF!</definedName>
    <definedName name="объем___1___5_1">#REF!</definedName>
    <definedName name="объем___1_1" localSheetId="20">#REF!</definedName>
    <definedName name="объем___1_1" localSheetId="13">#REF!</definedName>
    <definedName name="объем___1_1">#REF!</definedName>
    <definedName name="объем___1_1_1" localSheetId="20">#REF!</definedName>
    <definedName name="объем___1_1_1" localSheetId="13">#REF!</definedName>
    <definedName name="объем___1_1_1">#REF!</definedName>
    <definedName name="объем___1_1_1_1" localSheetId="20">#REF!</definedName>
    <definedName name="объем___1_1_1_1" localSheetId="13">#REF!</definedName>
    <definedName name="объем___1_1_1_1">#REF!</definedName>
    <definedName name="объем___1_3" localSheetId="20">#REF!</definedName>
    <definedName name="объем___1_3" localSheetId="13">#REF!</definedName>
    <definedName name="объем___1_3">#REF!</definedName>
    <definedName name="объем___1_3_1" localSheetId="20">#REF!</definedName>
    <definedName name="объем___1_3_1" localSheetId="13">#REF!</definedName>
    <definedName name="объем___1_3_1">#REF!</definedName>
    <definedName name="объем___1_5" localSheetId="20">#REF!</definedName>
    <definedName name="объем___1_5" localSheetId="13">#REF!</definedName>
    <definedName name="объем___1_5">#REF!</definedName>
    <definedName name="объем___1_5_1" localSheetId="20">#REF!</definedName>
    <definedName name="объем___1_5_1" localSheetId="13">#REF!</definedName>
    <definedName name="объем___1_5_1">#REF!</definedName>
    <definedName name="объем___10" localSheetId="20">#REF!</definedName>
    <definedName name="объем___10" localSheetId="13">#REF!</definedName>
    <definedName name="объем___10">#REF!</definedName>
    <definedName name="объем___10___0">NA()</definedName>
    <definedName name="объем___10___0___0" localSheetId="21">#REF!</definedName>
    <definedName name="объем___10___0___0" localSheetId="20">#REF!</definedName>
    <definedName name="объем___10___0___0" localSheetId="13">#REF!</definedName>
    <definedName name="объем___10___0___0">#REF!</definedName>
    <definedName name="объем___10___0___0___0" localSheetId="21">#REF!</definedName>
    <definedName name="объем___10___0___0___0" localSheetId="20">#REF!</definedName>
    <definedName name="объем___10___0___0___0" localSheetId="13">#REF!</definedName>
    <definedName name="объем___10___0___0___0">#REF!</definedName>
    <definedName name="объем___10___0___0___0_1" localSheetId="21">#REF!</definedName>
    <definedName name="объем___10___0___0___0_1" localSheetId="20">#REF!</definedName>
    <definedName name="объем___10___0___0___0_1" localSheetId="13">#REF!</definedName>
    <definedName name="объем___10___0___0___0_1">#REF!</definedName>
    <definedName name="объем___10___0___0_1" localSheetId="20">#REF!</definedName>
    <definedName name="объем___10___0___0_1" localSheetId="13">#REF!</definedName>
    <definedName name="объем___10___0___0_1">#REF!</definedName>
    <definedName name="объем___10___0___1">NA()</definedName>
    <definedName name="объем___10___0___5">NA()</definedName>
    <definedName name="объем___10___0_1" localSheetId="21">#REF!</definedName>
    <definedName name="объем___10___0_1" localSheetId="20">#REF!</definedName>
    <definedName name="объем___10___0_1" localSheetId="13">#REF!</definedName>
    <definedName name="объем___10___0_1">#REF!</definedName>
    <definedName name="объем___10___0_1_1">NA()</definedName>
    <definedName name="объем___10___0_3">NA()</definedName>
    <definedName name="объем___10___0_5">NA()</definedName>
    <definedName name="объем___10___1" localSheetId="21">#REF!</definedName>
    <definedName name="объем___10___1" localSheetId="20">#REF!</definedName>
    <definedName name="объем___10___1" localSheetId="13">#REF!</definedName>
    <definedName name="объем___10___1">#REF!</definedName>
    <definedName name="объем___10___10" localSheetId="21">#REF!</definedName>
    <definedName name="объем___10___10" localSheetId="20">#REF!</definedName>
    <definedName name="объем___10___10" localSheetId="13">#REF!</definedName>
    <definedName name="объем___10___10">#REF!</definedName>
    <definedName name="объем___10___12" localSheetId="21">#REF!</definedName>
    <definedName name="объем___10___12" localSheetId="20">#REF!</definedName>
    <definedName name="объем___10___12" localSheetId="13">#REF!</definedName>
    <definedName name="объем___10___12">#REF!</definedName>
    <definedName name="объем___10___2">NA()</definedName>
    <definedName name="объем___10___4">NA()</definedName>
    <definedName name="объем___10___5" localSheetId="21">#REF!</definedName>
    <definedName name="объем___10___5" localSheetId="20">#REF!</definedName>
    <definedName name="объем___10___5" localSheetId="13">#REF!</definedName>
    <definedName name="объем___10___5">#REF!</definedName>
    <definedName name="объем___10___5_1" localSheetId="21">#REF!</definedName>
    <definedName name="объем___10___5_1" localSheetId="20">#REF!</definedName>
    <definedName name="объем___10___5_1" localSheetId="13">#REF!</definedName>
    <definedName name="объем___10___5_1">#REF!</definedName>
    <definedName name="объем___10___6">NA()</definedName>
    <definedName name="объем___10___8">NA()</definedName>
    <definedName name="объем___10_1">NA()</definedName>
    <definedName name="объем___10_3" localSheetId="21">#REF!</definedName>
    <definedName name="объем___10_3" localSheetId="20">#REF!</definedName>
    <definedName name="объем___10_3" localSheetId="13">#REF!</definedName>
    <definedName name="объем___10_3">#REF!</definedName>
    <definedName name="объем___10_3_1" localSheetId="21">#REF!</definedName>
    <definedName name="объем___10_3_1" localSheetId="20">#REF!</definedName>
    <definedName name="объем___10_3_1" localSheetId="13">#REF!</definedName>
    <definedName name="объем___10_3_1">#REF!</definedName>
    <definedName name="объем___10_5" localSheetId="21">#REF!</definedName>
    <definedName name="объем___10_5" localSheetId="20">#REF!</definedName>
    <definedName name="объем___10_5" localSheetId="13">#REF!</definedName>
    <definedName name="объем___10_5">#REF!</definedName>
    <definedName name="объем___10_5_1" localSheetId="20">#REF!</definedName>
    <definedName name="объем___10_5_1" localSheetId="13">#REF!</definedName>
    <definedName name="объем___10_5_1">#REF!</definedName>
    <definedName name="объем___11" localSheetId="20">#REF!</definedName>
    <definedName name="объем___11" localSheetId="13">#REF!</definedName>
    <definedName name="объем___11">#REF!</definedName>
    <definedName name="объем___11___0">NA()</definedName>
    <definedName name="объем___11___10" localSheetId="21">#REF!</definedName>
    <definedName name="объем___11___10" localSheetId="20">#REF!</definedName>
    <definedName name="объем___11___10" localSheetId="13">#REF!</definedName>
    <definedName name="объем___11___10">#REF!</definedName>
    <definedName name="объем___11___2" localSheetId="21">#REF!</definedName>
    <definedName name="объем___11___2" localSheetId="20">#REF!</definedName>
    <definedName name="объем___11___2" localSheetId="13">#REF!</definedName>
    <definedName name="объем___11___2">#REF!</definedName>
    <definedName name="объем___11___4" localSheetId="21">#REF!</definedName>
    <definedName name="объем___11___4" localSheetId="20">#REF!</definedName>
    <definedName name="объем___11___4" localSheetId="13">#REF!</definedName>
    <definedName name="объем___11___4">#REF!</definedName>
    <definedName name="объем___11___6" localSheetId="20">#REF!</definedName>
    <definedName name="объем___11___6" localSheetId="13">#REF!</definedName>
    <definedName name="объем___11___6">#REF!</definedName>
    <definedName name="объем___11___8" localSheetId="20">#REF!</definedName>
    <definedName name="объем___11___8" localSheetId="13">#REF!</definedName>
    <definedName name="объем___11___8">#REF!</definedName>
    <definedName name="объем___11_1" localSheetId="20">#REF!</definedName>
    <definedName name="объем___11_1" localSheetId="13">#REF!</definedName>
    <definedName name="объем___11_1">#REF!</definedName>
    <definedName name="объем___12">NA()</definedName>
    <definedName name="объем___2" localSheetId="21">#REF!</definedName>
    <definedName name="объем___2" localSheetId="20">#REF!</definedName>
    <definedName name="объем___2" localSheetId="13">#REF!</definedName>
    <definedName name="объем___2">#REF!</definedName>
    <definedName name="объем___2___0" localSheetId="21">#REF!</definedName>
    <definedName name="объем___2___0" localSheetId="20">#REF!</definedName>
    <definedName name="объем___2___0" localSheetId="13">#REF!</definedName>
    <definedName name="объем___2___0">#REF!</definedName>
    <definedName name="объем___2___0___0" localSheetId="21">#REF!</definedName>
    <definedName name="объем___2___0___0" localSheetId="20">#REF!</definedName>
    <definedName name="объем___2___0___0" localSheetId="13">#REF!</definedName>
    <definedName name="объем___2___0___0">#REF!</definedName>
    <definedName name="объем___2___0___0___0" localSheetId="20">#REF!</definedName>
    <definedName name="объем___2___0___0___0" localSheetId="13">#REF!</definedName>
    <definedName name="объем___2___0___0___0">#REF!</definedName>
    <definedName name="объем___2___0___0___0___0" localSheetId="20">#REF!</definedName>
    <definedName name="объем___2___0___0___0___0" localSheetId="13">#REF!</definedName>
    <definedName name="объем___2___0___0___0___0">#REF!</definedName>
    <definedName name="объем___2___0___0___0___0_1" localSheetId="20">#REF!</definedName>
    <definedName name="объем___2___0___0___0___0_1" localSheetId="13">#REF!</definedName>
    <definedName name="объем___2___0___0___0___0_1">#REF!</definedName>
    <definedName name="объем___2___0___0___0_1" localSheetId="20">#REF!</definedName>
    <definedName name="объем___2___0___0___0_1" localSheetId="13">#REF!</definedName>
    <definedName name="объем___2___0___0___0_1">#REF!</definedName>
    <definedName name="объем___2___0___0___1" localSheetId="20">#REF!</definedName>
    <definedName name="объем___2___0___0___1" localSheetId="13">#REF!</definedName>
    <definedName name="объем___2___0___0___1">#REF!</definedName>
    <definedName name="объем___2___0___0___1_1" localSheetId="20">#REF!</definedName>
    <definedName name="объем___2___0___0___1_1" localSheetId="13">#REF!</definedName>
    <definedName name="объем___2___0___0___1_1">#REF!</definedName>
    <definedName name="объем___2___0___0___5" localSheetId="20">#REF!</definedName>
    <definedName name="объем___2___0___0___5" localSheetId="13">#REF!</definedName>
    <definedName name="объем___2___0___0___5">#REF!</definedName>
    <definedName name="объем___2___0___0___5_1" localSheetId="20">#REF!</definedName>
    <definedName name="объем___2___0___0___5_1" localSheetId="13">#REF!</definedName>
    <definedName name="объем___2___0___0___5_1">#REF!</definedName>
    <definedName name="объем___2___0___0_1" localSheetId="20">#REF!</definedName>
    <definedName name="объем___2___0___0_1" localSheetId="13">#REF!</definedName>
    <definedName name="объем___2___0___0_1">#REF!</definedName>
    <definedName name="объем___2___0___0_1_1" localSheetId="20">#REF!</definedName>
    <definedName name="объем___2___0___0_1_1" localSheetId="13">#REF!</definedName>
    <definedName name="объем___2___0___0_1_1">#REF!</definedName>
    <definedName name="объем___2___0___0_1_1_1" localSheetId="20">#REF!</definedName>
    <definedName name="объем___2___0___0_1_1_1" localSheetId="13">#REF!</definedName>
    <definedName name="объем___2___0___0_1_1_1">#REF!</definedName>
    <definedName name="объем___2___0___0_5" localSheetId="20">#REF!</definedName>
    <definedName name="объем___2___0___0_5" localSheetId="13">#REF!</definedName>
    <definedName name="объем___2___0___0_5">#REF!</definedName>
    <definedName name="объем___2___0___0_5_1" localSheetId="20">#REF!</definedName>
    <definedName name="объем___2___0___0_5_1" localSheetId="13">#REF!</definedName>
    <definedName name="объем___2___0___0_5_1">#REF!</definedName>
    <definedName name="объем___2___0___1" localSheetId="20">#REF!</definedName>
    <definedName name="объем___2___0___1" localSheetId="13">#REF!</definedName>
    <definedName name="объем___2___0___1">#REF!</definedName>
    <definedName name="объем___2___0___1_1" localSheetId="20">#REF!</definedName>
    <definedName name="объем___2___0___1_1" localSheetId="13">#REF!</definedName>
    <definedName name="объем___2___0___1_1">#REF!</definedName>
    <definedName name="объем___2___0___5" localSheetId="20">#REF!</definedName>
    <definedName name="объем___2___0___5" localSheetId="13">#REF!</definedName>
    <definedName name="объем___2___0___5">#REF!</definedName>
    <definedName name="объем___2___0___5_1" localSheetId="20">#REF!</definedName>
    <definedName name="объем___2___0___5_1" localSheetId="13">#REF!</definedName>
    <definedName name="объем___2___0___5_1">#REF!</definedName>
    <definedName name="объем___2___0_1" localSheetId="20">#REF!</definedName>
    <definedName name="объем___2___0_1" localSheetId="13">#REF!</definedName>
    <definedName name="объем___2___0_1">#REF!</definedName>
    <definedName name="объем___2___0_1_1" localSheetId="20">#REF!</definedName>
    <definedName name="объем___2___0_1_1" localSheetId="13">#REF!</definedName>
    <definedName name="объем___2___0_1_1">#REF!</definedName>
    <definedName name="объем___2___0_1_1_1" localSheetId="20">#REF!</definedName>
    <definedName name="объем___2___0_1_1_1" localSheetId="13">#REF!</definedName>
    <definedName name="объем___2___0_1_1_1">#REF!</definedName>
    <definedName name="объем___2___0_3" localSheetId="20">#REF!</definedName>
    <definedName name="объем___2___0_3" localSheetId="13">#REF!</definedName>
    <definedName name="объем___2___0_3">#REF!</definedName>
    <definedName name="объем___2___0_3_1" localSheetId="20">#REF!</definedName>
    <definedName name="объем___2___0_3_1" localSheetId="13">#REF!</definedName>
    <definedName name="объем___2___0_3_1">#REF!</definedName>
    <definedName name="объем___2___0_5" localSheetId="20">#REF!</definedName>
    <definedName name="объем___2___0_5" localSheetId="13">#REF!</definedName>
    <definedName name="объем___2___0_5">#REF!</definedName>
    <definedName name="объем___2___0_5_1" localSheetId="20">#REF!</definedName>
    <definedName name="объем___2___0_5_1" localSheetId="13">#REF!</definedName>
    <definedName name="объем___2___0_5_1">#REF!</definedName>
    <definedName name="объем___2___1" localSheetId="20">#REF!</definedName>
    <definedName name="объем___2___1" localSheetId="13">#REF!</definedName>
    <definedName name="объем___2___1">#REF!</definedName>
    <definedName name="объем___2___1_1" localSheetId="20">#REF!</definedName>
    <definedName name="объем___2___1_1" localSheetId="13">#REF!</definedName>
    <definedName name="объем___2___1_1">#REF!</definedName>
    <definedName name="объем___2___10" localSheetId="20">#REF!</definedName>
    <definedName name="объем___2___10" localSheetId="13">#REF!</definedName>
    <definedName name="объем___2___10">#REF!</definedName>
    <definedName name="объем___2___10_1" localSheetId="20">#REF!</definedName>
    <definedName name="объем___2___10_1" localSheetId="13">#REF!</definedName>
    <definedName name="объем___2___10_1">#REF!</definedName>
    <definedName name="объем___2___12" localSheetId="20">#REF!</definedName>
    <definedName name="объем___2___12" localSheetId="13">#REF!</definedName>
    <definedName name="объем___2___12">#REF!</definedName>
    <definedName name="объем___2___2" localSheetId="20">#REF!</definedName>
    <definedName name="объем___2___2" localSheetId="13">#REF!</definedName>
    <definedName name="объем___2___2">#REF!</definedName>
    <definedName name="объем___2___2_1" localSheetId="20">#REF!</definedName>
    <definedName name="объем___2___2_1" localSheetId="13">#REF!</definedName>
    <definedName name="объем___2___2_1">#REF!</definedName>
    <definedName name="объем___2___3" localSheetId="20">#REF!</definedName>
    <definedName name="объем___2___3" localSheetId="13">#REF!</definedName>
    <definedName name="объем___2___3">#REF!</definedName>
    <definedName name="объем___2___4" localSheetId="20">#REF!</definedName>
    <definedName name="объем___2___4" localSheetId="13">#REF!</definedName>
    <definedName name="объем___2___4">#REF!</definedName>
    <definedName name="объем___2___4___0" localSheetId="20">#REF!</definedName>
    <definedName name="объем___2___4___0" localSheetId="13">#REF!</definedName>
    <definedName name="объем___2___4___0">#REF!</definedName>
    <definedName name="объем___2___4___0_1" localSheetId="20">#REF!</definedName>
    <definedName name="объем___2___4___0_1" localSheetId="13">#REF!</definedName>
    <definedName name="объем___2___4___0_1">#REF!</definedName>
    <definedName name="объем___2___4___5" localSheetId="20">#REF!</definedName>
    <definedName name="объем___2___4___5" localSheetId="13">#REF!</definedName>
    <definedName name="объем___2___4___5">#REF!</definedName>
    <definedName name="объем___2___4___5_1" localSheetId="20">#REF!</definedName>
    <definedName name="объем___2___4___5_1" localSheetId="13">#REF!</definedName>
    <definedName name="объем___2___4___5_1">#REF!</definedName>
    <definedName name="объем___2___4_1" localSheetId="20">#REF!</definedName>
    <definedName name="объем___2___4_1" localSheetId="13">#REF!</definedName>
    <definedName name="объем___2___4_1">#REF!</definedName>
    <definedName name="объем___2___4_1_1" localSheetId="20">#REF!</definedName>
    <definedName name="объем___2___4_1_1" localSheetId="13">#REF!</definedName>
    <definedName name="объем___2___4_1_1">#REF!</definedName>
    <definedName name="объем___2___4_1_1_1" localSheetId="20">#REF!</definedName>
    <definedName name="объем___2___4_1_1_1" localSheetId="13">#REF!</definedName>
    <definedName name="объем___2___4_1_1_1">#REF!</definedName>
    <definedName name="объем___2___4_3" localSheetId="20">#REF!</definedName>
    <definedName name="объем___2___4_3" localSheetId="13">#REF!</definedName>
    <definedName name="объем___2___4_3">#REF!</definedName>
    <definedName name="объем___2___4_3_1" localSheetId="20">#REF!</definedName>
    <definedName name="объем___2___4_3_1" localSheetId="13">#REF!</definedName>
    <definedName name="объем___2___4_3_1">#REF!</definedName>
    <definedName name="объем___2___4_5" localSheetId="20">#REF!</definedName>
    <definedName name="объем___2___4_5" localSheetId="13">#REF!</definedName>
    <definedName name="объем___2___4_5">#REF!</definedName>
    <definedName name="объем___2___4_5_1" localSheetId="20">#REF!</definedName>
    <definedName name="объем___2___4_5_1" localSheetId="13">#REF!</definedName>
    <definedName name="объем___2___4_5_1">#REF!</definedName>
    <definedName name="объем___2___5" localSheetId="20">#REF!</definedName>
    <definedName name="объем___2___5" localSheetId="13">#REF!</definedName>
    <definedName name="объем___2___5">#REF!</definedName>
    <definedName name="объем___2___5_1" localSheetId="20">#REF!</definedName>
    <definedName name="объем___2___5_1" localSheetId="13">#REF!</definedName>
    <definedName name="объем___2___5_1">#REF!</definedName>
    <definedName name="объем___2___6" localSheetId="20">#REF!</definedName>
    <definedName name="объем___2___6" localSheetId="13">#REF!</definedName>
    <definedName name="объем___2___6">#REF!</definedName>
    <definedName name="объем___2___6_1" localSheetId="20">#REF!</definedName>
    <definedName name="объем___2___6_1" localSheetId="13">#REF!</definedName>
    <definedName name="объем___2___6_1">#REF!</definedName>
    <definedName name="объем___2___8" localSheetId="20">#REF!</definedName>
    <definedName name="объем___2___8" localSheetId="13">#REF!</definedName>
    <definedName name="объем___2___8">#REF!</definedName>
    <definedName name="объем___2___8_1" localSheetId="20">#REF!</definedName>
    <definedName name="объем___2___8_1" localSheetId="13">#REF!</definedName>
    <definedName name="объем___2___8_1">#REF!</definedName>
    <definedName name="объем___2_1" localSheetId="20">#REF!</definedName>
    <definedName name="объем___2_1" localSheetId="13">#REF!</definedName>
    <definedName name="объем___2_1">#REF!</definedName>
    <definedName name="объем___2_1_1" localSheetId="20">#REF!</definedName>
    <definedName name="объем___2_1_1" localSheetId="13">#REF!</definedName>
    <definedName name="объем___2_1_1">#REF!</definedName>
    <definedName name="объем___2_1_1_1" localSheetId="20">#REF!</definedName>
    <definedName name="объем___2_1_1_1" localSheetId="13">#REF!</definedName>
    <definedName name="объем___2_1_1_1">#REF!</definedName>
    <definedName name="объем___2_3" localSheetId="20">#REF!</definedName>
    <definedName name="объем___2_3" localSheetId="13">#REF!</definedName>
    <definedName name="объем___2_3">#REF!</definedName>
    <definedName name="объем___2_3_1" localSheetId="20">#REF!</definedName>
    <definedName name="объем___2_3_1" localSheetId="13">#REF!</definedName>
    <definedName name="объем___2_3_1">#REF!</definedName>
    <definedName name="объем___2_5" localSheetId="20">#REF!</definedName>
    <definedName name="объем___2_5" localSheetId="13">#REF!</definedName>
    <definedName name="объем___2_5">#REF!</definedName>
    <definedName name="объем___2_5_1" localSheetId="20">#REF!</definedName>
    <definedName name="объем___2_5_1" localSheetId="13">#REF!</definedName>
    <definedName name="объем___2_5_1">#REF!</definedName>
    <definedName name="объем___3" localSheetId="20">#REF!</definedName>
    <definedName name="объем___3" localSheetId="13">#REF!</definedName>
    <definedName name="объем___3">#REF!</definedName>
    <definedName name="объем___3___0" localSheetId="20">#REF!</definedName>
    <definedName name="объем___3___0" localSheetId="13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5" localSheetId="21">#REF!</definedName>
    <definedName name="объем___3___0___5" localSheetId="20">#REF!</definedName>
    <definedName name="объем___3___0___5" localSheetId="13">#REF!</definedName>
    <definedName name="объем___3___0___5">#REF!</definedName>
    <definedName name="объем___3___0___5_1" localSheetId="21">#REF!</definedName>
    <definedName name="объем___3___0___5_1" localSheetId="20">#REF!</definedName>
    <definedName name="объем___3___0___5_1" localSheetId="13">#REF!</definedName>
    <definedName name="объем___3___0___5_1">#REF!</definedName>
    <definedName name="объем___3___0_1" localSheetId="21">#REF!</definedName>
    <definedName name="объем___3___0_1" localSheetId="20">#REF!</definedName>
    <definedName name="объем___3___0_1" localSheetId="13">#REF!</definedName>
    <definedName name="объем___3___0_1">#REF!</definedName>
    <definedName name="объем___3___0_1_1">NA()</definedName>
    <definedName name="объем___3___0_3" localSheetId="21">#REF!</definedName>
    <definedName name="объем___3___0_3" localSheetId="20">#REF!</definedName>
    <definedName name="объем___3___0_3" localSheetId="13">#REF!</definedName>
    <definedName name="объем___3___0_3">#REF!</definedName>
    <definedName name="объем___3___0_3_1" localSheetId="21">#REF!</definedName>
    <definedName name="объем___3___0_3_1" localSheetId="20">#REF!</definedName>
    <definedName name="объем___3___0_3_1" localSheetId="13">#REF!</definedName>
    <definedName name="объем___3___0_3_1">#REF!</definedName>
    <definedName name="объем___3___0_5" localSheetId="21">#REF!</definedName>
    <definedName name="объем___3___0_5" localSheetId="20">#REF!</definedName>
    <definedName name="объем___3___0_5" localSheetId="13">#REF!</definedName>
    <definedName name="объем___3___0_5">#REF!</definedName>
    <definedName name="объем___3___0_5_1" localSheetId="20">#REF!</definedName>
    <definedName name="объем___3___0_5_1" localSheetId="13">#REF!</definedName>
    <definedName name="объем___3___0_5_1">#REF!</definedName>
    <definedName name="объем___3___10" localSheetId="20">#REF!</definedName>
    <definedName name="объем___3___10" localSheetId="13">#REF!</definedName>
    <definedName name="объем___3___10">#REF!</definedName>
    <definedName name="объем___3___2" localSheetId="20">#REF!</definedName>
    <definedName name="объем___3___2" localSheetId="13">#REF!</definedName>
    <definedName name="объем___3___2">#REF!</definedName>
    <definedName name="объем___3___2_1" localSheetId="20">#REF!</definedName>
    <definedName name="объем___3___2_1" localSheetId="13">#REF!</definedName>
    <definedName name="объем___3___2_1">#REF!</definedName>
    <definedName name="объем___3___3" localSheetId="20">#REF!</definedName>
    <definedName name="объем___3___3" localSheetId="13">#REF!</definedName>
    <definedName name="объем___3___3">#REF!</definedName>
    <definedName name="объем___3___3_1" localSheetId="20">#REF!</definedName>
    <definedName name="объем___3___3_1" localSheetId="13">#REF!</definedName>
    <definedName name="объем___3___3_1">#REF!</definedName>
    <definedName name="объем___3___4" localSheetId="20">#REF!</definedName>
    <definedName name="объем___3___4" localSheetId="13">#REF!</definedName>
    <definedName name="объем___3___4">#REF!</definedName>
    <definedName name="объем___3___5" localSheetId="20">#REF!</definedName>
    <definedName name="объем___3___5" localSheetId="13">#REF!</definedName>
    <definedName name="объем___3___5">#REF!</definedName>
    <definedName name="объем___3___5_1" localSheetId="20">#REF!</definedName>
    <definedName name="объем___3___5_1" localSheetId="13">#REF!</definedName>
    <definedName name="объем___3___5_1">#REF!</definedName>
    <definedName name="объем___3___6" localSheetId="20">#REF!</definedName>
    <definedName name="объем___3___6" localSheetId="13">#REF!</definedName>
    <definedName name="объем___3___6">#REF!</definedName>
    <definedName name="объем___3___8" localSheetId="20">#REF!</definedName>
    <definedName name="объем___3___8" localSheetId="13">#REF!</definedName>
    <definedName name="объем___3___8">#REF!</definedName>
    <definedName name="объем___3_1" localSheetId="20">#REF!</definedName>
    <definedName name="объем___3_1" localSheetId="13">#REF!</definedName>
    <definedName name="объем___3_1">#REF!</definedName>
    <definedName name="объем___3_1_1" localSheetId="20">#REF!</definedName>
    <definedName name="объем___3_1_1" localSheetId="13">#REF!</definedName>
    <definedName name="объем___3_1_1">#REF!</definedName>
    <definedName name="объем___3_1_1_1" localSheetId="20">#REF!</definedName>
    <definedName name="объем___3_1_1_1" localSheetId="13">#REF!</definedName>
    <definedName name="объем___3_1_1_1">#REF!</definedName>
    <definedName name="объем___3_3">NA()</definedName>
    <definedName name="объем___3_5" localSheetId="21">#REF!</definedName>
    <definedName name="объем___3_5" localSheetId="20">#REF!</definedName>
    <definedName name="объем___3_5" localSheetId="13">#REF!</definedName>
    <definedName name="объем___3_5">#REF!</definedName>
    <definedName name="объем___3_5_1" localSheetId="21">#REF!</definedName>
    <definedName name="объем___3_5_1" localSheetId="20">#REF!</definedName>
    <definedName name="объем___3_5_1" localSheetId="13">#REF!</definedName>
    <definedName name="объем___3_5_1">#REF!</definedName>
    <definedName name="объем___4" localSheetId="21">#REF!</definedName>
    <definedName name="объем___4" localSheetId="20">#REF!</definedName>
    <definedName name="объем___4" localSheetId="13">#REF!</definedName>
    <definedName name="объем___4">#REF!</definedName>
    <definedName name="объем___4___0">NA()</definedName>
    <definedName name="объем___4___0___0" localSheetId="21">#REF!</definedName>
    <definedName name="объем___4___0___0" localSheetId="20">#REF!</definedName>
    <definedName name="объем___4___0___0" localSheetId="13">#REF!</definedName>
    <definedName name="объем___4___0___0">#REF!</definedName>
    <definedName name="объем___4___0___0___0" localSheetId="21">#REF!</definedName>
    <definedName name="объем___4___0___0___0" localSheetId="20">#REF!</definedName>
    <definedName name="объем___4___0___0___0" localSheetId="13">#REF!</definedName>
    <definedName name="объем___4___0___0___0">#REF!</definedName>
    <definedName name="объем___4___0___0___0___0" localSheetId="21">#REF!</definedName>
    <definedName name="объем___4___0___0___0___0" localSheetId="20">#REF!</definedName>
    <definedName name="объем___4___0___0___0___0" localSheetId="13">#REF!</definedName>
    <definedName name="объем___4___0___0___0___0">#REF!</definedName>
    <definedName name="объем___4___0___0___0___0_1" localSheetId="20">#REF!</definedName>
    <definedName name="объем___4___0___0___0___0_1" localSheetId="13">#REF!</definedName>
    <definedName name="объем___4___0___0___0___0_1">#REF!</definedName>
    <definedName name="объем___4___0___0___0_1" localSheetId="20">#REF!</definedName>
    <definedName name="объем___4___0___0___0_1" localSheetId="13">#REF!</definedName>
    <definedName name="объем___4___0___0___0_1">#REF!</definedName>
    <definedName name="объем___4___0___0___1" localSheetId="20">#REF!</definedName>
    <definedName name="объем___4___0___0___1" localSheetId="13">#REF!</definedName>
    <definedName name="объем___4___0___0___1">#REF!</definedName>
    <definedName name="объем___4___0___0___1_1" localSheetId="20">#REF!</definedName>
    <definedName name="объем___4___0___0___1_1" localSheetId="13">#REF!</definedName>
    <definedName name="объем___4___0___0___1_1">#REF!</definedName>
    <definedName name="объем___4___0___0___5" localSheetId="20">#REF!</definedName>
    <definedName name="объем___4___0___0___5" localSheetId="13">#REF!</definedName>
    <definedName name="объем___4___0___0___5">#REF!</definedName>
    <definedName name="объем___4___0___0___5_1" localSheetId="20">#REF!</definedName>
    <definedName name="объем___4___0___0___5_1" localSheetId="13">#REF!</definedName>
    <definedName name="объем___4___0___0___5_1">#REF!</definedName>
    <definedName name="объем___4___0___0_1" localSheetId="20">#REF!</definedName>
    <definedName name="объем___4___0___0_1" localSheetId="13">#REF!</definedName>
    <definedName name="объем___4___0___0_1">#REF!</definedName>
    <definedName name="объем___4___0___0_1_1" localSheetId="20">#REF!</definedName>
    <definedName name="объем___4___0___0_1_1" localSheetId="13">#REF!</definedName>
    <definedName name="объем___4___0___0_1_1">#REF!</definedName>
    <definedName name="объем___4___0___0_1_1_1" localSheetId="20">#REF!</definedName>
    <definedName name="объем___4___0___0_1_1_1" localSheetId="13">#REF!</definedName>
    <definedName name="объем___4___0___0_1_1_1">#REF!</definedName>
    <definedName name="объем___4___0___0_5" localSheetId="20">#REF!</definedName>
    <definedName name="объем___4___0___0_5" localSheetId="13">#REF!</definedName>
    <definedName name="объем___4___0___0_5">#REF!</definedName>
    <definedName name="объем___4___0___0_5_1" localSheetId="20">#REF!</definedName>
    <definedName name="объем___4___0___0_5_1" localSheetId="13">#REF!</definedName>
    <definedName name="объем___4___0___0_5_1">#REF!</definedName>
    <definedName name="объем___4___0___1" localSheetId="20">#REF!</definedName>
    <definedName name="объем___4___0___1" localSheetId="13">#REF!</definedName>
    <definedName name="объем___4___0___1">#REF!</definedName>
    <definedName name="объем___4___0___1_1" localSheetId="20">#REF!</definedName>
    <definedName name="объем___4___0___1_1" localSheetId="13">#REF!</definedName>
    <definedName name="объем___4___0___1_1">#REF!</definedName>
    <definedName name="объем___4___0___5">NA()</definedName>
    <definedName name="объем___4___0_1" localSheetId="21">#REF!</definedName>
    <definedName name="объем___4___0_1" localSheetId="20">#REF!</definedName>
    <definedName name="объем___4___0_1" localSheetId="13">#REF!</definedName>
    <definedName name="объем___4___0_1">#REF!</definedName>
    <definedName name="объем___4___0_1_1" localSheetId="21">#REF!</definedName>
    <definedName name="объем___4___0_1_1" localSheetId="20">#REF!</definedName>
    <definedName name="объем___4___0_1_1" localSheetId="13">#REF!</definedName>
    <definedName name="объем___4___0_1_1">#REF!</definedName>
    <definedName name="объем___4___0_1_1_1" localSheetId="21">#REF!</definedName>
    <definedName name="объем___4___0_1_1_1" localSheetId="20">#REF!</definedName>
    <definedName name="объем___4___0_1_1_1" localSheetId="13">#REF!</definedName>
    <definedName name="объем___4___0_1_1_1">#REF!</definedName>
    <definedName name="объем___4___0_3" localSheetId="20">#REF!</definedName>
    <definedName name="объем___4___0_3" localSheetId="13">#REF!</definedName>
    <definedName name="объем___4___0_3">#REF!</definedName>
    <definedName name="объем___4___0_3_1" localSheetId="20">#REF!</definedName>
    <definedName name="объем___4___0_3_1" localSheetId="13">#REF!</definedName>
    <definedName name="объем___4___0_3_1">#REF!</definedName>
    <definedName name="объем___4___0_5">NA()</definedName>
    <definedName name="объем___4___1" localSheetId="21">#REF!</definedName>
    <definedName name="объем___4___1" localSheetId="20">#REF!</definedName>
    <definedName name="объем___4___1" localSheetId="13">#REF!</definedName>
    <definedName name="объем___4___1">#REF!</definedName>
    <definedName name="объем___4___1_1" localSheetId="21">#REF!</definedName>
    <definedName name="объем___4___1_1" localSheetId="20">#REF!</definedName>
    <definedName name="объем___4___1_1" localSheetId="13">#REF!</definedName>
    <definedName name="объем___4___1_1">#REF!</definedName>
    <definedName name="объем___4___10" localSheetId="21">#REF!</definedName>
    <definedName name="объем___4___10" localSheetId="20">#REF!</definedName>
    <definedName name="объем___4___10" localSheetId="13">#REF!</definedName>
    <definedName name="объем___4___10">#REF!</definedName>
    <definedName name="объем___4___10_1" localSheetId="20">#REF!</definedName>
    <definedName name="объем___4___10_1" localSheetId="13">#REF!</definedName>
    <definedName name="объем___4___10_1">#REF!</definedName>
    <definedName name="объем___4___12" localSheetId="20">#REF!</definedName>
    <definedName name="объем___4___12" localSheetId="13">#REF!</definedName>
    <definedName name="объем___4___12">#REF!</definedName>
    <definedName name="объем___4___2" localSheetId="20">#REF!</definedName>
    <definedName name="объем___4___2" localSheetId="13">#REF!</definedName>
    <definedName name="объем___4___2">#REF!</definedName>
    <definedName name="объем___4___2_1" localSheetId="20">#REF!</definedName>
    <definedName name="объем___4___2_1" localSheetId="13">#REF!</definedName>
    <definedName name="объем___4___2_1">#REF!</definedName>
    <definedName name="объем___4___3" localSheetId="20">#REF!</definedName>
    <definedName name="объем___4___3" localSheetId="13">#REF!</definedName>
    <definedName name="объем___4___3">#REF!</definedName>
    <definedName name="объем___4___3_1" localSheetId="20">#REF!</definedName>
    <definedName name="объем___4___3_1" localSheetId="13">#REF!</definedName>
    <definedName name="объем___4___3_1">#REF!</definedName>
    <definedName name="объем___4___4" localSheetId="20">#REF!</definedName>
    <definedName name="объем___4___4" localSheetId="13">#REF!</definedName>
    <definedName name="объем___4___4">#REF!</definedName>
    <definedName name="объем___4___4_1" localSheetId="20">#REF!</definedName>
    <definedName name="объем___4___4_1" localSheetId="13">#REF!</definedName>
    <definedName name="объем___4___4_1">#REF!</definedName>
    <definedName name="объем___4___5" localSheetId="20">#REF!</definedName>
    <definedName name="объем___4___5" localSheetId="13">#REF!</definedName>
    <definedName name="объем___4___5">#REF!</definedName>
    <definedName name="объем___4___5_1" localSheetId="20">#REF!</definedName>
    <definedName name="объем___4___5_1" localSheetId="13">#REF!</definedName>
    <definedName name="объем___4___5_1">#REF!</definedName>
    <definedName name="объем___4___6" localSheetId="20">#REF!</definedName>
    <definedName name="объем___4___6" localSheetId="13">#REF!</definedName>
    <definedName name="объем___4___6">#REF!</definedName>
    <definedName name="объем___4___6_1" localSheetId="20">#REF!</definedName>
    <definedName name="объем___4___6_1" localSheetId="13">#REF!</definedName>
    <definedName name="объем___4___6_1">#REF!</definedName>
    <definedName name="объем___4___8" localSheetId="20">#REF!</definedName>
    <definedName name="объем___4___8" localSheetId="13">#REF!</definedName>
    <definedName name="объем___4___8">#REF!</definedName>
    <definedName name="объем___4___8_1" localSheetId="20">#REF!</definedName>
    <definedName name="объем___4___8_1" localSheetId="13">#REF!</definedName>
    <definedName name="объем___4___8_1">#REF!</definedName>
    <definedName name="объем___4_1" localSheetId="20">#REF!</definedName>
    <definedName name="объем___4_1" localSheetId="13">#REF!</definedName>
    <definedName name="объем___4_1">#REF!</definedName>
    <definedName name="объем___4_1_1" localSheetId="20">#REF!</definedName>
    <definedName name="объем___4_1_1" localSheetId="13">#REF!</definedName>
    <definedName name="объем___4_1_1">#REF!</definedName>
    <definedName name="объем___4_1_1_1" localSheetId="20">#REF!</definedName>
    <definedName name="объем___4_1_1_1" localSheetId="13">#REF!</definedName>
    <definedName name="объем___4_1_1_1">#REF!</definedName>
    <definedName name="объем___4_3" localSheetId="20">#REF!</definedName>
    <definedName name="объем___4_3" localSheetId="13">#REF!</definedName>
    <definedName name="объем___4_3">#REF!</definedName>
    <definedName name="объем___4_3_1" localSheetId="20">#REF!</definedName>
    <definedName name="объем___4_3_1" localSheetId="13">#REF!</definedName>
    <definedName name="объем___4_3_1">#REF!</definedName>
    <definedName name="объем___4_5" localSheetId="20">#REF!</definedName>
    <definedName name="объем___4_5" localSheetId="13">#REF!</definedName>
    <definedName name="объем___4_5">#REF!</definedName>
    <definedName name="объем___4_5_1" localSheetId="20">#REF!</definedName>
    <definedName name="объем___4_5_1" localSheetId="13">#REF!</definedName>
    <definedName name="объем___4_5_1">#REF!</definedName>
    <definedName name="объем___5">NA()</definedName>
    <definedName name="объем___5___0" localSheetId="21">#REF!</definedName>
    <definedName name="объем___5___0" localSheetId="20">#REF!</definedName>
    <definedName name="объем___5___0" localSheetId="13">#REF!</definedName>
    <definedName name="объем___5___0">#REF!</definedName>
    <definedName name="объем___5___0___0" localSheetId="21">#REF!</definedName>
    <definedName name="объем___5___0___0" localSheetId="20">#REF!</definedName>
    <definedName name="объем___5___0___0" localSheetId="13">#REF!</definedName>
    <definedName name="объем___5___0___0">#REF!</definedName>
    <definedName name="объем___5___0___0___0" localSheetId="21">#REF!</definedName>
    <definedName name="объем___5___0___0___0" localSheetId="20">#REF!</definedName>
    <definedName name="объем___5___0___0___0" localSheetId="13">#REF!</definedName>
    <definedName name="объем___5___0___0___0">#REF!</definedName>
    <definedName name="объем___5___0___0___0___0" localSheetId="20">#REF!</definedName>
    <definedName name="объем___5___0___0___0___0" localSheetId="13">#REF!</definedName>
    <definedName name="объем___5___0___0___0___0">#REF!</definedName>
    <definedName name="объем___5___0___0___0___0_1" localSheetId="20">#REF!</definedName>
    <definedName name="объем___5___0___0___0___0_1" localSheetId="13">#REF!</definedName>
    <definedName name="объем___5___0___0___0___0_1">#REF!</definedName>
    <definedName name="объем___5___0___0___0_1" localSheetId="20">#REF!</definedName>
    <definedName name="объем___5___0___0___0_1" localSheetId="13">#REF!</definedName>
    <definedName name="объем___5___0___0___0_1">#REF!</definedName>
    <definedName name="объем___5___0___0_1" localSheetId="20">#REF!</definedName>
    <definedName name="объем___5___0___0_1" localSheetId="13">#REF!</definedName>
    <definedName name="объем___5___0___0_1">#REF!</definedName>
    <definedName name="объем___5___0___1" localSheetId="20">#REF!</definedName>
    <definedName name="объем___5___0___1" localSheetId="13">#REF!</definedName>
    <definedName name="объем___5___0___1">#REF!</definedName>
    <definedName name="объем___5___0___1_1" localSheetId="20">#REF!</definedName>
    <definedName name="объем___5___0___1_1" localSheetId="13">#REF!</definedName>
    <definedName name="объем___5___0___1_1">#REF!</definedName>
    <definedName name="объем___5___0___5" localSheetId="20">#REF!</definedName>
    <definedName name="объем___5___0___5" localSheetId="13">#REF!</definedName>
    <definedName name="объем___5___0___5">#REF!</definedName>
    <definedName name="объем___5___0___5_1" localSheetId="20">#REF!</definedName>
    <definedName name="объем___5___0___5_1" localSheetId="13">#REF!</definedName>
    <definedName name="объем___5___0___5_1">#REF!</definedName>
    <definedName name="объем___5___0_1" localSheetId="20">#REF!</definedName>
    <definedName name="объем___5___0_1" localSheetId="13">#REF!</definedName>
    <definedName name="объем___5___0_1">#REF!</definedName>
    <definedName name="объем___5___0_1_1" localSheetId="20">#REF!</definedName>
    <definedName name="объем___5___0_1_1" localSheetId="13">#REF!</definedName>
    <definedName name="объем___5___0_1_1">#REF!</definedName>
    <definedName name="объем___5___0_1_1_1" localSheetId="20">#REF!</definedName>
    <definedName name="объем___5___0_1_1_1" localSheetId="13">#REF!</definedName>
    <definedName name="объем___5___0_1_1_1">#REF!</definedName>
    <definedName name="объем___5___0_3" localSheetId="20">#REF!</definedName>
    <definedName name="объем___5___0_3" localSheetId="13">#REF!</definedName>
    <definedName name="объем___5___0_3">#REF!</definedName>
    <definedName name="объем___5___0_3_1" localSheetId="20">#REF!</definedName>
    <definedName name="объем___5___0_3_1" localSheetId="13">#REF!</definedName>
    <definedName name="объем___5___0_3_1">#REF!</definedName>
    <definedName name="объем___5___0_5" localSheetId="20">#REF!</definedName>
    <definedName name="объем___5___0_5" localSheetId="13">#REF!</definedName>
    <definedName name="объем___5___0_5">#REF!</definedName>
    <definedName name="объем___5___0_5_1" localSheetId="20">#REF!</definedName>
    <definedName name="объем___5___0_5_1" localSheetId="13">#REF!</definedName>
    <definedName name="объем___5___0_5_1">#REF!</definedName>
    <definedName name="объем___5___1" localSheetId="20">#REF!</definedName>
    <definedName name="объем___5___1" localSheetId="13">#REF!</definedName>
    <definedName name="объем___5___1">#REF!</definedName>
    <definedName name="объем___5___1_1" localSheetId="20">#REF!</definedName>
    <definedName name="объем___5___1_1" localSheetId="13">#REF!</definedName>
    <definedName name="объем___5___1_1">#REF!</definedName>
    <definedName name="объем___5___3">NA()</definedName>
    <definedName name="объем___5___5">NA()</definedName>
    <definedName name="объем___5_1" localSheetId="21">#REF!</definedName>
    <definedName name="объем___5_1" localSheetId="20">#REF!</definedName>
    <definedName name="объем___5_1" localSheetId="13">#REF!</definedName>
    <definedName name="объем___5_1">#REF!</definedName>
    <definedName name="объем___5_1_1" localSheetId="21">#REF!</definedName>
    <definedName name="объем___5_1_1" localSheetId="20">#REF!</definedName>
    <definedName name="объем___5_1_1" localSheetId="13">#REF!</definedName>
    <definedName name="объем___5_1_1">#REF!</definedName>
    <definedName name="объем___5_1_1_1" localSheetId="21">#REF!</definedName>
    <definedName name="объем___5_1_1_1" localSheetId="20">#REF!</definedName>
    <definedName name="объем___5_1_1_1" localSheetId="13">#REF!</definedName>
    <definedName name="объем___5_1_1_1">#REF!</definedName>
    <definedName name="объем___5_3">NA()</definedName>
    <definedName name="объем___5_5">NA()</definedName>
    <definedName name="объем___6">NA()</definedName>
    <definedName name="объем___6___0" localSheetId="21">#REF!</definedName>
    <definedName name="объем___6___0" localSheetId="20">#REF!</definedName>
    <definedName name="объем___6___0" localSheetId="13">#REF!</definedName>
    <definedName name="объем___6___0">#REF!</definedName>
    <definedName name="объем___6___0___0" localSheetId="21">#REF!</definedName>
    <definedName name="объем___6___0___0" localSheetId="20">#REF!</definedName>
    <definedName name="объем___6___0___0" localSheetId="13">#REF!</definedName>
    <definedName name="объем___6___0___0">#REF!</definedName>
    <definedName name="объем___6___0___0___0" localSheetId="21">#REF!</definedName>
    <definedName name="объем___6___0___0___0" localSheetId="20">#REF!</definedName>
    <definedName name="объем___6___0___0___0" localSheetId="13">#REF!</definedName>
    <definedName name="объем___6___0___0___0">#REF!</definedName>
    <definedName name="объем___6___0___0___0___0" localSheetId="20">#REF!</definedName>
    <definedName name="объем___6___0___0___0___0" localSheetId="13">#REF!</definedName>
    <definedName name="объем___6___0___0___0___0">#REF!</definedName>
    <definedName name="объем___6___0___0___0___0_1" localSheetId="20">#REF!</definedName>
    <definedName name="объем___6___0___0___0___0_1" localSheetId="13">#REF!</definedName>
    <definedName name="объем___6___0___0___0___0_1">#REF!</definedName>
    <definedName name="объем___6___0___0___0_1" localSheetId="20">#REF!</definedName>
    <definedName name="объем___6___0___0___0_1" localSheetId="13">#REF!</definedName>
    <definedName name="объем___6___0___0___0_1">#REF!</definedName>
    <definedName name="объем___6___0___0_1" localSheetId="20">#REF!</definedName>
    <definedName name="объем___6___0___0_1" localSheetId="13">#REF!</definedName>
    <definedName name="объем___6___0___0_1">#REF!</definedName>
    <definedName name="объем___6___0___1" localSheetId="20">#REF!</definedName>
    <definedName name="объем___6___0___1" localSheetId="13">#REF!</definedName>
    <definedName name="объем___6___0___1">#REF!</definedName>
    <definedName name="объем___6___0___1_1" localSheetId="20">#REF!</definedName>
    <definedName name="объем___6___0___1_1" localSheetId="13">#REF!</definedName>
    <definedName name="объем___6___0___1_1">#REF!</definedName>
    <definedName name="объем___6___0___5" localSheetId="20">#REF!</definedName>
    <definedName name="объем___6___0___5" localSheetId="13">#REF!</definedName>
    <definedName name="объем___6___0___5">#REF!</definedName>
    <definedName name="объем___6___0___5_1" localSheetId="20">#REF!</definedName>
    <definedName name="объем___6___0___5_1" localSheetId="13">#REF!</definedName>
    <definedName name="объем___6___0___5_1">#REF!</definedName>
    <definedName name="объем___6___0_1" localSheetId="20">#REF!</definedName>
    <definedName name="объем___6___0_1" localSheetId="13">#REF!</definedName>
    <definedName name="объем___6___0_1">#REF!</definedName>
    <definedName name="объем___6___0_1_1" localSheetId="20">#REF!</definedName>
    <definedName name="объем___6___0_1_1" localSheetId="13">#REF!</definedName>
    <definedName name="объем___6___0_1_1">#REF!</definedName>
    <definedName name="объем___6___0_1_1_1" localSheetId="20">#REF!</definedName>
    <definedName name="объем___6___0_1_1_1" localSheetId="13">#REF!</definedName>
    <definedName name="объем___6___0_1_1_1">#REF!</definedName>
    <definedName name="объем___6___0_3" localSheetId="20">#REF!</definedName>
    <definedName name="объем___6___0_3" localSheetId="13">#REF!</definedName>
    <definedName name="объем___6___0_3">#REF!</definedName>
    <definedName name="объем___6___0_3_1" localSheetId="20">#REF!</definedName>
    <definedName name="объем___6___0_3_1" localSheetId="13">#REF!</definedName>
    <definedName name="объем___6___0_3_1">#REF!</definedName>
    <definedName name="объем___6___0_5" localSheetId="20">#REF!</definedName>
    <definedName name="объем___6___0_5" localSheetId="13">#REF!</definedName>
    <definedName name="объем___6___0_5">#REF!</definedName>
    <definedName name="объем___6___0_5_1" localSheetId="20">#REF!</definedName>
    <definedName name="объем___6___0_5_1" localSheetId="13">#REF!</definedName>
    <definedName name="объем___6___0_5_1">#REF!</definedName>
    <definedName name="объем___6___1" localSheetId="20">#REF!</definedName>
    <definedName name="объем___6___1" localSheetId="13">#REF!</definedName>
    <definedName name="объем___6___1">#REF!</definedName>
    <definedName name="объем___6___10" localSheetId="20">#REF!</definedName>
    <definedName name="объем___6___10" localSheetId="13">#REF!</definedName>
    <definedName name="объем___6___10">#REF!</definedName>
    <definedName name="объем___6___10_1" localSheetId="20">#REF!</definedName>
    <definedName name="объем___6___10_1" localSheetId="13">#REF!</definedName>
    <definedName name="объем___6___10_1">#REF!</definedName>
    <definedName name="объем___6___12" localSheetId="20">#REF!</definedName>
    <definedName name="объем___6___12" localSheetId="13">#REF!</definedName>
    <definedName name="объем___6___12">#REF!</definedName>
    <definedName name="объем___6___2" localSheetId="20">#REF!</definedName>
    <definedName name="объем___6___2" localSheetId="13">#REF!</definedName>
    <definedName name="объем___6___2">#REF!</definedName>
    <definedName name="объем___6___2_1" localSheetId="20">#REF!</definedName>
    <definedName name="объем___6___2_1" localSheetId="13">#REF!</definedName>
    <definedName name="объем___6___2_1">#REF!</definedName>
    <definedName name="объем___6___4" localSheetId="20">#REF!</definedName>
    <definedName name="объем___6___4" localSheetId="13">#REF!</definedName>
    <definedName name="объем___6___4">#REF!</definedName>
    <definedName name="объем___6___4_1" localSheetId="20">#REF!</definedName>
    <definedName name="объем___6___4_1" localSheetId="13">#REF!</definedName>
    <definedName name="объем___6___4_1">#REF!</definedName>
    <definedName name="объем___6___5">NA()</definedName>
    <definedName name="объем___6___6" localSheetId="21">#REF!</definedName>
    <definedName name="объем___6___6" localSheetId="20">#REF!</definedName>
    <definedName name="объем___6___6" localSheetId="13">#REF!</definedName>
    <definedName name="объем___6___6">#REF!</definedName>
    <definedName name="объем___6___6_1" localSheetId="21">#REF!</definedName>
    <definedName name="объем___6___6_1" localSheetId="20">#REF!</definedName>
    <definedName name="объем___6___6_1" localSheetId="13">#REF!</definedName>
    <definedName name="объем___6___6_1">#REF!</definedName>
    <definedName name="объем___6___8" localSheetId="21">#REF!</definedName>
    <definedName name="объем___6___8" localSheetId="20">#REF!</definedName>
    <definedName name="объем___6___8" localSheetId="13">#REF!</definedName>
    <definedName name="объем___6___8">#REF!</definedName>
    <definedName name="объем___6___8_1" localSheetId="20">#REF!</definedName>
    <definedName name="объем___6___8_1" localSheetId="13">#REF!</definedName>
    <definedName name="объем___6___8_1">#REF!</definedName>
    <definedName name="объем___6_1" localSheetId="20">#REF!</definedName>
    <definedName name="объем___6_1" localSheetId="13">#REF!</definedName>
    <definedName name="объем___6_1">#REF!</definedName>
    <definedName name="объем___6_1_1" localSheetId="20">#REF!</definedName>
    <definedName name="объем___6_1_1" localSheetId="13">#REF!</definedName>
    <definedName name="объем___6_1_1">#REF!</definedName>
    <definedName name="объем___6_1_1_1" localSheetId="20">#REF!</definedName>
    <definedName name="объем___6_1_1_1" localSheetId="13">#REF!</definedName>
    <definedName name="объем___6_1_1_1">#REF!</definedName>
    <definedName name="объем___6_3" localSheetId="20">#REF!</definedName>
    <definedName name="объем___6_3" localSheetId="13">#REF!</definedName>
    <definedName name="объем___6_3">#REF!</definedName>
    <definedName name="объем___6_3_1" localSheetId="20">#REF!</definedName>
    <definedName name="объем___6_3_1" localSheetId="13">#REF!</definedName>
    <definedName name="объем___6_3_1">#REF!</definedName>
    <definedName name="объем___6_5">NA()</definedName>
    <definedName name="объем___7" localSheetId="21">#REF!</definedName>
    <definedName name="объем___7" localSheetId="20">#REF!</definedName>
    <definedName name="объем___7" localSheetId="13">#REF!</definedName>
    <definedName name="объем___7">#REF!</definedName>
    <definedName name="объем___7___0" localSheetId="21">#REF!</definedName>
    <definedName name="объем___7___0" localSheetId="20">#REF!</definedName>
    <definedName name="объем___7___0" localSheetId="13">#REF!</definedName>
    <definedName name="объем___7___0">#REF!</definedName>
    <definedName name="объем___7___10" localSheetId="21">#REF!</definedName>
    <definedName name="объем___7___10" localSheetId="20">#REF!</definedName>
    <definedName name="объем___7___10" localSheetId="13">#REF!</definedName>
    <definedName name="объем___7___10">#REF!</definedName>
    <definedName name="объем___7___2" localSheetId="20">#REF!</definedName>
    <definedName name="объем___7___2" localSheetId="13">#REF!</definedName>
    <definedName name="объем___7___2">#REF!</definedName>
    <definedName name="объем___7___4" localSheetId="20">#REF!</definedName>
    <definedName name="объем___7___4" localSheetId="13">#REF!</definedName>
    <definedName name="объем___7___4">#REF!</definedName>
    <definedName name="объем___7___6" localSheetId="20">#REF!</definedName>
    <definedName name="объем___7___6" localSheetId="13">#REF!</definedName>
    <definedName name="объем___7___6">#REF!</definedName>
    <definedName name="объем___7___8" localSheetId="20">#REF!</definedName>
    <definedName name="объем___7___8" localSheetId="13">#REF!</definedName>
    <definedName name="объем___7___8">#REF!</definedName>
    <definedName name="объем___7_1" localSheetId="20">#REF!</definedName>
    <definedName name="объем___7_1" localSheetId="13">#REF!</definedName>
    <definedName name="объем___7_1">#REF!</definedName>
    <definedName name="объем___8" localSheetId="20">#REF!</definedName>
    <definedName name="объем___8" localSheetId="13">#REF!</definedName>
    <definedName name="объем___8">#REF!</definedName>
    <definedName name="объем___8___0" localSheetId="20">#REF!</definedName>
    <definedName name="объем___8___0" localSheetId="13">#REF!</definedName>
    <definedName name="объем___8___0">#REF!</definedName>
    <definedName name="объем___8___0___0" localSheetId="20">#REF!</definedName>
    <definedName name="объем___8___0___0" localSheetId="13">#REF!</definedName>
    <definedName name="объем___8___0___0">#REF!</definedName>
    <definedName name="объем___8___0___0___0" localSheetId="20">#REF!</definedName>
    <definedName name="объем___8___0___0___0" localSheetId="13">#REF!</definedName>
    <definedName name="объем___8___0___0___0">#REF!</definedName>
    <definedName name="объем___8___0___0___0___0" localSheetId="20">#REF!</definedName>
    <definedName name="объем___8___0___0___0___0" localSheetId="13">#REF!</definedName>
    <definedName name="объем___8___0___0___0___0">#REF!</definedName>
    <definedName name="объем___8___0___0___0___0_1" localSheetId="20">#REF!</definedName>
    <definedName name="объем___8___0___0___0___0_1" localSheetId="13">#REF!</definedName>
    <definedName name="объем___8___0___0___0___0_1">#REF!</definedName>
    <definedName name="объем___8___0___0___0_1" localSheetId="20">#REF!</definedName>
    <definedName name="объем___8___0___0___0_1" localSheetId="13">#REF!</definedName>
    <definedName name="объем___8___0___0___0_1">#REF!</definedName>
    <definedName name="объем___8___0___0_1" localSheetId="20">#REF!</definedName>
    <definedName name="объем___8___0___0_1" localSheetId="13">#REF!</definedName>
    <definedName name="объем___8___0___0_1">#REF!</definedName>
    <definedName name="объем___8___0___1" localSheetId="20">#REF!</definedName>
    <definedName name="объем___8___0___1" localSheetId="13">#REF!</definedName>
    <definedName name="объем___8___0___1">#REF!</definedName>
    <definedName name="объем___8___0___1_1" localSheetId="20">#REF!</definedName>
    <definedName name="объем___8___0___1_1" localSheetId="13">#REF!</definedName>
    <definedName name="объем___8___0___1_1">#REF!</definedName>
    <definedName name="объем___8___0___5" localSheetId="20">#REF!</definedName>
    <definedName name="объем___8___0___5" localSheetId="13">#REF!</definedName>
    <definedName name="объем___8___0___5">#REF!</definedName>
    <definedName name="объем___8___0___5_1" localSheetId="20">#REF!</definedName>
    <definedName name="объем___8___0___5_1" localSheetId="13">#REF!</definedName>
    <definedName name="объем___8___0___5_1">#REF!</definedName>
    <definedName name="объем___8___0_1" localSheetId="20">#REF!</definedName>
    <definedName name="объем___8___0_1" localSheetId="13">#REF!</definedName>
    <definedName name="объем___8___0_1">#REF!</definedName>
    <definedName name="объем___8___0_1_1" localSheetId="20">#REF!</definedName>
    <definedName name="объем___8___0_1_1" localSheetId="13">#REF!</definedName>
    <definedName name="объем___8___0_1_1">#REF!</definedName>
    <definedName name="объем___8___0_1_1_1" localSheetId="20">#REF!</definedName>
    <definedName name="объем___8___0_1_1_1" localSheetId="13">#REF!</definedName>
    <definedName name="объем___8___0_1_1_1">#REF!</definedName>
    <definedName name="объем___8___0_3" localSheetId="20">#REF!</definedName>
    <definedName name="объем___8___0_3" localSheetId="13">#REF!</definedName>
    <definedName name="объем___8___0_3">#REF!</definedName>
    <definedName name="объем___8___0_3_1" localSheetId="20">#REF!</definedName>
    <definedName name="объем___8___0_3_1" localSheetId="13">#REF!</definedName>
    <definedName name="объем___8___0_3_1">#REF!</definedName>
    <definedName name="объем___8___0_5" localSheetId="20">#REF!</definedName>
    <definedName name="объем___8___0_5" localSheetId="13">#REF!</definedName>
    <definedName name="объем___8___0_5">#REF!</definedName>
    <definedName name="объем___8___0_5_1" localSheetId="20">#REF!</definedName>
    <definedName name="объем___8___0_5_1" localSheetId="13">#REF!</definedName>
    <definedName name="объем___8___0_5_1">#REF!</definedName>
    <definedName name="объем___8___1" localSheetId="20">#REF!</definedName>
    <definedName name="объем___8___1" localSheetId="13">#REF!</definedName>
    <definedName name="объем___8___1">#REF!</definedName>
    <definedName name="объем___8___10" localSheetId="20">#REF!</definedName>
    <definedName name="объем___8___10" localSheetId="13">#REF!</definedName>
    <definedName name="объем___8___10">#REF!</definedName>
    <definedName name="объем___8___10_1" localSheetId="20">#REF!</definedName>
    <definedName name="объем___8___10_1" localSheetId="13">#REF!</definedName>
    <definedName name="объем___8___10_1">#REF!</definedName>
    <definedName name="объем___8___12" localSheetId="20">#REF!</definedName>
    <definedName name="объем___8___12" localSheetId="13">#REF!</definedName>
    <definedName name="объем___8___12">#REF!</definedName>
    <definedName name="объем___8___2" localSheetId="20">#REF!</definedName>
    <definedName name="объем___8___2" localSheetId="13">#REF!</definedName>
    <definedName name="объем___8___2">#REF!</definedName>
    <definedName name="объем___8___2_1" localSheetId="20">#REF!</definedName>
    <definedName name="объем___8___2_1" localSheetId="13">#REF!</definedName>
    <definedName name="объем___8___2_1">#REF!</definedName>
    <definedName name="объем___8___4" localSheetId="20">#REF!</definedName>
    <definedName name="объем___8___4" localSheetId="13">#REF!</definedName>
    <definedName name="объем___8___4">#REF!</definedName>
    <definedName name="объем___8___4_1" localSheetId="20">#REF!</definedName>
    <definedName name="объем___8___4_1" localSheetId="13">#REF!</definedName>
    <definedName name="объем___8___4_1">#REF!</definedName>
    <definedName name="объем___8___5" localSheetId="20">#REF!</definedName>
    <definedName name="объем___8___5" localSheetId="13">#REF!</definedName>
    <definedName name="объем___8___5">#REF!</definedName>
    <definedName name="объем___8___5_1" localSheetId="20">#REF!</definedName>
    <definedName name="объем___8___5_1" localSheetId="13">#REF!</definedName>
    <definedName name="объем___8___5_1">#REF!</definedName>
    <definedName name="объем___8___6" localSheetId="20">#REF!</definedName>
    <definedName name="объем___8___6" localSheetId="13">#REF!</definedName>
    <definedName name="объем___8___6">#REF!</definedName>
    <definedName name="объем___8___6_1" localSheetId="20">#REF!</definedName>
    <definedName name="объем___8___6_1" localSheetId="13">#REF!</definedName>
    <definedName name="объем___8___6_1">#REF!</definedName>
    <definedName name="объем___8___8" localSheetId="20">#REF!</definedName>
    <definedName name="объем___8___8" localSheetId="13">#REF!</definedName>
    <definedName name="объем___8___8">#REF!</definedName>
    <definedName name="объем___8___8_1" localSheetId="20">#REF!</definedName>
    <definedName name="объем___8___8_1" localSheetId="13">#REF!</definedName>
    <definedName name="объем___8___8_1">#REF!</definedName>
    <definedName name="объем___8_1" localSheetId="20">#REF!</definedName>
    <definedName name="объем___8_1" localSheetId="13">#REF!</definedName>
    <definedName name="объем___8_1">#REF!</definedName>
    <definedName name="объем___8_1_1" localSheetId="20">#REF!</definedName>
    <definedName name="объем___8_1_1" localSheetId="13">#REF!</definedName>
    <definedName name="объем___8_1_1">#REF!</definedName>
    <definedName name="объем___8_1_1_1" localSheetId="20">#REF!</definedName>
    <definedName name="объем___8_1_1_1" localSheetId="13">#REF!</definedName>
    <definedName name="объем___8_1_1_1">#REF!</definedName>
    <definedName name="объем___8_3" localSheetId="20">#REF!</definedName>
    <definedName name="объем___8_3" localSheetId="13">#REF!</definedName>
    <definedName name="объем___8_3">#REF!</definedName>
    <definedName name="объем___8_3_1" localSheetId="20">#REF!</definedName>
    <definedName name="объем___8_3_1" localSheetId="13">#REF!</definedName>
    <definedName name="объем___8_3_1">#REF!</definedName>
    <definedName name="объем___8_5" localSheetId="20">#REF!</definedName>
    <definedName name="объем___8_5" localSheetId="13">#REF!</definedName>
    <definedName name="объем___8_5">#REF!</definedName>
    <definedName name="объем___8_5_1" localSheetId="20">#REF!</definedName>
    <definedName name="объем___8_5_1" localSheetId="13">#REF!</definedName>
    <definedName name="объем___8_5_1">#REF!</definedName>
    <definedName name="объем___9" localSheetId="20">#REF!</definedName>
    <definedName name="объем___9" localSheetId="13">#REF!</definedName>
    <definedName name="объем___9">#REF!</definedName>
    <definedName name="объем___9___0" localSheetId="20">#REF!</definedName>
    <definedName name="объем___9___0" localSheetId="13">#REF!</definedName>
    <definedName name="объем___9___0">#REF!</definedName>
    <definedName name="объем___9___0___0" localSheetId="20">#REF!</definedName>
    <definedName name="объем___9___0___0" localSheetId="13">#REF!</definedName>
    <definedName name="объем___9___0___0">#REF!</definedName>
    <definedName name="объем___9___0___0___0" localSheetId="20">#REF!</definedName>
    <definedName name="объем___9___0___0___0" localSheetId="13">#REF!</definedName>
    <definedName name="объем___9___0___0___0">#REF!</definedName>
    <definedName name="объем___9___0___0___0___0" localSheetId="20">#REF!</definedName>
    <definedName name="объем___9___0___0___0___0" localSheetId="13">#REF!</definedName>
    <definedName name="объем___9___0___0___0___0">#REF!</definedName>
    <definedName name="объем___9___0___0___0___0_1" localSheetId="20">#REF!</definedName>
    <definedName name="объем___9___0___0___0___0_1" localSheetId="13">#REF!</definedName>
    <definedName name="объем___9___0___0___0___0_1">#REF!</definedName>
    <definedName name="объем___9___0___0___0_1" localSheetId="20">#REF!</definedName>
    <definedName name="объем___9___0___0___0_1" localSheetId="13">#REF!</definedName>
    <definedName name="объем___9___0___0___0_1">#REF!</definedName>
    <definedName name="объем___9___0___0_1" localSheetId="20">#REF!</definedName>
    <definedName name="объем___9___0___0_1" localSheetId="13">#REF!</definedName>
    <definedName name="объем___9___0___0_1">#REF!</definedName>
    <definedName name="объем___9___0___5" localSheetId="20">#REF!</definedName>
    <definedName name="объем___9___0___5" localSheetId="13">#REF!</definedName>
    <definedName name="объем___9___0___5">#REF!</definedName>
    <definedName name="объем___9___0___5_1" localSheetId="20">#REF!</definedName>
    <definedName name="объем___9___0___5_1" localSheetId="13">#REF!</definedName>
    <definedName name="объем___9___0___5_1">#REF!</definedName>
    <definedName name="объем___9___0_1" localSheetId="20">#REF!</definedName>
    <definedName name="объем___9___0_1" localSheetId="13">#REF!</definedName>
    <definedName name="объем___9___0_1">#REF!</definedName>
    <definedName name="объем___9___0_5" localSheetId="20">#REF!</definedName>
    <definedName name="объем___9___0_5" localSheetId="13">#REF!</definedName>
    <definedName name="объем___9___0_5">#REF!</definedName>
    <definedName name="объем___9___0_5_1" localSheetId="20">#REF!</definedName>
    <definedName name="объем___9___0_5_1" localSheetId="13">#REF!</definedName>
    <definedName name="объем___9___0_5_1">#REF!</definedName>
    <definedName name="объем___9___10" localSheetId="20">#REF!</definedName>
    <definedName name="объем___9___10" localSheetId="13">#REF!</definedName>
    <definedName name="объем___9___10">#REF!</definedName>
    <definedName name="объем___9___2" localSheetId="20">#REF!</definedName>
    <definedName name="объем___9___2" localSheetId="13">#REF!</definedName>
    <definedName name="объем___9___2">#REF!</definedName>
    <definedName name="объем___9___4" localSheetId="20">#REF!</definedName>
    <definedName name="объем___9___4" localSheetId="13">#REF!</definedName>
    <definedName name="объем___9___4">#REF!</definedName>
    <definedName name="объем___9___5" localSheetId="20">#REF!</definedName>
    <definedName name="объем___9___5" localSheetId="13">#REF!</definedName>
    <definedName name="объем___9___5">#REF!</definedName>
    <definedName name="объем___9___5_1" localSheetId="20">#REF!</definedName>
    <definedName name="объем___9___5_1" localSheetId="13">#REF!</definedName>
    <definedName name="объем___9___5_1">#REF!</definedName>
    <definedName name="объем___9___6" localSheetId="20">#REF!</definedName>
    <definedName name="объем___9___6" localSheetId="13">#REF!</definedName>
    <definedName name="объем___9___6">#REF!</definedName>
    <definedName name="объем___9___8" localSheetId="20">#REF!</definedName>
    <definedName name="объем___9___8" localSheetId="13">#REF!</definedName>
    <definedName name="объем___9___8">#REF!</definedName>
    <definedName name="объем___9_1" localSheetId="20">#REF!</definedName>
    <definedName name="объем___9_1" localSheetId="13">#REF!</definedName>
    <definedName name="объем___9_1">#REF!</definedName>
    <definedName name="объем___9_1_1" localSheetId="20">#REF!</definedName>
    <definedName name="объем___9_1_1" localSheetId="13">#REF!</definedName>
    <definedName name="объем___9_1_1">#REF!</definedName>
    <definedName name="объем___9_1_1_1" localSheetId="20">#REF!</definedName>
    <definedName name="объем___9_1_1_1" localSheetId="13">#REF!</definedName>
    <definedName name="объем___9_1_1_1">#REF!</definedName>
    <definedName name="объем___9_3" localSheetId="20">#REF!</definedName>
    <definedName name="объем___9_3" localSheetId="13">#REF!</definedName>
    <definedName name="объем___9_3">#REF!</definedName>
    <definedName name="объем___9_3_1" localSheetId="20">#REF!</definedName>
    <definedName name="объем___9_3_1" localSheetId="13">#REF!</definedName>
    <definedName name="объем___9_3_1">#REF!</definedName>
    <definedName name="объем___9_5" localSheetId="20">#REF!</definedName>
    <definedName name="объем___9_5" localSheetId="13">#REF!</definedName>
    <definedName name="объем___9_5">#REF!</definedName>
    <definedName name="объем___9_5_1" localSheetId="20">#REF!</definedName>
    <definedName name="объем___9_5_1" localSheetId="13">#REF!</definedName>
    <definedName name="объем___9_5_1">#REF!</definedName>
    <definedName name="объем_1">NA()</definedName>
    <definedName name="объем_1_1">NA()</definedName>
    <definedName name="объем_3">NA()</definedName>
    <definedName name="объем_4">NA()</definedName>
    <definedName name="объем_5">NA()</definedName>
    <definedName name="объем1" localSheetId="21">#REF!</definedName>
    <definedName name="объем1" localSheetId="20">#REF!</definedName>
    <definedName name="объем1" localSheetId="13">#REF!</definedName>
    <definedName name="объем1">#REF!</definedName>
    <definedName name="ов" localSheetId="20">#REF!</definedName>
    <definedName name="ов" localSheetId="13">#REF!</definedName>
    <definedName name="ов">#REF!</definedName>
    <definedName name="овао" localSheetId="20">#REF!</definedName>
    <definedName name="овао" localSheetId="13">#REF!</definedName>
    <definedName name="овао">#REF!</definedName>
    <definedName name="овено" localSheetId="20">#REF!</definedName>
    <definedName name="овено" localSheetId="13">#REF!</definedName>
    <definedName name="овено">#REF!</definedName>
    <definedName name="овпв" localSheetId="20">#REF!</definedName>
    <definedName name="овпв" localSheetId="13">#REF!</definedName>
    <definedName name="овпв">#REF!</definedName>
    <definedName name="ог" localSheetId="21" hidden="1">{#N/A,#N/A,TRUE,"Смета на пасс. обор. №1"}</definedName>
    <definedName name="ог" localSheetId="20" hidden="1">{#N/A,#N/A,TRUE,"Смета на пасс. обор. №1"}</definedName>
    <definedName name="ог" localSheetId="11" hidden="1">{#N/A,#N/A,TRUE,"Смета на пасс. обор. №1"}</definedName>
    <definedName name="ог" localSheetId="18" hidden="1">{#N/A,#N/A,TRUE,"Смета на пасс. обор. №1"}</definedName>
    <definedName name="ог" hidden="1">{#N/A,#N/A,TRUE,"Смета на пасс. обор. №1"}</definedName>
    <definedName name="ог_1" localSheetId="21" hidden="1">{#N/A,#N/A,TRUE,"Смета на пасс. обор. №1"}</definedName>
    <definedName name="ог_1" localSheetId="20" hidden="1">{#N/A,#N/A,TRUE,"Смета на пасс. обор. №1"}</definedName>
    <definedName name="ог_1" localSheetId="11" hidden="1">{#N/A,#N/A,TRUE,"Смета на пасс. обор. №1"}</definedName>
    <definedName name="ог_1" localSheetId="18" hidden="1">{#N/A,#N/A,TRUE,"Смета на пасс. обор. №1"}</definedName>
    <definedName name="ог_1" hidden="1">{#N/A,#N/A,TRUE,"Смета на пасс. обор. №1"}</definedName>
    <definedName name="одлпд" localSheetId="20">#REF!</definedName>
    <definedName name="одлпд" localSheetId="13">#REF!</definedName>
    <definedName name="одлпд">#REF!</definedName>
    <definedName name="оев" localSheetId="20">#REF!</definedName>
    <definedName name="оев" localSheetId="13">#REF!</definedName>
    <definedName name="оев">#REF!</definedName>
    <definedName name="оек" localSheetId="20">#REF!</definedName>
    <definedName name="оек" localSheetId="13">#REF!</definedName>
    <definedName name="оек">#REF!</definedName>
    <definedName name="ок" localSheetId="21">#REF!</definedName>
    <definedName name="ок" localSheetId="20">#REF!</definedName>
    <definedName name="ок" localSheetId="11">#REF!</definedName>
    <definedName name="ок" localSheetId="13">#REF!</definedName>
    <definedName name="ок">#REF!</definedName>
    <definedName name="ок_1" localSheetId="21">#REF!</definedName>
    <definedName name="ок_1" localSheetId="20">#REF!</definedName>
    <definedName name="ок_1" localSheetId="13">#REF!</definedName>
    <definedName name="ок_1">#REF!</definedName>
    <definedName name="окн" localSheetId="20">#REF!</definedName>
    <definedName name="окн" localSheetId="13">#REF!</definedName>
    <definedName name="окн">#REF!</definedName>
    <definedName name="Окончательно" localSheetId="21">#REF!</definedName>
    <definedName name="Окончательно" localSheetId="20">#REF!</definedName>
    <definedName name="Окончательно" localSheetId="13">#REF!</definedName>
    <definedName name="Окончательно">#REF!</definedName>
    <definedName name="окраска_05">[19]окраска!$C$7:$Z$30</definedName>
    <definedName name="окраска_06">[19]окраска!$C$35:$Z$58</definedName>
    <definedName name="окраска_07">[19]окраска!$C$63:$Z$86</definedName>
    <definedName name="окраска_08">[19]окраска!$C$91:$Z$114</definedName>
    <definedName name="окраска_09">[19]окраска!$C$119:$Z$142</definedName>
    <definedName name="окраска_10">[19]окраска!$C$147:$Z$170</definedName>
    <definedName name="окраска_11">[19]окраска!$C$175:$Z$198</definedName>
    <definedName name="окраска_12">[19]окраска!$C$203:$Z$226</definedName>
    <definedName name="окраска_13">[19]окраска!$C$231:$Z$254</definedName>
    <definedName name="окраска_14">[19]окраска!$C$259:$Z$282</definedName>
    <definedName name="окраска_15">[19]окраска!$C$287:$Z$310</definedName>
    <definedName name="олд" localSheetId="21" hidden="1">{#N/A,#N/A,TRUE,"Смета на пасс. обор. №1"}</definedName>
    <definedName name="олд" localSheetId="20" hidden="1">{#N/A,#N/A,TRUE,"Смета на пасс. обор. №1"}</definedName>
    <definedName name="олд" localSheetId="11" hidden="1">{#N/A,#N/A,TRUE,"Смета на пасс. обор. №1"}</definedName>
    <definedName name="олд" localSheetId="18" hidden="1">{#N/A,#N/A,TRUE,"Смета на пасс. обор. №1"}</definedName>
    <definedName name="олд" hidden="1">{#N/A,#N/A,TRUE,"Смета на пасс. обор. №1"}</definedName>
    <definedName name="олд_1" localSheetId="21" hidden="1">{#N/A,#N/A,TRUE,"Смета на пасс. обор. №1"}</definedName>
    <definedName name="олд_1" localSheetId="20" hidden="1">{#N/A,#N/A,TRUE,"Смета на пасс. обор. №1"}</definedName>
    <definedName name="олд_1" localSheetId="11" hidden="1">{#N/A,#N/A,TRUE,"Смета на пасс. обор. №1"}</definedName>
    <definedName name="олд_1" localSheetId="18" hidden="1">{#N/A,#N/A,TRUE,"Смета на пасс. обор. №1"}</definedName>
    <definedName name="олд_1" hidden="1">{#N/A,#N/A,TRUE,"Смета на пасс. обор. №1"}</definedName>
    <definedName name="олорлшгш" localSheetId="20">#REF!</definedName>
    <definedName name="олорлшгш" localSheetId="13">#REF!</definedName>
    <definedName name="олорлшгш">#REF!</definedName>
    <definedName name="олпрол" localSheetId="21">#REF!</definedName>
    <definedName name="олпрол" localSheetId="20">#REF!</definedName>
    <definedName name="олпрол" localSheetId="11">#REF!</definedName>
    <definedName name="олпрол" localSheetId="13">#REF!</definedName>
    <definedName name="олпрол">#REF!</definedName>
    <definedName name="олролрт" localSheetId="21">#REF!</definedName>
    <definedName name="олролрт" localSheetId="20">#REF!</definedName>
    <definedName name="олролрт" localSheetId="13">#REF!</definedName>
    <definedName name="олролрт">#REF!</definedName>
    <definedName name="олрщшошшлд" localSheetId="20">#REF!</definedName>
    <definedName name="олрщшошшлд" localSheetId="13">#REF!</definedName>
    <definedName name="олрщшошшлд">#REF!</definedName>
    <definedName name="олюдю" localSheetId="20">#REF!</definedName>
    <definedName name="олюдю" localSheetId="13">#REF!</definedName>
    <definedName name="олюдю">#REF!</definedName>
    <definedName name="олютб">#REF!</definedName>
    <definedName name="ОЛЯ" localSheetId="21">#REF!</definedName>
    <definedName name="ОЛЯ" localSheetId="20">#REF!</definedName>
    <definedName name="ОЛЯ" localSheetId="13">#REF!</definedName>
    <definedName name="ОЛЯ">#REF!</definedName>
    <definedName name="Омская_область" localSheetId="20">#REF!</definedName>
    <definedName name="Омская_область" localSheetId="13">#REF!</definedName>
    <definedName name="Омская_область">#REF!</definedName>
    <definedName name="Омская_область_1" localSheetId="20">#REF!</definedName>
    <definedName name="Омская_область_1" localSheetId="13">#REF!</definedName>
    <definedName name="Омская_область_1">#REF!</definedName>
    <definedName name="оо" localSheetId="20">#REF!</definedName>
    <definedName name="оо" localSheetId="13">#REF!</definedName>
    <definedName name="оо">#REF!</definedName>
    <definedName name="ооо" localSheetId="20">#REF!</definedName>
    <definedName name="ооо" localSheetId="13">#REF!</definedName>
    <definedName name="ооо">#REF!</definedName>
    <definedName name="ООО_НИИПРИИ___Севзапинжтехнология" localSheetId="0">#REF!</definedName>
    <definedName name="ООО_НИИПРИИ___Севзапинжтехнология" localSheetId="20">#REF!</definedName>
    <definedName name="ООО_НИИПРИИ___Севзапинжтехнология" localSheetId="13">#REF!</definedName>
    <definedName name="ООО_НИИПРИИ___Севзапинжтехнология">#REF!</definedName>
    <definedName name="оооо" localSheetId="20">#REF!</definedName>
    <definedName name="оооо" localSheetId="13">#REF!</definedName>
    <definedName name="оооо">#REF!</definedName>
    <definedName name="оот" localSheetId="20">#REF!</definedName>
    <definedName name="оот" localSheetId="13">#REF!</definedName>
    <definedName name="оот">#REF!</definedName>
    <definedName name="опао" localSheetId="20">#REF!</definedName>
    <definedName name="опао" localSheetId="13">#REF!</definedName>
    <definedName name="опао">#REF!</definedName>
    <definedName name="Опер">[49]Орг!$C$50:$C$86</definedName>
    <definedName name="Описание_группы_строек" localSheetId="20">#REF!</definedName>
    <definedName name="Описание_группы_строек" localSheetId="13">#REF!</definedName>
    <definedName name="Описание_группы_строек" localSheetId="18">#REF!</definedName>
    <definedName name="Описание_группы_строек">#REF!</definedName>
    <definedName name="Описание_локальной_сметы" localSheetId="20">#REF!</definedName>
    <definedName name="Описание_локальной_сметы" localSheetId="13">#REF!</definedName>
    <definedName name="Описание_локальной_сметы" localSheetId="18">#REF!</definedName>
    <definedName name="Описание_локальной_сметы">#REF!</definedName>
    <definedName name="Описание_объекта" localSheetId="20">#REF!</definedName>
    <definedName name="Описание_объекта" localSheetId="13">#REF!</definedName>
    <definedName name="Описание_объекта" localSheetId="18">#REF!</definedName>
    <definedName name="Описание_объекта">#REF!</definedName>
    <definedName name="Описание_объектной_сметы" localSheetId="20">#REF!</definedName>
    <definedName name="Описание_объектной_сметы" localSheetId="13">#REF!</definedName>
    <definedName name="Описание_объектной_сметы">#REF!</definedName>
    <definedName name="Описание_очереди" localSheetId="20">#REF!</definedName>
    <definedName name="Описание_очереди" localSheetId="13">#REF!</definedName>
    <definedName name="Описание_очереди">#REF!</definedName>
    <definedName name="Описание_пускового_комплекса" localSheetId="20">#REF!</definedName>
    <definedName name="Описание_пускового_комплекса" localSheetId="13">#REF!</definedName>
    <definedName name="Описание_пускового_комплекса">#REF!</definedName>
    <definedName name="Описание_сводного_сметного_расчета" localSheetId="20">#REF!</definedName>
    <definedName name="Описание_сводного_сметного_расчета" localSheetId="13">#REF!</definedName>
    <definedName name="Описание_сводного_сметного_расчета">#REF!</definedName>
    <definedName name="Описание_стройки" localSheetId="20">#REF!</definedName>
    <definedName name="Описание_стройки" localSheetId="13">#REF!</definedName>
    <definedName name="Описание_стройки">#REF!</definedName>
    <definedName name="Оренбургская_область" localSheetId="20">#REF!</definedName>
    <definedName name="Оренбургская_область" localSheetId="13">#REF!</definedName>
    <definedName name="Оренбургская_область">#REF!</definedName>
    <definedName name="Оренбургская_область_1" localSheetId="20">#REF!</definedName>
    <definedName name="Оренбургская_область_1" localSheetId="13">#REF!</definedName>
    <definedName name="Оренбургская_область_1">#REF!</definedName>
    <definedName name="орло">#REF!</definedName>
    <definedName name="Орловская_область" localSheetId="20">#REF!</definedName>
    <definedName name="Орловская_область" localSheetId="13">#REF!</definedName>
    <definedName name="Орловская_область">#REF!</definedName>
    <definedName name="орлорп">#REF!</definedName>
    <definedName name="орп" localSheetId="21" hidden="1">{#N/A,#N/A,TRUE,"Смета на пасс. обор. №1"}</definedName>
    <definedName name="орп" localSheetId="20" hidden="1">{#N/A,#N/A,TRUE,"Смета на пасс. обор. №1"}</definedName>
    <definedName name="орп" localSheetId="11" hidden="1">{#N/A,#N/A,TRUE,"Смета на пасс. обор. №1"}</definedName>
    <definedName name="орп" localSheetId="18" hidden="1">{#N/A,#N/A,TRUE,"Смета на пасс. обор. №1"}</definedName>
    <definedName name="орп" hidden="1">{#N/A,#N/A,TRUE,"Смета на пасс. обор. №1"}</definedName>
    <definedName name="орп_1" localSheetId="21" hidden="1">{#N/A,#N/A,TRUE,"Смета на пасс. обор. №1"}</definedName>
    <definedName name="орп_1" localSheetId="20" hidden="1">{#N/A,#N/A,TRUE,"Смета на пасс. обор. №1"}</definedName>
    <definedName name="орп_1" localSheetId="11" hidden="1">{#N/A,#N/A,TRUE,"Смета на пасс. обор. №1"}</definedName>
    <definedName name="орп_1" localSheetId="18" hidden="1">{#N/A,#N/A,TRUE,"Смета на пасс. обор. №1"}</definedName>
    <definedName name="орп_1" hidden="1">{#N/A,#N/A,TRUE,"Смета на пасс. обор. №1"}</definedName>
    <definedName name="орьл" localSheetId="13">[4]топография!#REF!</definedName>
    <definedName name="орьл">[4]топография!#REF!</definedName>
    <definedName name="Осн_Камер" localSheetId="21">#REF!</definedName>
    <definedName name="Осн_Камер" localSheetId="20">#REF!</definedName>
    <definedName name="Осн_Камер" localSheetId="11">#REF!</definedName>
    <definedName name="Осн_Камер" localSheetId="13">#REF!</definedName>
    <definedName name="Осн_Камер">#REF!</definedName>
    <definedName name="Основание" localSheetId="20">#REF!</definedName>
    <definedName name="Основание" localSheetId="13">#REF!</definedName>
    <definedName name="Основание">#REF!</definedName>
    <definedName name="основная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от" localSheetId="21" hidden="1">{#N/A,#N/A,TRUE,"Смета на пасс. обор. №1"}</definedName>
    <definedName name="от" localSheetId="20" hidden="1">{#N/A,#N/A,TRUE,"Смета на пасс. обор. №1"}</definedName>
    <definedName name="от" localSheetId="11" hidden="1">{#N/A,#N/A,TRUE,"Смета на пасс. обор. №1"}</definedName>
    <definedName name="от" localSheetId="18" hidden="1">{#N/A,#N/A,TRUE,"Смета на пасс. обор. №1"}</definedName>
    <definedName name="от" hidden="1">{#N/A,#N/A,TRUE,"Смета на пасс. обор. №1"}</definedName>
    <definedName name="от_1" localSheetId="21" hidden="1">{#N/A,#N/A,TRUE,"Смета на пасс. обор. №1"}</definedName>
    <definedName name="от_1" localSheetId="20" hidden="1">{#N/A,#N/A,TRUE,"Смета на пасс. обор. №1"}</definedName>
    <definedName name="от_1" localSheetId="11" hidden="1">{#N/A,#N/A,TRUE,"Смета на пасс. обор. №1"}</definedName>
    <definedName name="от_1" localSheetId="18" hidden="1">{#N/A,#N/A,TRUE,"Смета на пасс. обор. №1"}</definedName>
    <definedName name="от_1" hidden="1">{#N/A,#N/A,TRUE,"Смета на пасс. обор. №1"}</definedName>
    <definedName name="Отч_пож">[24]Коэфф!$B$6</definedName>
    <definedName name="Отчет" localSheetId="21">#REF!</definedName>
    <definedName name="Отчет" localSheetId="20">#REF!</definedName>
    <definedName name="Отчет" localSheetId="11">#REF!</definedName>
    <definedName name="Отчет" localSheetId="13">#REF!</definedName>
    <definedName name="Отчет">#REF!</definedName>
    <definedName name="Отчетный_период__учет_выполненных_работ" localSheetId="20">#REF!</definedName>
    <definedName name="Отчетный_период__учет_выполненных_работ" localSheetId="13">#REF!</definedName>
    <definedName name="Отчетный_период__учет_выполненных_работ">#REF!</definedName>
    <definedName name="ОФ_а_с_пц">[19]рабочий!$CI$121:$CY$143</definedName>
    <definedName name="оьт" localSheetId="20">#REF!</definedName>
    <definedName name="оьт" localSheetId="13">#REF!</definedName>
    <definedName name="оьт">#REF!</definedName>
    <definedName name="оьыватв" localSheetId="20">#REF!</definedName>
    <definedName name="оьыватв" localSheetId="13">#REF!</definedName>
    <definedName name="оьыватв">#REF!</definedName>
    <definedName name="оюю" localSheetId="20">#REF!</definedName>
    <definedName name="оюю" localSheetId="13">#REF!</definedName>
    <definedName name="оюю">#REF!</definedName>
    <definedName name="п" localSheetId="21">#REF!</definedName>
    <definedName name="п" localSheetId="20">#REF!</definedName>
    <definedName name="п" localSheetId="11">#REF!</definedName>
    <definedName name="п" localSheetId="13">#REF!</definedName>
    <definedName name="п">#REF!</definedName>
    <definedName name="п_1" localSheetId="21">#REF!</definedName>
    <definedName name="п_1" localSheetId="20">#REF!</definedName>
    <definedName name="п_1" localSheetId="13">#REF!</definedName>
    <definedName name="п_1">#REF!</definedName>
    <definedName name="п1" hidden="1">{#N/A,#N/A,TRUE,"Смета на пасс. обор. №1"}</definedName>
    <definedName name="п1111111" localSheetId="21">#REF!</definedName>
    <definedName name="п1111111" localSheetId="20">#REF!</definedName>
    <definedName name="п1111111" localSheetId="13">#REF!</definedName>
    <definedName name="п1111111">#REF!</definedName>
    <definedName name="п45" localSheetId="20">#REF!</definedName>
    <definedName name="п45" localSheetId="13">#REF!</definedName>
    <definedName name="п45">#REF!</definedName>
    <definedName name="ПА3" localSheetId="20">#REF!</definedName>
    <definedName name="ПА3" localSheetId="13">#REF!</definedName>
    <definedName name="ПА3">#REF!</definedName>
    <definedName name="ПА4" localSheetId="20">#REF!</definedName>
    <definedName name="ПА4" localSheetId="13">#REF!</definedName>
    <definedName name="ПА4">#REF!</definedName>
    <definedName name="паирав" localSheetId="20">#REF!</definedName>
    <definedName name="паирав" localSheetId="13">#REF!</definedName>
    <definedName name="паирав">#REF!</definedName>
    <definedName name="пао" localSheetId="20">#REF!</definedName>
    <definedName name="пао" localSheetId="13">#REF!</definedName>
    <definedName name="пао">#REF!</definedName>
    <definedName name="пап" localSheetId="20">#REF!</definedName>
    <definedName name="пап" localSheetId="13">#REF!</definedName>
    <definedName name="пап">#REF!</definedName>
    <definedName name="паша" localSheetId="20">#REF!</definedName>
    <definedName name="паша" localSheetId="13">#REF!</definedName>
    <definedName name="паша">#REF!</definedName>
    <definedName name="ПБ" localSheetId="20">#REF!</definedName>
    <definedName name="ПБ" localSheetId="13">#REF!</definedName>
    <definedName name="ПБ">#REF!</definedName>
    <definedName name="пвар" localSheetId="20">#REF!</definedName>
    <definedName name="пвар" localSheetId="13">#REF!</definedName>
    <definedName name="пвар">#REF!</definedName>
    <definedName name="пвопв" localSheetId="20">#REF!</definedName>
    <definedName name="пвопв" localSheetId="13">#REF!</definedName>
    <definedName name="пвопв">#REF!</definedName>
    <definedName name="пвр" localSheetId="20">#REF!</definedName>
    <definedName name="пвр" localSheetId="13">#REF!</definedName>
    <definedName name="пвр">#REF!</definedName>
    <definedName name="пврл" localSheetId="20">#REF!</definedName>
    <definedName name="пврл" localSheetId="13">#REF!</definedName>
    <definedName name="пврл">#REF!</definedName>
    <definedName name="пвррь" localSheetId="20">#REF!</definedName>
    <definedName name="пвррь" localSheetId="13">#REF!</definedName>
    <definedName name="пвррь">#REF!</definedName>
    <definedName name="пврьп" localSheetId="20">#REF!</definedName>
    <definedName name="пврьп" localSheetId="13">#REF!</definedName>
    <definedName name="пврьп">#REF!</definedName>
    <definedName name="пврьпв" localSheetId="20">#REF!</definedName>
    <definedName name="пврьпв" localSheetId="13">#REF!</definedName>
    <definedName name="пврьпв">#REF!</definedName>
    <definedName name="пврьпврь" localSheetId="20">#REF!</definedName>
    <definedName name="пврьпврь" localSheetId="13">#REF!</definedName>
    <definedName name="пврьпврь">#REF!</definedName>
    <definedName name="пвСпп" localSheetId="20">#REF!</definedName>
    <definedName name="пвСпп" localSheetId="13">#REF!</definedName>
    <definedName name="пвСпп">#REF!</definedName>
    <definedName name="пвы" localSheetId="20">[4]топография!#REF!</definedName>
    <definedName name="пвы" localSheetId="13">[4]топография!#REF!</definedName>
    <definedName name="пвы">[4]топография!#REF!</definedName>
    <definedName name="пвьрвпрь" localSheetId="20">#REF!</definedName>
    <definedName name="пвьрвпрь" localSheetId="13">#REF!</definedName>
    <definedName name="пвьрвпрь">#REF!</definedName>
    <definedName name="пг" localSheetId="20">#REF!</definedName>
    <definedName name="пг" localSheetId="13">#REF!</definedName>
    <definedName name="пг">#REF!</definedName>
    <definedName name="пгшд" localSheetId="20">#REF!</definedName>
    <definedName name="пгшд" localSheetId="13">#REF!</definedName>
    <definedName name="пгшд">#REF!</definedName>
    <definedName name="ПД" localSheetId="20">#REF!</definedName>
    <definedName name="ПД" localSheetId="13">#REF!</definedName>
    <definedName name="ПД">#REF!</definedName>
    <definedName name="пдплд" localSheetId="20">#REF!</definedName>
    <definedName name="пдплд" localSheetId="13">#REF!</definedName>
    <definedName name="пдплд">#REF!</definedName>
    <definedName name="пек" localSheetId="20">#REF!</definedName>
    <definedName name="пек" localSheetId="13">#REF!</definedName>
    <definedName name="пек">#REF!</definedName>
    <definedName name="Пензенская_область" localSheetId="20">#REF!</definedName>
    <definedName name="Пензенская_область" localSheetId="13">#REF!</definedName>
    <definedName name="Пензенская_область">#REF!</definedName>
    <definedName name="перв_кат" localSheetId="20">#REF!</definedName>
    <definedName name="перв_кат" localSheetId="13">#REF!</definedName>
    <definedName name="перв_кат">#REF!</definedName>
    <definedName name="первая_кат" localSheetId="20">#REF!</definedName>
    <definedName name="первая_кат" localSheetId="13">#REF!</definedName>
    <definedName name="первая_кат">#REF!</definedName>
    <definedName name="первый" localSheetId="20">#REF!</definedName>
    <definedName name="первый" localSheetId="13">#REF!</definedName>
    <definedName name="первый">#REF!</definedName>
    <definedName name="ПереченьДолжностей">[50]Должности!$A$2:$A$31</definedName>
    <definedName name="Пермская_область" localSheetId="20">#REF!</definedName>
    <definedName name="Пермская_область" localSheetId="13">#REF!</definedName>
    <definedName name="Пермская_область" localSheetId="18">#REF!</definedName>
    <definedName name="Пермская_область">#REF!</definedName>
    <definedName name="Пермская_область_1" localSheetId="20">#REF!</definedName>
    <definedName name="Пермская_область_1" localSheetId="13">#REF!</definedName>
    <definedName name="Пермская_область_1" localSheetId="18">#REF!</definedName>
    <definedName name="Пермская_область_1">#REF!</definedName>
    <definedName name="ПЗ2" localSheetId="21">#REF!</definedName>
    <definedName name="ПЗ2" localSheetId="20">#REF!</definedName>
    <definedName name="ПЗ2" localSheetId="11">#REF!</definedName>
    <definedName name="ПЗ2" localSheetId="13">#REF!</definedName>
    <definedName name="ПЗ2">#REF!</definedName>
    <definedName name="Пи" localSheetId="20">#REF!</definedName>
    <definedName name="Пи" localSheetId="13">#REF!</definedName>
    <definedName name="Пи">#REF!</definedName>
    <definedName name="Пи_" localSheetId="20">#REF!</definedName>
    <definedName name="Пи_" localSheetId="13">#REF!</definedName>
    <definedName name="Пи_">#REF!</definedName>
    <definedName name="пионер" localSheetId="0">#REF!</definedName>
    <definedName name="пионер" localSheetId="21">#REF!</definedName>
    <definedName name="пионер" localSheetId="20">#REF!</definedName>
    <definedName name="пионер" localSheetId="13">#REF!</definedName>
    <definedName name="пионер">#REF!</definedName>
    <definedName name="ПИР" localSheetId="21">#REF!</definedName>
    <definedName name="ПИР" localSheetId="20">#REF!</definedName>
    <definedName name="ПИР" localSheetId="13">#REF!</definedName>
    <definedName name="ПИР">#REF!</definedName>
    <definedName name="ПИСС_стац" localSheetId="20">#REF!</definedName>
    <definedName name="ПИСС_стац" localSheetId="13">#REF!</definedName>
    <definedName name="ПИСС_стац">#REF!</definedName>
    <definedName name="ПИСС_эксп" localSheetId="20">#REF!</definedName>
    <definedName name="ПИСС_эксп" localSheetId="13">#REF!</definedName>
    <definedName name="ПИСС_эксп">#REF!</definedName>
    <definedName name="Пкр">'[21]Лист опроса'!$B$41</definedName>
    <definedName name="пл" localSheetId="20">#REF!</definedName>
    <definedName name="пл" localSheetId="13">#REF!</definedName>
    <definedName name="пл">#REF!</definedName>
    <definedName name="План">'[51]Смета 7'!$F$1</definedName>
    <definedName name="плдпол" localSheetId="20">#REF!</definedName>
    <definedName name="плдпол" localSheetId="13">#REF!</definedName>
    <definedName name="плдпол" localSheetId="18">#REF!</definedName>
    <definedName name="плдпол">#REF!</definedName>
    <definedName name="плдполд" localSheetId="20">#REF!</definedName>
    <definedName name="плдполд" localSheetId="13">#REF!</definedName>
    <definedName name="плдполд" localSheetId="18">#REF!</definedName>
    <definedName name="плдполд">#REF!</definedName>
    <definedName name="плодолд" localSheetId="20">#REF!</definedName>
    <definedName name="плодолд" localSheetId="13">#REF!</definedName>
    <definedName name="плодолд" localSheetId="18">#REF!</definedName>
    <definedName name="плодолд">#REF!</definedName>
    <definedName name="Площадь" localSheetId="21">#REF!</definedName>
    <definedName name="Площадь" localSheetId="20">#REF!</definedName>
    <definedName name="Площадь" localSheetId="11">#REF!</definedName>
    <definedName name="Площадь" localSheetId="13">#REF!</definedName>
    <definedName name="Площадь">#REF!</definedName>
    <definedName name="Площадь_1" localSheetId="21">#REF!</definedName>
    <definedName name="Площадь_1" localSheetId="20">#REF!</definedName>
    <definedName name="Площадь_1" localSheetId="13">#REF!</definedName>
    <definedName name="Площадь_1">#REF!</definedName>
    <definedName name="Площадь_нелинейных_объектов" localSheetId="21">#REF!</definedName>
    <definedName name="Площадь_нелинейных_объектов" localSheetId="20">#REF!</definedName>
    <definedName name="Площадь_нелинейных_объектов" localSheetId="13">#REF!</definedName>
    <definedName name="Площадь_нелинейных_объектов">#REF!</definedName>
    <definedName name="Площадь_нелинейных_объектов_1" localSheetId="20">#REF!</definedName>
    <definedName name="Площадь_нелинейных_объектов_1" localSheetId="13">#REF!</definedName>
    <definedName name="Площадь_нелинейных_объектов_1">#REF!</definedName>
    <definedName name="Площадь_планшетов" localSheetId="20">#REF!</definedName>
    <definedName name="Площадь_планшетов" localSheetId="13">#REF!</definedName>
    <definedName name="Площадь_планшетов">#REF!</definedName>
    <definedName name="Площадь_планшетов_1" localSheetId="20">#REF!</definedName>
    <definedName name="Площадь_планшетов_1" localSheetId="13">#REF!</definedName>
    <definedName name="Площадь_планшетов_1">#REF!</definedName>
    <definedName name="плп" localSheetId="20">[4]топография!#REF!</definedName>
    <definedName name="плп" localSheetId="13">[4]топография!#REF!</definedName>
    <definedName name="плп">[4]топография!#REF!</definedName>
    <definedName name="плыа" localSheetId="20">#REF!</definedName>
    <definedName name="плыа" localSheetId="13">#REF!</definedName>
    <definedName name="плыа">#REF!</definedName>
    <definedName name="плю" localSheetId="20">#REF!</definedName>
    <definedName name="плю" localSheetId="13">#REF!</definedName>
    <definedName name="плю">#REF!</definedName>
    <definedName name="пнр" localSheetId="20">#REF!</definedName>
    <definedName name="пнр" localSheetId="13">#REF!</definedName>
    <definedName name="пнр">#REF!</definedName>
    <definedName name="по" localSheetId="20">#REF!</definedName>
    <definedName name="по" localSheetId="13">#REF!</definedName>
    <definedName name="по">#REF!</definedName>
    <definedName name="пов" localSheetId="20">#REF!</definedName>
    <definedName name="пов" localSheetId="13">#REF!</definedName>
    <definedName name="пов">#REF!</definedName>
    <definedName name="Подгон" localSheetId="20">#REF!</definedName>
    <definedName name="Подгон" localSheetId="13">#REF!</definedName>
    <definedName name="Подгон">#REF!</definedName>
    <definedName name="подлжддлджд" localSheetId="20">#REF!</definedName>
    <definedName name="подлжддлджд" localSheetId="13">#REF!</definedName>
    <definedName name="подлжддлджд">#REF!</definedName>
    <definedName name="ПодрядДолжн">[38]ОбмОбслЗемОд!$F$67</definedName>
    <definedName name="ПодрядИмя">[38]ОбмОбслЗемОд!$H$69</definedName>
    <definedName name="Подрядчик">[38]ОбмОбслЗемОд!$A$7</definedName>
    <definedName name="ПОКАЗАТЕЛИ_ДОЛГОСР.ПРОГНОЗА" localSheetId="13">'[52]2002(v2)'!#REF!</definedName>
    <definedName name="ПОКАЗАТЕЛИ_ДОЛГОСР.ПРОГНОЗА">'[52]2002(v2)'!#REF!</definedName>
    <definedName name="Покупное_ПО" localSheetId="20">#REF!</definedName>
    <definedName name="Покупное_ПО" localSheetId="13">#REF!</definedName>
    <definedName name="Покупное_ПО" localSheetId="18">#REF!</definedName>
    <definedName name="Покупное_ПО">#REF!</definedName>
    <definedName name="Покупные" localSheetId="20">#REF!</definedName>
    <definedName name="Покупные" localSheetId="13">#REF!</definedName>
    <definedName name="Покупные" localSheetId="18">#REF!</definedName>
    <definedName name="Покупные">#REF!</definedName>
    <definedName name="Покупные_изделия" localSheetId="20">#REF!</definedName>
    <definedName name="Покупные_изделия" localSheetId="13">#REF!</definedName>
    <definedName name="Покупные_изделия" localSheetId="18">#REF!</definedName>
    <definedName name="Покупные_изделия">#REF!</definedName>
    <definedName name="полд" localSheetId="20">#REF!</definedName>
    <definedName name="полд" localSheetId="13">#REF!</definedName>
    <definedName name="полд">#REF!</definedName>
    <definedName name="Полевые" localSheetId="21">#REF!</definedName>
    <definedName name="Полевые" localSheetId="20">#REF!</definedName>
    <definedName name="Полевые" localSheetId="11">#REF!</definedName>
    <definedName name="Полевые" localSheetId="13">#REF!</definedName>
    <definedName name="Полевые">#REF!</definedName>
    <definedName name="Полно" localSheetId="21">#REF!</definedName>
    <definedName name="Полно" localSheetId="20">#REF!</definedName>
    <definedName name="Полно" localSheetId="13">#REF!</definedName>
    <definedName name="Полно">#REF!</definedName>
    <definedName name="попр" localSheetId="21">#REF!</definedName>
    <definedName name="попр" localSheetId="20">#REF!</definedName>
    <definedName name="попр" localSheetId="13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21">#REF!</definedName>
    <definedName name="Поправочные_коэффициенты_по_письму_Госстроя_от_25.12.90___0" localSheetId="20">#REF!</definedName>
    <definedName name="Поправочные_коэффициенты_по_письму_Госстроя_от_25.12.90___0" localSheetId="13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21">#REF!</definedName>
    <definedName name="Поправочные_коэффициенты_по_письму_Госстроя_от_25.12.90___0___0" localSheetId="20">#REF!</definedName>
    <definedName name="Поправочные_коэффициенты_по_письму_Госстроя_от_25.12.90___0___0" localSheetId="13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21">#REF!</definedName>
    <definedName name="Поправочные_коэффициенты_по_письму_Госстроя_от_25.12.90___0___0___0" localSheetId="20">#REF!</definedName>
    <definedName name="Поправочные_коэффициенты_по_письму_Госстроя_от_25.12.90___0___0___0" localSheetId="13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20">#REF!</definedName>
    <definedName name="Поправочные_коэффициенты_по_письму_Госстроя_от_25.12.90___0___0___0___0" localSheetId="13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 localSheetId="20">#REF!</definedName>
    <definedName name="Поправочные_коэффициенты_по_письму_Госстроя_от_25.12.90___0___0___0___0___0" localSheetId="13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0___0_1" localSheetId="20">#REF!</definedName>
    <definedName name="Поправочные_коэффициенты_по_письму_Госстроя_от_25.12.90___0___0___0___0___0_1" localSheetId="13">#REF!</definedName>
    <definedName name="Поправочные_коэффициенты_по_письму_Госстроя_от_25.12.90___0___0___0___0___0_1">#REF!</definedName>
    <definedName name="Поправочные_коэффициенты_по_письму_Госстроя_от_25.12.90___0___0___0___0_1" localSheetId="20">#REF!</definedName>
    <definedName name="Поправочные_коэффициенты_по_письму_Госстроя_от_25.12.90___0___0___0___0_1" localSheetId="13">#REF!</definedName>
    <definedName name="Поправочные_коэффициенты_по_письму_Госстроя_от_25.12.90___0___0___0___0_1">#REF!</definedName>
    <definedName name="Поправочные_коэффициенты_по_письму_Госстроя_от_25.12.90___0___0___0___1" localSheetId="20">#REF!</definedName>
    <definedName name="Поправочные_коэффициенты_по_письму_Госстроя_от_25.12.90___0___0___0___1" localSheetId="13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1_1" localSheetId="20">#REF!</definedName>
    <definedName name="Поправочные_коэффициенты_по_письму_Госстроя_от_25.12.90___0___0___0___1_1" localSheetId="13">#REF!</definedName>
    <definedName name="Поправочные_коэффициенты_по_письму_Госстроя_от_25.12.90___0___0___0___1_1">#REF!</definedName>
    <definedName name="Поправочные_коэффициенты_по_письму_Госстроя_от_25.12.90___0___0___0___5" localSheetId="20">#REF!</definedName>
    <definedName name="Поправочные_коэффициенты_по_письму_Госстроя_от_25.12.90___0___0___0___5" localSheetId="13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__5_1" localSheetId="20">#REF!</definedName>
    <definedName name="Поправочные_коэффициенты_по_письму_Госстроя_от_25.12.90___0___0___0___5_1" localSheetId="13">#REF!</definedName>
    <definedName name="Поправочные_коэффициенты_по_письму_Госстроя_от_25.12.90___0___0___0___5_1">#REF!</definedName>
    <definedName name="Поправочные_коэффициенты_по_письму_Госстроя_от_25.12.90___0___0___0_1" localSheetId="20">#REF!</definedName>
    <definedName name="Поправочные_коэффициенты_по_письму_Госстроя_от_25.12.90___0___0___0_1" localSheetId="13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1_1" localSheetId="20">#REF!</definedName>
    <definedName name="Поправочные_коэффициенты_по_письму_Госстроя_от_25.12.90___0___0___0_1_1" localSheetId="13">#REF!</definedName>
    <definedName name="Поправочные_коэффициенты_по_письму_Госстроя_от_25.12.90___0___0___0_1_1">#REF!</definedName>
    <definedName name="Поправочные_коэффициенты_по_письму_Госстроя_от_25.12.90___0___0___0_1_1_1" localSheetId="20">#REF!</definedName>
    <definedName name="Поправочные_коэффициенты_по_письму_Госстроя_от_25.12.90___0___0___0_1_1_1" localSheetId="13">#REF!</definedName>
    <definedName name="Поправочные_коэффициенты_по_письму_Госстроя_от_25.12.90___0___0___0_1_1_1">#REF!</definedName>
    <definedName name="Поправочные_коэффициенты_по_письму_Госстроя_от_25.12.90___0___0___0_5" localSheetId="20">#REF!</definedName>
    <definedName name="Поправочные_коэффициенты_по_письму_Госстроя_от_25.12.90___0___0___0_5" localSheetId="13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0_5_1" localSheetId="20">#REF!</definedName>
    <definedName name="Поправочные_коэффициенты_по_письму_Госстроя_от_25.12.90___0___0___0_5_1" localSheetId="13">#REF!</definedName>
    <definedName name="Поправочные_коэффициенты_по_письму_Госстроя_от_25.12.90___0___0___0_5_1">#REF!</definedName>
    <definedName name="Поправочные_коэффициенты_по_письму_Госстроя_от_25.12.90___0___0___1" localSheetId="20">#REF!</definedName>
    <definedName name="Поправочные_коэффициенты_по_письму_Госстроя_от_25.12.90___0___0___1" localSheetId="13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1_1" localSheetId="20">#REF!</definedName>
    <definedName name="Поправочные_коэффициенты_по_письму_Госстроя_от_25.12.90___0___0___1_1" localSheetId="13">#REF!</definedName>
    <definedName name="Поправочные_коэффициенты_по_письму_Госстроя_от_25.12.90___0___0___1_1">#REF!</definedName>
    <definedName name="Поправочные_коэффициенты_по_письму_Госстроя_от_25.12.90___0___0___2" localSheetId="20">#REF!</definedName>
    <definedName name="Поправочные_коэффициенты_по_письму_Госстроя_от_25.12.90___0___0___2" localSheetId="13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2_1" localSheetId="20">#REF!</definedName>
    <definedName name="Поправочные_коэффициенты_по_письму_Госстроя_от_25.12.90___0___0___2_1" localSheetId="13">#REF!</definedName>
    <definedName name="Поправочные_коэффициенты_по_письму_Госстроя_от_25.12.90___0___0___2_1">#REF!</definedName>
    <definedName name="Поправочные_коэффициенты_по_письму_Госстроя_от_25.12.90___0___0___3" localSheetId="20">#REF!</definedName>
    <definedName name="Поправочные_коэффициенты_по_письму_Госстроя_от_25.12.90___0___0___3" localSheetId="13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3_1" localSheetId="20">#REF!</definedName>
    <definedName name="Поправочные_коэффициенты_по_письму_Госстроя_от_25.12.90___0___0___3_1" localSheetId="13">#REF!</definedName>
    <definedName name="Поправочные_коэффициенты_по_письму_Госстроя_от_25.12.90___0___0___3_1">#REF!</definedName>
    <definedName name="Поправочные_коэффициенты_по_письму_Госстроя_от_25.12.90___0___0___4" localSheetId="20">#REF!</definedName>
    <definedName name="Поправочные_коэффициенты_по_письму_Госстроя_от_25.12.90___0___0___4" localSheetId="13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4_1" localSheetId="20">#REF!</definedName>
    <definedName name="Поправочные_коэффициенты_по_письму_Госстроя_от_25.12.90___0___0___4_1" localSheetId="13">#REF!</definedName>
    <definedName name="Поправочные_коэффициенты_по_письму_Госстроя_от_25.12.90___0___0___4_1">#REF!</definedName>
    <definedName name="Поправочные_коэффициенты_по_письму_Госстроя_от_25.12.90___0___0___5" localSheetId="20">#REF!</definedName>
    <definedName name="Поправочные_коэффициенты_по_письму_Госстроя_от_25.12.90___0___0___5" localSheetId="13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5_1" localSheetId="20">#REF!</definedName>
    <definedName name="Поправочные_коэффициенты_по_письму_Госстроя_от_25.12.90___0___0___5_1" localSheetId="13">#REF!</definedName>
    <definedName name="Поправочные_коэффициенты_по_письму_Госстроя_от_25.12.90___0___0___5_1">#REF!</definedName>
    <definedName name="Поправочные_коэффициенты_по_письму_Госстроя_от_25.12.90___0___0_1" localSheetId="20">#REF!</definedName>
    <definedName name="Поправочные_коэффициенты_по_письму_Госстроя_от_25.12.90___0___0_1" localSheetId="13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1_1" localSheetId="20">#REF!</definedName>
    <definedName name="Поправочные_коэффициенты_по_письму_Госстроя_от_25.12.90___0___0_1_1" localSheetId="13">#REF!</definedName>
    <definedName name="Поправочные_коэффициенты_по_письму_Госстроя_от_25.12.90___0___0_1_1">#REF!</definedName>
    <definedName name="Поправочные_коэффициенты_по_письму_Госстроя_от_25.12.90___0___0_1_1_1" localSheetId="20">#REF!</definedName>
    <definedName name="Поправочные_коэффициенты_по_письму_Госстроя_от_25.12.90___0___0_1_1_1" localSheetId="13">#REF!</definedName>
    <definedName name="Поправочные_коэффициенты_по_письму_Госстроя_от_25.12.90___0___0_1_1_1">#REF!</definedName>
    <definedName name="Поправочные_коэффициенты_по_письму_Госстроя_от_25.12.90___0___0_3" localSheetId="20">#REF!</definedName>
    <definedName name="Поправочные_коэффициенты_по_письму_Госстроя_от_25.12.90___0___0_3" localSheetId="13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3_1" localSheetId="20">#REF!</definedName>
    <definedName name="Поправочные_коэффициенты_по_письму_Госстроя_от_25.12.90___0___0_3_1" localSheetId="13">#REF!</definedName>
    <definedName name="Поправочные_коэффициенты_по_письму_Госстроя_от_25.12.90___0___0_3_1">#REF!</definedName>
    <definedName name="Поправочные_коэффициенты_по_письму_Госстроя_от_25.12.90___0___0_5" localSheetId="20">#REF!</definedName>
    <definedName name="Поправочные_коэффициенты_по_письму_Госстроя_от_25.12.90___0___0_5" localSheetId="13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0_5_1" localSheetId="20">#REF!</definedName>
    <definedName name="Поправочные_коэффициенты_по_письму_Госстроя_от_25.12.90___0___0_5_1" localSheetId="13">#REF!</definedName>
    <definedName name="Поправочные_коэффициенты_по_письму_Госстроя_от_25.12.90___0___0_5_1">#REF!</definedName>
    <definedName name="Поправочные_коэффициенты_по_письму_Госстроя_от_25.12.90___0___1" localSheetId="20">#REF!</definedName>
    <definedName name="Поправочные_коэффициенты_по_письму_Госстроя_от_25.12.90___0___1" localSheetId="13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 localSheetId="20">#REF!</definedName>
    <definedName name="Поправочные_коэффициенты_по_письму_Госстроя_от_25.12.90___0___1___0" localSheetId="13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___0_1" localSheetId="20">#REF!</definedName>
    <definedName name="Поправочные_коэффициенты_по_письму_Госстроя_от_25.12.90___0___1___0_1" localSheetId="13">#REF!</definedName>
    <definedName name="Поправочные_коэффициенты_по_письму_Госстроя_от_25.12.90___0___1___0_1">#REF!</definedName>
    <definedName name="Поправочные_коэффициенты_по_письму_Госстроя_от_25.12.90___0___1_1" localSheetId="20">#REF!</definedName>
    <definedName name="Поправочные_коэффициенты_по_письму_Госстроя_от_25.12.90___0___1_1" localSheetId="13">#REF!</definedName>
    <definedName name="Поправочные_коэффициенты_по_письму_Госстроя_от_25.12.90___0___1_1">#REF!</definedName>
    <definedName name="Поправочные_коэффициенты_по_письму_Госстроя_от_25.12.90___0___10" localSheetId="20">#REF!</definedName>
    <definedName name="Поправочные_коэффициенты_по_письму_Госстроя_от_25.12.90___0___10" localSheetId="13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0_1" localSheetId="20">#REF!</definedName>
    <definedName name="Поправочные_коэффициенты_по_письму_Госстроя_от_25.12.90___0___10_1" localSheetId="13">#REF!</definedName>
    <definedName name="Поправочные_коэффициенты_по_письму_Госстроя_от_25.12.90___0___10_1">#REF!</definedName>
    <definedName name="Поправочные_коэффициенты_по_письму_Госстроя_от_25.12.90___0___12" localSheetId="20">#REF!</definedName>
    <definedName name="Поправочные_коэффициенты_по_письму_Госстроя_от_25.12.90___0___12" localSheetId="13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20">#REF!</definedName>
    <definedName name="Поправочные_коэффициенты_по_письму_Госстроя_от_25.12.90___0___2" localSheetId="13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20">#REF!</definedName>
    <definedName name="Поправочные_коэффициенты_по_письму_Госстроя_от_25.12.90___0___2___0" localSheetId="13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 localSheetId="20">#REF!</definedName>
    <definedName name="Поправочные_коэффициенты_по_письму_Госстроя_от_25.12.90___0___2___0___0" localSheetId="13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0___0_1" localSheetId="20">#REF!</definedName>
    <definedName name="Поправочные_коэффициенты_по_письму_Госстроя_от_25.12.90___0___2___0___0_1" localSheetId="13">#REF!</definedName>
    <definedName name="Поправочные_коэффициенты_по_письму_Госстроя_от_25.12.90___0___2___0___0_1">#REF!</definedName>
    <definedName name="Поправочные_коэффициенты_по_письму_Госстроя_от_25.12.90___0___2___0_1" localSheetId="20">#REF!</definedName>
    <definedName name="Поправочные_коэффициенты_по_письму_Госстроя_от_25.12.90___0___2___0_1" localSheetId="13">#REF!</definedName>
    <definedName name="Поправочные_коэффициенты_по_письму_Госстроя_от_25.12.90___0___2___0_1">#REF!</definedName>
    <definedName name="Поправочные_коэффициенты_по_письму_Госстроя_от_25.12.90___0___2___5" localSheetId="20">#REF!</definedName>
    <definedName name="Поправочные_коэффициенты_по_письму_Госстроя_от_25.12.90___0___2___5" localSheetId="13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__5_1" localSheetId="20">#REF!</definedName>
    <definedName name="Поправочные_коэффициенты_по_письму_Госстроя_от_25.12.90___0___2___5_1" localSheetId="13">#REF!</definedName>
    <definedName name="Поправочные_коэффициенты_по_письму_Госстроя_от_25.12.90___0___2___5_1">#REF!</definedName>
    <definedName name="Поправочные_коэффициенты_по_письму_Госстроя_от_25.12.90___0___2_1" localSheetId="20">#REF!</definedName>
    <definedName name="Поправочные_коэффициенты_по_письму_Госстроя_от_25.12.90___0___2_1" localSheetId="13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1_1" localSheetId="20">#REF!</definedName>
    <definedName name="Поправочные_коэффициенты_по_письму_Госстроя_от_25.12.90___0___2_1_1" localSheetId="13">#REF!</definedName>
    <definedName name="Поправочные_коэффициенты_по_письму_Госстроя_от_25.12.90___0___2_1_1">#REF!</definedName>
    <definedName name="Поправочные_коэффициенты_по_письму_Госстроя_от_25.12.90___0___2_1_1_1" localSheetId="20">#REF!</definedName>
    <definedName name="Поправочные_коэффициенты_по_письму_Госстроя_от_25.12.90___0___2_1_1_1" localSheetId="13">#REF!</definedName>
    <definedName name="Поправочные_коэффициенты_по_письму_Госстроя_от_25.12.90___0___2_1_1_1">#REF!</definedName>
    <definedName name="Поправочные_коэффициенты_по_письму_Госстроя_от_25.12.90___0___2_3" localSheetId="20">#REF!</definedName>
    <definedName name="Поправочные_коэффициенты_по_письму_Госстроя_от_25.12.90___0___2_3" localSheetId="13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3_1" localSheetId="20">#REF!</definedName>
    <definedName name="Поправочные_коэффициенты_по_письму_Госстроя_от_25.12.90___0___2_3_1" localSheetId="13">#REF!</definedName>
    <definedName name="Поправочные_коэффициенты_по_письму_Госстроя_от_25.12.90___0___2_3_1">#REF!</definedName>
    <definedName name="Поправочные_коэффициенты_по_письму_Госстроя_от_25.12.90___0___2_5" localSheetId="20">#REF!</definedName>
    <definedName name="Поправочные_коэффициенты_по_письму_Госстроя_от_25.12.90___0___2_5" localSheetId="13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2_5_1" localSheetId="20">#REF!</definedName>
    <definedName name="Поправочные_коэффициенты_по_письму_Госстроя_от_25.12.90___0___2_5_1" localSheetId="13">#REF!</definedName>
    <definedName name="Поправочные_коэффициенты_по_письму_Госстроя_от_25.12.90___0___2_5_1">#REF!</definedName>
    <definedName name="Поправочные_коэффициенты_по_письму_Госстроя_от_25.12.90___0___3" localSheetId="20">#REF!</definedName>
    <definedName name="Поправочные_коэффициенты_по_письму_Госстроя_от_25.12.90___0___3" localSheetId="13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20">#REF!</definedName>
    <definedName name="Поправочные_коэффициенты_по_письму_Госстроя_от_25.12.90___0___3___0" localSheetId="13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 localSheetId="20">#REF!</definedName>
    <definedName name="Поправочные_коэффициенты_по_письму_Госстроя_от_25.12.90___0___3___0___0" localSheetId="13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0_1" localSheetId="20">#REF!</definedName>
    <definedName name="Поправочные_коэффициенты_по_письму_Госстроя_от_25.12.90___0___3___0___0_1" localSheetId="13">#REF!</definedName>
    <definedName name="Поправочные_коэффициенты_по_письму_Госстроя_от_25.12.90___0___3___0___0_1">#REF!</definedName>
    <definedName name="Поправочные_коэффициенты_по_письму_Госстроя_от_25.12.90___0___3___0___1" localSheetId="20">#REF!</definedName>
    <definedName name="Поправочные_коэффициенты_по_письму_Госстроя_от_25.12.90___0___3___0___1" localSheetId="13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1_1" localSheetId="20">#REF!</definedName>
    <definedName name="Поправочные_коэффициенты_по_письму_Госстроя_от_25.12.90___0___3___0___1_1" localSheetId="13">#REF!</definedName>
    <definedName name="Поправочные_коэффициенты_по_письму_Госстроя_от_25.12.90___0___3___0___1_1">#REF!</definedName>
    <definedName name="Поправочные_коэффициенты_по_письму_Госстроя_от_25.12.90___0___3___0___5" localSheetId="20">#REF!</definedName>
    <definedName name="Поправочные_коэффициенты_по_письму_Госстроя_от_25.12.90___0___3___0___5" localSheetId="13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__5_1" localSheetId="20">#REF!</definedName>
    <definedName name="Поправочные_коэффициенты_по_письму_Госстроя_от_25.12.90___0___3___0___5_1" localSheetId="13">#REF!</definedName>
    <definedName name="Поправочные_коэффициенты_по_письму_Госстроя_от_25.12.90___0___3___0___5_1">#REF!</definedName>
    <definedName name="Поправочные_коэффициенты_по_письму_Госстроя_от_25.12.90___0___3___0_1" localSheetId="20">#REF!</definedName>
    <definedName name="Поправочные_коэффициенты_по_письму_Госстроя_от_25.12.90___0___3___0_1" localSheetId="13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1_1" localSheetId="20">#REF!</definedName>
    <definedName name="Поправочные_коэффициенты_по_письму_Госстроя_от_25.12.90___0___3___0_1_1" localSheetId="13">#REF!</definedName>
    <definedName name="Поправочные_коэффициенты_по_письму_Госстроя_от_25.12.90___0___3___0_1_1">#REF!</definedName>
    <definedName name="Поправочные_коэффициенты_по_письму_Госстроя_от_25.12.90___0___3___0_1_1_1" localSheetId="20">#REF!</definedName>
    <definedName name="Поправочные_коэффициенты_по_письму_Госстроя_от_25.12.90___0___3___0_1_1_1" localSheetId="13">#REF!</definedName>
    <definedName name="Поправочные_коэффициенты_по_письму_Госстроя_от_25.12.90___0___3___0_1_1_1">#REF!</definedName>
    <definedName name="Поправочные_коэффициенты_по_письму_Госстроя_от_25.12.90___0___3___0_5" localSheetId="20">#REF!</definedName>
    <definedName name="Поправочные_коэффициенты_по_письму_Госстроя_от_25.12.90___0___3___0_5" localSheetId="13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0_5_1" localSheetId="20">#REF!</definedName>
    <definedName name="Поправочные_коэффициенты_по_письму_Госстроя_от_25.12.90___0___3___0_5_1" localSheetId="13">#REF!</definedName>
    <definedName name="Поправочные_коэффициенты_по_письму_Госстроя_от_25.12.90___0___3___0_5_1">#REF!</definedName>
    <definedName name="Поправочные_коэффициенты_по_письму_Госстроя_от_25.12.90___0___3___5" localSheetId="20">#REF!</definedName>
    <definedName name="Поправочные_коэффициенты_по_письму_Госстроя_от_25.12.90___0___3___5" localSheetId="13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__5_1" localSheetId="20">#REF!</definedName>
    <definedName name="Поправочные_коэффициенты_по_письму_Госстроя_от_25.12.90___0___3___5_1" localSheetId="13">#REF!</definedName>
    <definedName name="Поправочные_коэффициенты_по_письму_Госстроя_от_25.12.90___0___3___5_1">#REF!</definedName>
    <definedName name="Поправочные_коэффициенты_по_письму_Госстроя_от_25.12.90___0___3_1" localSheetId="20">#REF!</definedName>
    <definedName name="Поправочные_коэффициенты_по_письму_Госстроя_от_25.12.90___0___3_1" localSheetId="13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1_1" localSheetId="20">#REF!</definedName>
    <definedName name="Поправочные_коэффициенты_по_письму_Госстроя_от_25.12.90___0___3_1_1" localSheetId="13">#REF!</definedName>
    <definedName name="Поправочные_коэффициенты_по_письму_Госстроя_от_25.12.90___0___3_1_1">#REF!</definedName>
    <definedName name="Поправочные_коэффициенты_по_письму_Госстроя_от_25.12.90___0___3_1_1_1" localSheetId="20">#REF!</definedName>
    <definedName name="Поправочные_коэффициенты_по_письму_Госстроя_от_25.12.90___0___3_1_1_1" localSheetId="13">#REF!</definedName>
    <definedName name="Поправочные_коэффициенты_по_письму_Госстроя_от_25.12.90___0___3_1_1_1">#REF!</definedName>
    <definedName name="Поправочные_коэффициенты_по_письму_Госстроя_от_25.12.90___0___3_5" localSheetId="20">#REF!</definedName>
    <definedName name="Поправочные_коэффициенты_по_письму_Госстроя_от_25.12.90___0___3_5" localSheetId="13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3_5_1" localSheetId="20">#REF!</definedName>
    <definedName name="Поправочные_коэффициенты_по_письму_Госстроя_от_25.12.90___0___3_5_1" localSheetId="13">#REF!</definedName>
    <definedName name="Поправочные_коэффициенты_по_письму_Госстроя_от_25.12.90___0___3_5_1">#REF!</definedName>
    <definedName name="Поправочные_коэффициенты_по_письму_Госстроя_от_25.12.90___0___4" localSheetId="20">#REF!</definedName>
    <definedName name="Поправочные_коэффициенты_по_письму_Госстроя_от_25.12.90___0___4" localSheetId="13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 localSheetId="20">#REF!</definedName>
    <definedName name="Поправочные_коэффициенты_по_письму_Госстроя_от_25.12.90___0___4___0" localSheetId="13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0_1" localSheetId="20">#REF!</definedName>
    <definedName name="Поправочные_коэффициенты_по_письму_Госстроя_от_25.12.90___0___4___0_1" localSheetId="13">#REF!</definedName>
    <definedName name="Поправочные_коэффициенты_по_письму_Госстроя_от_25.12.90___0___4___0_1">#REF!</definedName>
    <definedName name="Поправочные_коэффициенты_по_письму_Госстроя_от_25.12.90___0___4___5" localSheetId="20">#REF!</definedName>
    <definedName name="Поправочные_коэффициенты_по_письму_Госстроя_от_25.12.90___0___4___5" localSheetId="13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__5_1" localSheetId="20">#REF!</definedName>
    <definedName name="Поправочные_коэффициенты_по_письму_Госстроя_от_25.12.90___0___4___5_1" localSheetId="13">#REF!</definedName>
    <definedName name="Поправочные_коэффициенты_по_письму_Госстроя_от_25.12.90___0___4___5_1">#REF!</definedName>
    <definedName name="Поправочные_коэффициенты_по_письму_Госстроя_от_25.12.90___0___4_1" localSheetId="20">#REF!</definedName>
    <definedName name="Поправочные_коэффициенты_по_письму_Госстроя_от_25.12.90___0___4_1" localSheetId="13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1_1" localSheetId="20">#REF!</definedName>
    <definedName name="Поправочные_коэффициенты_по_письму_Госстроя_от_25.12.90___0___4_1_1" localSheetId="13">#REF!</definedName>
    <definedName name="Поправочные_коэффициенты_по_письму_Госстроя_от_25.12.90___0___4_1_1">#REF!</definedName>
    <definedName name="Поправочные_коэффициенты_по_письму_Госстроя_от_25.12.90___0___4_1_1_1" localSheetId="20">#REF!</definedName>
    <definedName name="Поправочные_коэффициенты_по_письму_Госстроя_от_25.12.90___0___4_1_1_1" localSheetId="13">#REF!</definedName>
    <definedName name="Поправочные_коэффициенты_по_письму_Госстроя_от_25.12.90___0___4_1_1_1">#REF!</definedName>
    <definedName name="Поправочные_коэффициенты_по_письму_Госстроя_от_25.12.90___0___4_3" localSheetId="20">#REF!</definedName>
    <definedName name="Поправочные_коэффициенты_по_письму_Госстроя_от_25.12.90___0___4_3" localSheetId="13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3_1" localSheetId="20">#REF!</definedName>
    <definedName name="Поправочные_коэффициенты_по_письму_Госстроя_от_25.12.90___0___4_3_1" localSheetId="13">#REF!</definedName>
    <definedName name="Поправочные_коэффициенты_по_письму_Госстроя_от_25.12.90___0___4_3_1">#REF!</definedName>
    <definedName name="Поправочные_коэффициенты_по_письму_Госстроя_от_25.12.90___0___4_5" localSheetId="20">#REF!</definedName>
    <definedName name="Поправочные_коэффициенты_по_письму_Госстроя_от_25.12.90___0___4_5" localSheetId="13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4_5_1" localSheetId="20">#REF!</definedName>
    <definedName name="Поправочные_коэффициенты_по_письму_Госстроя_от_25.12.90___0___4_5_1" localSheetId="13">#REF!</definedName>
    <definedName name="Поправочные_коэффициенты_по_письму_Госстроя_от_25.12.90___0___4_5_1">#REF!</definedName>
    <definedName name="Поправочные_коэффициенты_по_письму_Госстроя_от_25.12.90___0___5" localSheetId="20">#REF!</definedName>
    <definedName name="Поправочные_коэффициенты_по_письму_Госстроя_от_25.12.90___0___5" localSheetId="13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1" localSheetId="20">#REF!</definedName>
    <definedName name="Поправочные_коэффициенты_по_письму_Госстроя_от_25.12.90___0___5_1" localSheetId="13">#REF!</definedName>
    <definedName name="Поправочные_коэффициенты_по_письму_Госстроя_от_25.12.90___0___5_1">#REF!</definedName>
    <definedName name="Поправочные_коэффициенты_по_письму_Госстроя_от_25.12.90___0___6" localSheetId="20">#REF!</definedName>
    <definedName name="Поправочные_коэффициенты_по_письму_Госстроя_от_25.12.90___0___6" localSheetId="13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1" localSheetId="20">#REF!</definedName>
    <definedName name="Поправочные_коэффициенты_по_письму_Госстроя_от_25.12.90___0___6_1" localSheetId="13">#REF!</definedName>
    <definedName name="Поправочные_коэффициенты_по_письму_Госстроя_от_25.12.90___0___6_1">#REF!</definedName>
    <definedName name="Поправочные_коэффициенты_по_письму_Госстроя_от_25.12.90___0___8" localSheetId="20">#REF!</definedName>
    <definedName name="Поправочные_коэффициенты_по_письму_Госстроя_от_25.12.90___0___8" localSheetId="13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1" localSheetId="20">#REF!</definedName>
    <definedName name="Поправочные_коэффициенты_по_письму_Госстроя_от_25.12.90___0___8_1" localSheetId="13">#REF!</definedName>
    <definedName name="Поправочные_коэффициенты_по_письму_Госстроя_от_25.12.90___0___8_1">#REF!</definedName>
    <definedName name="Поправочные_коэффициенты_по_письму_Госстроя_от_25.12.90___0_1" localSheetId="20">#REF!</definedName>
    <definedName name="Поправочные_коэффициенты_по_письму_Госстроя_от_25.12.90___0_1" localSheetId="13">#REF!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1_1" localSheetId="20">#REF!</definedName>
    <definedName name="Поправочные_коэффициенты_по_письму_Госстроя_от_25.12.90___0_1_1" localSheetId="13">#REF!</definedName>
    <definedName name="Поправочные_коэффициенты_по_письму_Госстроя_от_25.12.90___0_1_1">#REF!</definedName>
    <definedName name="Поправочные_коэффициенты_по_письму_Госстроя_от_25.12.90___0_3" localSheetId="20">#REF!</definedName>
    <definedName name="Поправочные_коэффициенты_по_письму_Госстроя_от_25.12.90___0_3" localSheetId="13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3_1" localSheetId="20">#REF!</definedName>
    <definedName name="Поправочные_коэффициенты_по_письму_Госстроя_от_25.12.90___0_3_1" localSheetId="13">#REF!</definedName>
    <definedName name="Поправочные_коэффициенты_по_письму_Госстроя_от_25.12.90___0_3_1">#REF!</definedName>
    <definedName name="Поправочные_коэффициенты_по_письму_Госстроя_от_25.12.90___0_5" localSheetId="20">#REF!</definedName>
    <definedName name="Поправочные_коэффициенты_по_письму_Госстроя_от_25.12.90___0_5" localSheetId="13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0_5_1" localSheetId="20">#REF!</definedName>
    <definedName name="Поправочные_коэффициенты_по_письму_Госстроя_от_25.12.90___0_5_1" localSheetId="13">#REF!</definedName>
    <definedName name="Поправочные_коэффициенты_по_письму_Госстроя_от_25.12.90___0_5_1">#REF!</definedName>
    <definedName name="Поправочные_коэффициенты_по_письму_Госстроя_от_25.12.90___1" localSheetId="20">#REF!</definedName>
    <definedName name="Поправочные_коэффициенты_по_письму_Госстроя_от_25.12.90___1" localSheetId="13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20">#REF!</definedName>
    <definedName name="Поправочные_коэффициенты_по_письму_Госстроя_от_25.12.90___1___0" localSheetId="13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 localSheetId="20">#REF!</definedName>
    <definedName name="Поправочные_коэффициенты_по_письму_Госстроя_от_25.12.90___1___0___0" localSheetId="13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0___0_1" localSheetId="20">#REF!</definedName>
    <definedName name="Поправочные_коэффициенты_по_письму_Госстроя_от_25.12.90___1___0___0_1" localSheetId="13">#REF!</definedName>
    <definedName name="Поправочные_коэффициенты_по_письму_Госстроя_от_25.12.90___1___0___0_1">#REF!</definedName>
    <definedName name="Поправочные_коэффициенты_по_письму_Госстроя_от_25.12.90___1___0_1" localSheetId="20">#REF!</definedName>
    <definedName name="Поправочные_коэффициенты_по_письму_Госстроя_от_25.12.90___1___0_1" localSheetId="13">#REF!</definedName>
    <definedName name="Поправочные_коэффициенты_по_письму_Госстроя_от_25.12.90___1___0_1">#REF!</definedName>
    <definedName name="Поправочные_коэффициенты_по_письму_Госстроя_от_25.12.90___1___1" localSheetId="20">#REF!</definedName>
    <definedName name="Поправочные_коэффициенты_по_письму_Госстроя_от_25.12.90___1___1" localSheetId="13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1_1" localSheetId="20">#REF!</definedName>
    <definedName name="Поправочные_коэффициенты_по_письму_Госстроя_от_25.12.90___1___1_1" localSheetId="13">#REF!</definedName>
    <definedName name="Поправочные_коэффициенты_по_письму_Госстроя_от_25.12.90___1___1_1">#REF!</definedName>
    <definedName name="Поправочные_коэффициенты_по_письму_Госстроя_от_25.12.90___1___3" localSheetId="20">#REF!</definedName>
    <definedName name="Поправочные_коэффициенты_по_письму_Госстроя_от_25.12.90___1___3" localSheetId="13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1" localSheetId="20">#REF!</definedName>
    <definedName name="Поправочные_коэффициенты_по_письму_Госстроя_от_25.12.90___1___3_1" localSheetId="13">#REF!</definedName>
    <definedName name="Поправочные_коэффициенты_по_письму_Госстроя_от_25.12.90___1___3_1">#REF!</definedName>
    <definedName name="Поправочные_коэффициенты_по_письму_Госстроя_от_25.12.90___1___5" localSheetId="20">#REF!</definedName>
    <definedName name="Поправочные_коэффициенты_по_письму_Госстроя_от_25.12.90___1___5" localSheetId="13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__5_1" localSheetId="20">#REF!</definedName>
    <definedName name="Поправочные_коэффициенты_по_письму_Госстроя_от_25.12.90___1___5_1" localSheetId="13">#REF!</definedName>
    <definedName name="Поправочные_коэффициенты_по_письму_Госстроя_от_25.12.90___1___5_1">#REF!</definedName>
    <definedName name="Поправочные_коэффициенты_по_письму_Госстроя_от_25.12.90___1_1" localSheetId="20">#REF!</definedName>
    <definedName name="Поправочные_коэффициенты_по_письму_Госстроя_от_25.12.90___1_1" localSheetId="13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1_1" localSheetId="20">#REF!</definedName>
    <definedName name="Поправочные_коэффициенты_по_письму_Госстроя_от_25.12.90___1_1_1" localSheetId="13">#REF!</definedName>
    <definedName name="Поправочные_коэффициенты_по_письму_Госстроя_от_25.12.90___1_1_1">#REF!</definedName>
    <definedName name="Поправочные_коэффициенты_по_письму_Госстроя_от_25.12.90___1_1_1_1" localSheetId="20">#REF!</definedName>
    <definedName name="Поправочные_коэффициенты_по_письму_Госстроя_от_25.12.90___1_1_1_1" localSheetId="13">#REF!</definedName>
    <definedName name="Поправочные_коэффициенты_по_письму_Госстроя_от_25.12.90___1_1_1_1">#REF!</definedName>
    <definedName name="Поправочные_коэффициенты_по_письму_Госстроя_от_25.12.90___1_5" localSheetId="20">#REF!</definedName>
    <definedName name="Поправочные_коэффициенты_по_письму_Госстроя_от_25.12.90___1_5" localSheetId="13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_5_1" localSheetId="20">#REF!</definedName>
    <definedName name="Поправочные_коэффициенты_по_письму_Госстроя_от_25.12.90___1_5_1" localSheetId="13">#REF!</definedName>
    <definedName name="Поправочные_коэффициенты_по_письму_Госстроя_от_25.12.90___1_5_1">#REF!</definedName>
    <definedName name="Поправочные_коэффициенты_по_письму_Госстроя_от_25.12.90___10" localSheetId="20">#REF!</definedName>
    <definedName name="Поправочные_коэффициенты_по_письму_Госстроя_от_25.12.90___10" localSheetId="13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21">#REF!</definedName>
    <definedName name="Поправочные_коэффициенты_по_письму_Госстроя_от_25.12.90___10___0___0" localSheetId="20">#REF!</definedName>
    <definedName name="Поправочные_коэффициенты_по_письму_Госстроя_от_25.12.90___10___0___0" localSheetId="13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 localSheetId="21">#REF!</definedName>
    <definedName name="Поправочные_коэффициенты_по_письму_Госстроя_от_25.12.90___10___0___0___0" localSheetId="20">#REF!</definedName>
    <definedName name="Поправочные_коэффициенты_по_письму_Госстроя_от_25.12.90___10___0___0___0" localSheetId="13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0___0_1" localSheetId="21">#REF!</definedName>
    <definedName name="Поправочные_коэффициенты_по_письму_Госстроя_от_25.12.90___10___0___0___0_1" localSheetId="20">#REF!</definedName>
    <definedName name="Поправочные_коэффициенты_по_письму_Госстроя_от_25.12.90___10___0___0___0_1" localSheetId="13">#REF!</definedName>
    <definedName name="Поправочные_коэффициенты_по_письму_Госстроя_от_25.12.90___10___0___0___0_1">#REF!</definedName>
    <definedName name="Поправочные_коэффициенты_по_письму_Госстроя_от_25.12.90___10___0___0_1" localSheetId="20">#REF!</definedName>
    <definedName name="Поправочные_коэффициенты_по_письму_Госстроя_от_25.12.90___10___0___0_1" localSheetId="13">#REF!</definedName>
    <definedName name="Поправочные_коэффициенты_по_письму_Госстроя_от_25.12.90___10___0___0_1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 localSheetId="21">#REF!</definedName>
    <definedName name="Поправочные_коэффициенты_по_письму_Госстроя_от_25.12.90___10___0_1" localSheetId="20">#REF!</definedName>
    <definedName name="Поправочные_коэффициенты_по_письму_Госстроя_от_25.12.90___10___0_1" localSheetId="13">#REF!</definedName>
    <definedName name="Поправочные_коэффициенты_по_письму_Госстроя_от_25.12.90___10___0_1">#REF!</definedName>
    <definedName name="Поправочные_коэффициенты_по_письму_Госстроя_от_25.12.90___10___0_1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 localSheetId="21">#REF!</definedName>
    <definedName name="Поправочные_коэффициенты_по_письму_Госстроя_от_25.12.90___10___1" localSheetId="20">#REF!</definedName>
    <definedName name="Поправочные_коэффициенты_по_письму_Госстроя_от_25.12.90___10___1" localSheetId="13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21">#REF!</definedName>
    <definedName name="Поправочные_коэффициенты_по_письму_Госстроя_от_25.12.90___10___10" localSheetId="20">#REF!</definedName>
    <definedName name="Поправочные_коэффициенты_по_письму_Госстроя_от_25.12.90___10___10" localSheetId="13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21">#REF!</definedName>
    <definedName name="Поправочные_коэффициенты_по_письму_Госстроя_от_25.12.90___10___12" localSheetId="20">#REF!</definedName>
    <definedName name="Поправочные_коэффициенты_по_письму_Госстроя_от_25.12.90___10___12" localSheetId="13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 localSheetId="21">#REF!</definedName>
    <definedName name="Поправочные_коэффициенты_по_письму_Госстроя_от_25.12.90___10___5" localSheetId="20">#REF!</definedName>
    <definedName name="Поправочные_коэффициенты_по_письму_Госстроя_от_25.12.90___10___5" localSheetId="13">#REF!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5_1" localSheetId="21">#REF!</definedName>
    <definedName name="Поправочные_коэффициенты_по_письму_Госстроя_от_25.12.90___10___5_1" localSheetId="20">#REF!</definedName>
    <definedName name="Поправочные_коэффициенты_по_письму_Госстроя_от_25.12.90___10___5_1" localSheetId="13">#REF!</definedName>
    <definedName name="Поправочные_коэффициенты_по_письму_Госстроя_от_25.12.90___10___5_1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 localSheetId="21">#REF!</definedName>
    <definedName name="Поправочные_коэффициенты_по_письму_Госстроя_от_25.12.90___10_3" localSheetId="20">#REF!</definedName>
    <definedName name="Поправочные_коэффициенты_по_письму_Госстроя_от_25.12.90___10_3" localSheetId="13">#REF!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3_1" localSheetId="21">#REF!</definedName>
    <definedName name="Поправочные_коэффициенты_по_письму_Госстроя_от_25.12.90___10_3_1" localSheetId="20">#REF!</definedName>
    <definedName name="Поправочные_коэффициенты_по_письму_Госстроя_от_25.12.90___10_3_1" localSheetId="13">#REF!</definedName>
    <definedName name="Поправочные_коэффициенты_по_письму_Госстроя_от_25.12.90___10_3_1">#REF!</definedName>
    <definedName name="Поправочные_коэффициенты_по_письму_Госстроя_от_25.12.90___10_5" localSheetId="21">#REF!</definedName>
    <definedName name="Поправочные_коэффициенты_по_письму_Госстроя_от_25.12.90___10_5" localSheetId="20">#REF!</definedName>
    <definedName name="Поправочные_коэффициенты_по_письму_Госстроя_от_25.12.90___10_5" localSheetId="13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0_5_1" localSheetId="20">#REF!</definedName>
    <definedName name="Поправочные_коэффициенты_по_письму_Госстроя_от_25.12.90___10_5_1" localSheetId="13">#REF!</definedName>
    <definedName name="Поправочные_коэффициенты_по_письму_Госстроя_от_25.12.90___10_5_1">#REF!</definedName>
    <definedName name="Поправочные_коэффициенты_по_письму_Госстроя_от_25.12.90___11" localSheetId="20">#REF!</definedName>
    <definedName name="Поправочные_коэффициенты_по_письму_Госстроя_от_25.12.90___11" localSheetId="13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21">#REF!</definedName>
    <definedName name="Поправочные_коэффициенты_по_письму_Госстроя_от_25.12.90___11___10" localSheetId="20">#REF!</definedName>
    <definedName name="Поправочные_коэффициенты_по_письму_Госстроя_от_25.12.90___11___10" localSheetId="13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21">#REF!</definedName>
    <definedName name="Поправочные_коэффициенты_по_письму_Госстроя_от_25.12.90___11___2" localSheetId="20">#REF!</definedName>
    <definedName name="Поправочные_коэффициенты_по_письму_Госстроя_от_25.12.90___11___2" localSheetId="13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21">#REF!</definedName>
    <definedName name="Поправочные_коэффициенты_по_письму_Госстроя_от_25.12.90___11___4" localSheetId="20">#REF!</definedName>
    <definedName name="Поправочные_коэффициенты_по_письму_Госстроя_от_25.12.90___11___4" localSheetId="13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20">#REF!</definedName>
    <definedName name="Поправочные_коэффициенты_по_письму_Госстроя_от_25.12.90___11___6" localSheetId="13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20">#REF!</definedName>
    <definedName name="Поправочные_коэффициенты_по_письму_Госстроя_от_25.12.90___11___8" localSheetId="13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1_1" localSheetId="20">#REF!</definedName>
    <definedName name="Поправочные_коэффициенты_по_письму_Госстроя_от_25.12.90___11_1" localSheetId="13">#REF!</definedName>
    <definedName name="Поправочные_коэффициенты_по_письму_Госстроя_от_25.12.90___11_1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21">#REF!</definedName>
    <definedName name="Поправочные_коэффициенты_по_письму_Госстроя_от_25.12.90___2" localSheetId="20">#REF!</definedName>
    <definedName name="Поправочные_коэффициенты_по_письму_Госстроя_от_25.12.90___2" localSheetId="13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21">#REF!</definedName>
    <definedName name="Поправочные_коэффициенты_по_письму_Госстроя_от_25.12.90___2___0" localSheetId="20">#REF!</definedName>
    <definedName name="Поправочные_коэффициенты_по_письму_Госстроя_от_25.12.90___2___0" localSheetId="13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21">#REF!</definedName>
    <definedName name="Поправочные_коэффициенты_по_письму_Госстроя_от_25.12.90___2___0___0" localSheetId="20">#REF!</definedName>
    <definedName name="Поправочные_коэффициенты_по_письму_Госстроя_от_25.12.90___2___0___0" localSheetId="13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20">#REF!</definedName>
    <definedName name="Поправочные_коэффициенты_по_письму_Госстроя_от_25.12.90___2___0___0___0" localSheetId="13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 localSheetId="20">#REF!</definedName>
    <definedName name="Поправочные_коэффициенты_по_письму_Госстроя_от_25.12.90___2___0___0___0___0" localSheetId="13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0___0_1" localSheetId="20">#REF!</definedName>
    <definedName name="Поправочные_коэффициенты_по_письму_Госстроя_от_25.12.90___2___0___0___0___0_1" localSheetId="13">#REF!</definedName>
    <definedName name="Поправочные_коэффициенты_по_письму_Госстроя_от_25.12.90___2___0___0___0___0_1">#REF!</definedName>
    <definedName name="Поправочные_коэффициенты_по_письму_Госстроя_от_25.12.90___2___0___0___0_1" localSheetId="20">#REF!</definedName>
    <definedName name="Поправочные_коэффициенты_по_письму_Госстроя_от_25.12.90___2___0___0___0_1" localSheetId="13">#REF!</definedName>
    <definedName name="Поправочные_коэффициенты_по_письму_Госстроя_от_25.12.90___2___0___0___0_1">#REF!</definedName>
    <definedName name="Поправочные_коэффициенты_по_письму_Госстроя_от_25.12.90___2___0___0___1" localSheetId="20">#REF!</definedName>
    <definedName name="Поправочные_коэффициенты_по_письму_Госстроя_от_25.12.90___2___0___0___1" localSheetId="13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1_1" localSheetId="20">#REF!</definedName>
    <definedName name="Поправочные_коэффициенты_по_письму_Госстроя_от_25.12.90___2___0___0___1_1" localSheetId="13">#REF!</definedName>
    <definedName name="Поправочные_коэффициенты_по_письму_Госстроя_от_25.12.90___2___0___0___1_1">#REF!</definedName>
    <definedName name="Поправочные_коэффициенты_по_письму_Госстроя_от_25.12.90___2___0___0___5" localSheetId="20">#REF!</definedName>
    <definedName name="Поправочные_коэффициенты_по_письму_Госстроя_от_25.12.90___2___0___0___5" localSheetId="13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__5_1" localSheetId="20">#REF!</definedName>
    <definedName name="Поправочные_коэффициенты_по_письму_Госстроя_от_25.12.90___2___0___0___5_1" localSheetId="13">#REF!</definedName>
    <definedName name="Поправочные_коэффициенты_по_письму_Госстроя_от_25.12.90___2___0___0___5_1">#REF!</definedName>
    <definedName name="Поправочные_коэффициенты_по_письму_Госстроя_от_25.12.90___2___0___0_1" localSheetId="20">#REF!</definedName>
    <definedName name="Поправочные_коэффициенты_по_письму_Госстроя_от_25.12.90___2___0___0_1" localSheetId="13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1_1" localSheetId="20">#REF!</definedName>
    <definedName name="Поправочные_коэффициенты_по_письму_Госстроя_от_25.12.90___2___0___0_1_1" localSheetId="13">#REF!</definedName>
    <definedName name="Поправочные_коэффициенты_по_письму_Госстроя_от_25.12.90___2___0___0_1_1">#REF!</definedName>
    <definedName name="Поправочные_коэффициенты_по_письму_Госстроя_от_25.12.90___2___0___0_1_1_1" localSheetId="20">#REF!</definedName>
    <definedName name="Поправочные_коэффициенты_по_письму_Госстроя_от_25.12.90___2___0___0_1_1_1" localSheetId="13">#REF!</definedName>
    <definedName name="Поправочные_коэффициенты_по_письму_Госстроя_от_25.12.90___2___0___0_1_1_1">#REF!</definedName>
    <definedName name="Поправочные_коэффициенты_по_письму_Госстроя_от_25.12.90___2___0___0_5" localSheetId="20">#REF!</definedName>
    <definedName name="Поправочные_коэффициенты_по_письму_Госстроя_от_25.12.90___2___0___0_5" localSheetId="13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0_5_1" localSheetId="20">#REF!</definedName>
    <definedName name="Поправочные_коэффициенты_по_письму_Госстроя_от_25.12.90___2___0___0_5_1" localSheetId="13">#REF!</definedName>
    <definedName name="Поправочные_коэффициенты_по_письму_Госстроя_от_25.12.90___2___0___0_5_1">#REF!</definedName>
    <definedName name="Поправочные_коэффициенты_по_письму_Госстроя_от_25.12.90___2___0___1" localSheetId="20">#REF!</definedName>
    <definedName name="Поправочные_коэффициенты_по_письму_Госстроя_от_25.12.90___2___0___1" localSheetId="13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1_1" localSheetId="20">#REF!</definedName>
    <definedName name="Поправочные_коэффициенты_по_письму_Госстроя_от_25.12.90___2___0___1_1" localSheetId="13">#REF!</definedName>
    <definedName name="Поправочные_коэффициенты_по_письму_Госстроя_от_25.12.90___2___0___1_1">#REF!</definedName>
    <definedName name="Поправочные_коэффициенты_по_письму_Госстроя_от_25.12.90___2___0___5" localSheetId="20">#REF!</definedName>
    <definedName name="Поправочные_коэффициенты_по_письму_Госстроя_от_25.12.90___2___0___5" localSheetId="13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5_1" localSheetId="20">#REF!</definedName>
    <definedName name="Поправочные_коэффициенты_по_письму_Госстроя_от_25.12.90___2___0___5_1" localSheetId="13">#REF!</definedName>
    <definedName name="Поправочные_коэффициенты_по_письму_Госстроя_от_25.12.90___2___0___5_1">#REF!</definedName>
    <definedName name="Поправочные_коэффициенты_по_письму_Госстроя_от_25.12.90___2___0_1" localSheetId="20">#REF!</definedName>
    <definedName name="Поправочные_коэффициенты_по_письму_Госстроя_от_25.12.90___2___0_1" localSheetId="13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1_1" localSheetId="20">#REF!</definedName>
    <definedName name="Поправочные_коэффициенты_по_письму_Госстроя_от_25.12.90___2___0_1_1" localSheetId="13">#REF!</definedName>
    <definedName name="Поправочные_коэффициенты_по_письму_Госстроя_от_25.12.90___2___0_1_1">#REF!</definedName>
    <definedName name="Поправочные_коэффициенты_по_письму_Госстроя_от_25.12.90___2___0_1_1_1" localSheetId="20">#REF!</definedName>
    <definedName name="Поправочные_коэффициенты_по_письму_Госстроя_от_25.12.90___2___0_1_1_1" localSheetId="13">#REF!</definedName>
    <definedName name="Поправочные_коэффициенты_по_письму_Госстроя_от_25.12.90___2___0_1_1_1">#REF!</definedName>
    <definedName name="Поправочные_коэффициенты_по_письму_Госстроя_от_25.12.90___2___0_3" localSheetId="20">#REF!</definedName>
    <definedName name="Поправочные_коэффициенты_по_письму_Госстроя_от_25.12.90___2___0_3" localSheetId="13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3_1" localSheetId="20">#REF!</definedName>
    <definedName name="Поправочные_коэффициенты_по_письму_Госстроя_от_25.12.90___2___0_3_1" localSheetId="13">#REF!</definedName>
    <definedName name="Поправочные_коэффициенты_по_письму_Госстроя_от_25.12.90___2___0_3_1">#REF!</definedName>
    <definedName name="Поправочные_коэффициенты_по_письму_Госстроя_от_25.12.90___2___0_5" localSheetId="20">#REF!</definedName>
    <definedName name="Поправочные_коэффициенты_по_письму_Госстроя_от_25.12.90___2___0_5" localSheetId="13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0_5_1" localSheetId="20">#REF!</definedName>
    <definedName name="Поправочные_коэффициенты_по_письму_Госстроя_от_25.12.90___2___0_5_1" localSheetId="13">#REF!</definedName>
    <definedName name="Поправочные_коэффициенты_по_письму_Госстроя_от_25.12.90___2___0_5_1">#REF!</definedName>
    <definedName name="Поправочные_коэффициенты_по_письму_Госстроя_от_25.12.90___2___1" localSheetId="20">#REF!</definedName>
    <definedName name="Поправочные_коэффициенты_по_письму_Госстроя_от_25.12.90___2___1" localSheetId="13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1" localSheetId="20">#REF!</definedName>
    <definedName name="Поправочные_коэффициенты_по_письму_Госстроя_от_25.12.90___2___1_1" localSheetId="13">#REF!</definedName>
    <definedName name="Поправочные_коэффициенты_по_письму_Госстроя_от_25.12.90___2___1_1">#REF!</definedName>
    <definedName name="Поправочные_коэффициенты_по_письму_Госстроя_от_25.12.90___2___10" localSheetId="20">#REF!</definedName>
    <definedName name="Поправочные_коэффициенты_по_письму_Госстроя_от_25.12.90___2___10" localSheetId="13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0_1" localSheetId="20">#REF!</definedName>
    <definedName name="Поправочные_коэффициенты_по_письму_Госстроя_от_25.12.90___2___10_1" localSheetId="13">#REF!</definedName>
    <definedName name="Поправочные_коэффициенты_по_письму_Госстроя_от_25.12.90___2___10_1">#REF!</definedName>
    <definedName name="Поправочные_коэффициенты_по_письму_Госстроя_от_25.12.90___2___12" localSheetId="20">#REF!</definedName>
    <definedName name="Поправочные_коэффициенты_по_письму_Госстроя_от_25.12.90___2___12" localSheetId="13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20">#REF!</definedName>
    <definedName name="Поправочные_коэффициенты_по_письму_Госстроя_от_25.12.90___2___2" localSheetId="13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2_1" localSheetId="20">#REF!</definedName>
    <definedName name="Поправочные_коэффициенты_по_письму_Госстроя_от_25.12.90___2___2_1" localSheetId="13">#REF!</definedName>
    <definedName name="Поправочные_коэффициенты_по_письму_Госстроя_от_25.12.90___2___2_1">#REF!</definedName>
    <definedName name="Поправочные_коэффициенты_по_письму_Госстроя_от_25.12.90___2___3" localSheetId="20">#REF!</definedName>
    <definedName name="Поправочные_коэффициенты_по_письму_Госстроя_от_25.12.90___2___3" localSheetId="13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3_1" localSheetId="20">#REF!</definedName>
    <definedName name="Поправочные_коэффициенты_по_письму_Госстроя_от_25.12.90___2___3_1" localSheetId="13">#REF!</definedName>
    <definedName name="Поправочные_коэффициенты_по_письму_Госстроя_от_25.12.90___2___3_1">#REF!</definedName>
    <definedName name="Поправочные_коэффициенты_по_письму_Госстроя_от_25.12.90___2___4" localSheetId="20">#REF!</definedName>
    <definedName name="Поправочные_коэффициенты_по_письму_Госстроя_от_25.12.90___2___4" localSheetId="13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 localSheetId="20">#REF!</definedName>
    <definedName name="Поправочные_коэффициенты_по_письму_Госстроя_от_25.12.90___2___4___0" localSheetId="13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0_1" localSheetId="20">#REF!</definedName>
    <definedName name="Поправочные_коэффициенты_по_письму_Госстроя_от_25.12.90___2___4___0_1" localSheetId="13">#REF!</definedName>
    <definedName name="Поправочные_коэффициенты_по_письму_Госстроя_от_25.12.90___2___4___0_1">#REF!</definedName>
    <definedName name="Поправочные_коэффициенты_по_письму_Госстроя_от_25.12.90___2___4___5" localSheetId="20">#REF!</definedName>
    <definedName name="Поправочные_коэффициенты_по_письму_Госстроя_от_25.12.90___2___4___5" localSheetId="13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__5_1" localSheetId="20">#REF!</definedName>
    <definedName name="Поправочные_коэффициенты_по_письму_Госстроя_от_25.12.90___2___4___5_1" localSheetId="13">#REF!</definedName>
    <definedName name="Поправочные_коэффициенты_по_письму_Госстроя_от_25.12.90___2___4___5_1">#REF!</definedName>
    <definedName name="Поправочные_коэффициенты_по_письму_Госстроя_от_25.12.90___2___4_1" localSheetId="20">#REF!</definedName>
    <definedName name="Поправочные_коэффициенты_по_письму_Госстроя_от_25.12.90___2___4_1" localSheetId="13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1_1" localSheetId="20">#REF!</definedName>
    <definedName name="Поправочные_коэффициенты_по_письму_Госстроя_от_25.12.90___2___4_1_1" localSheetId="13">#REF!</definedName>
    <definedName name="Поправочные_коэффициенты_по_письму_Госстроя_от_25.12.90___2___4_1_1">#REF!</definedName>
    <definedName name="Поправочные_коэффициенты_по_письму_Госстроя_от_25.12.90___2___4_1_1_1" localSheetId="20">#REF!</definedName>
    <definedName name="Поправочные_коэффициенты_по_письму_Госстроя_от_25.12.90___2___4_1_1_1" localSheetId="13">#REF!</definedName>
    <definedName name="Поправочные_коэффициенты_по_письму_Госстроя_от_25.12.90___2___4_1_1_1">#REF!</definedName>
    <definedName name="Поправочные_коэффициенты_по_письму_Госстроя_от_25.12.90___2___4_3" localSheetId="20">#REF!</definedName>
    <definedName name="Поправочные_коэффициенты_по_письму_Госстроя_от_25.12.90___2___4_3" localSheetId="13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3_1" localSheetId="20">#REF!</definedName>
    <definedName name="Поправочные_коэффициенты_по_письму_Госстроя_от_25.12.90___2___4_3_1" localSheetId="13">#REF!</definedName>
    <definedName name="Поправочные_коэффициенты_по_письму_Госстроя_от_25.12.90___2___4_3_1">#REF!</definedName>
    <definedName name="Поправочные_коэффициенты_по_письму_Госстроя_от_25.12.90___2___4_5" localSheetId="20">#REF!</definedName>
    <definedName name="Поправочные_коэффициенты_по_письму_Госстроя_от_25.12.90___2___4_5" localSheetId="13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4_5_1" localSheetId="20">#REF!</definedName>
    <definedName name="Поправочные_коэффициенты_по_письму_Госстроя_от_25.12.90___2___4_5_1" localSheetId="13">#REF!</definedName>
    <definedName name="Поправочные_коэффициенты_по_письму_Госстроя_от_25.12.90___2___4_5_1">#REF!</definedName>
    <definedName name="Поправочные_коэффициенты_по_письму_Госстроя_от_25.12.90___2___5" localSheetId="20">#REF!</definedName>
    <definedName name="Поправочные_коэффициенты_по_письму_Госстроя_от_25.12.90___2___5" localSheetId="13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5_1" localSheetId="20">#REF!</definedName>
    <definedName name="Поправочные_коэффициенты_по_письму_Госстроя_от_25.12.90___2___5_1" localSheetId="13">#REF!</definedName>
    <definedName name="Поправочные_коэффициенты_по_письму_Госстроя_от_25.12.90___2___5_1">#REF!</definedName>
    <definedName name="Поправочные_коэффициенты_по_письму_Госстроя_от_25.12.90___2___6" localSheetId="20">#REF!</definedName>
    <definedName name="Поправочные_коэффициенты_по_письму_Госстроя_от_25.12.90___2___6" localSheetId="13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1" localSheetId="20">#REF!</definedName>
    <definedName name="Поправочные_коэффициенты_по_письму_Госстроя_от_25.12.90___2___6_1" localSheetId="13">#REF!</definedName>
    <definedName name="Поправочные_коэффициенты_по_письму_Госстроя_от_25.12.90___2___6_1">#REF!</definedName>
    <definedName name="Поправочные_коэффициенты_по_письму_Госстроя_от_25.12.90___2___8" localSheetId="20">#REF!</definedName>
    <definedName name="Поправочные_коэффициенты_по_письму_Госстроя_от_25.12.90___2___8" localSheetId="13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1" localSheetId="20">#REF!</definedName>
    <definedName name="Поправочные_коэффициенты_по_письму_Госстроя_от_25.12.90___2___8_1" localSheetId="13">#REF!</definedName>
    <definedName name="Поправочные_коэффициенты_по_письму_Госстроя_от_25.12.90___2___8_1">#REF!</definedName>
    <definedName name="Поправочные_коэффициенты_по_письму_Госстроя_от_25.12.90___2_1" localSheetId="20">#REF!</definedName>
    <definedName name="Поправочные_коэффициенты_по_письму_Госстроя_от_25.12.90___2_1" localSheetId="13">#REF!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1_1" localSheetId="20">#REF!</definedName>
    <definedName name="Поправочные_коэффициенты_по_письму_Госстроя_от_25.12.90___2_1_1" localSheetId="13">#REF!</definedName>
    <definedName name="Поправочные_коэффициенты_по_письму_Госстроя_от_25.12.90___2_1_1">#REF!</definedName>
    <definedName name="Поправочные_коэффициенты_по_письму_Госстроя_от_25.12.90___2_1_1_1" localSheetId="20">#REF!</definedName>
    <definedName name="Поправочные_коэффициенты_по_письму_Госстроя_от_25.12.90___2_1_1_1" localSheetId="13">#REF!</definedName>
    <definedName name="Поправочные_коэффициенты_по_письму_Госстроя_от_25.12.90___2_1_1_1">#REF!</definedName>
    <definedName name="Поправочные_коэффициенты_по_письму_Госстроя_от_25.12.90___2_3" localSheetId="20">#REF!</definedName>
    <definedName name="Поправочные_коэффициенты_по_письму_Госстроя_от_25.12.90___2_3" localSheetId="13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3_1" localSheetId="20">#REF!</definedName>
    <definedName name="Поправочные_коэффициенты_по_письму_Госстроя_от_25.12.90___2_3_1" localSheetId="13">#REF!</definedName>
    <definedName name="Поправочные_коэффициенты_по_письму_Госстроя_от_25.12.90___2_3_1">#REF!</definedName>
    <definedName name="Поправочные_коэффициенты_по_письму_Госстроя_от_25.12.90___2_5" localSheetId="20">#REF!</definedName>
    <definedName name="Поправочные_коэффициенты_по_письму_Госстроя_от_25.12.90___2_5" localSheetId="13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2_5_1" localSheetId="20">#REF!</definedName>
    <definedName name="Поправочные_коэффициенты_по_письму_Госстроя_от_25.12.90___2_5_1" localSheetId="13">#REF!</definedName>
    <definedName name="Поправочные_коэффициенты_по_письму_Госстроя_от_25.12.90___2_5_1">#REF!</definedName>
    <definedName name="Поправочные_коэффициенты_по_письму_Госстроя_от_25.12.90___3" localSheetId="20">#REF!</definedName>
    <definedName name="Поправочные_коэффициенты_по_письму_Госстроя_от_25.12.90___3" localSheetId="13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20">#REF!</definedName>
    <definedName name="Поправочные_коэффициенты_по_письму_Госстроя_от_25.12.90___3___0" localSheetId="13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 localSheetId="21">#REF!</definedName>
    <definedName name="Поправочные_коэффициенты_по_письму_Госстроя_от_25.12.90___3___0___0___0" localSheetId="20">#REF!</definedName>
    <definedName name="Поправочные_коэффициенты_по_письму_Госстроя_от_25.12.90___3___0___0___0" localSheetId="13">#REF!</definedName>
    <definedName name="Поправочные_коэффициенты_по_письму_Госстроя_от_25.12.90___3___0___0___0">#REF!</definedName>
    <definedName name="Поправочные_коэффициенты_по_письму_Госстроя_от_25.12.90___3___0___0___0_1" localSheetId="21">#REF!</definedName>
    <definedName name="Поправочные_коэффициенты_по_письму_Госстроя_от_25.12.90___3___0___0___0_1" localSheetId="20">#REF!</definedName>
    <definedName name="Поправочные_коэффициенты_по_письму_Госстроя_от_25.12.90___3___0___0___0_1" localSheetId="13">#REF!</definedName>
    <definedName name="Поправочные_коэффициенты_по_письму_Госстроя_от_25.12.90___3___0___0___0_1">#REF!</definedName>
    <definedName name="Поправочные_коэффициенты_по_письму_Госстроя_от_25.12.90___3___0___0___1" localSheetId="21">#REF!</definedName>
    <definedName name="Поправочные_коэффициенты_по_письму_Госстроя_от_25.12.90___3___0___0___1" localSheetId="20">#REF!</definedName>
    <definedName name="Поправочные_коэффициенты_по_письму_Госстроя_от_25.12.90___3___0___0___1" localSheetId="13">#REF!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1_1" localSheetId="20">#REF!</definedName>
    <definedName name="Поправочные_коэффициенты_по_письму_Госстроя_от_25.12.90___3___0___0___1_1" localSheetId="13">#REF!</definedName>
    <definedName name="Поправочные_коэффициенты_по_письму_Госстроя_от_25.12.90___3___0___0___1_1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 localSheetId="21">#REF!</definedName>
    <definedName name="Поправочные_коэффициенты_по_письму_Госстроя_от_25.12.90___3___0___0_1" localSheetId="20">#REF!</definedName>
    <definedName name="Поправочные_коэффициенты_по_письму_Госстроя_от_25.12.90___3___0___0_1" localSheetId="13">#REF!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1_1" localSheetId="21">#REF!</definedName>
    <definedName name="Поправочные_коэффициенты_по_письму_Госстроя_от_25.12.90___3___0___0_1_1" localSheetId="20">#REF!</definedName>
    <definedName name="Поправочные_коэффициенты_по_письму_Госстроя_от_25.12.90___3___0___0_1_1" localSheetId="13">#REF!</definedName>
    <definedName name="Поправочные_коэффициенты_по_письму_Госстроя_от_25.12.90___3___0___0_1_1">#REF!</definedName>
    <definedName name="Поправочные_коэффициенты_по_письму_Госстроя_от_25.12.90___3___0___0_1_1_1" localSheetId="21">#REF!</definedName>
    <definedName name="Поправочные_коэффициенты_по_письму_Госстроя_от_25.12.90___3___0___0_1_1_1" localSheetId="20">#REF!</definedName>
    <definedName name="Поправочные_коэффициенты_по_письму_Госстроя_от_25.12.90___3___0___0_1_1_1" localSheetId="13">#REF!</definedName>
    <definedName name="Поправочные_коэффициенты_по_письму_Госстроя_от_25.12.90___3___0___0_1_1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 localSheetId="21">#REF!</definedName>
    <definedName name="Поправочные_коэффициенты_по_письму_Госстроя_от_25.12.90___3___0___1" localSheetId="20">#REF!</definedName>
    <definedName name="Поправочные_коэффициенты_по_письму_Госстроя_от_25.12.90___3___0___1" localSheetId="13">#REF!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1_1" localSheetId="21">#REF!</definedName>
    <definedName name="Поправочные_коэффициенты_по_письму_Госстроя_от_25.12.90___3___0___1_1" localSheetId="20">#REF!</definedName>
    <definedName name="Поправочные_коэффициенты_по_письму_Госстроя_от_25.12.90___3___0___1_1" localSheetId="13">#REF!</definedName>
    <definedName name="Поправочные_коэффициенты_по_письму_Госстроя_от_25.12.90___3___0___1_1">#REF!</definedName>
    <definedName name="Поправочные_коэффициенты_по_письму_Госстроя_от_25.12.90___3___0___2" localSheetId="21">#REF!</definedName>
    <definedName name="Поправочные_коэффициенты_по_письму_Госстроя_от_25.12.90___3___0___2" localSheetId="20">#REF!</definedName>
    <definedName name="Поправочные_коэффициенты_по_письму_Госстроя_от_25.12.90___3___0___2" localSheetId="13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2_1" localSheetId="20">#REF!</definedName>
    <definedName name="Поправочные_коэффициенты_по_письму_Госстроя_от_25.12.90___3___0___2_1" localSheetId="13">#REF!</definedName>
    <definedName name="Поправочные_коэффициенты_по_письму_Госстроя_от_25.12.90___3___0___2_1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5" localSheetId="21">#REF!</definedName>
    <definedName name="Поправочные_коэффициенты_по_письму_Госстроя_от_25.12.90___3___0___5" localSheetId="20">#REF!</definedName>
    <definedName name="Поправочные_коэффициенты_по_письму_Госстроя_от_25.12.90___3___0___5" localSheetId="13">#REF!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__5_1" localSheetId="21">#REF!</definedName>
    <definedName name="Поправочные_коэффициенты_по_письму_Госстроя_от_25.12.90___3___0___5_1" localSheetId="20">#REF!</definedName>
    <definedName name="Поправочные_коэффициенты_по_письму_Госстроя_от_25.12.90___3___0___5_1" localSheetId="13">#REF!</definedName>
    <definedName name="Поправочные_коэффициенты_по_письму_Госстроя_от_25.12.90___3___0___5_1">#REF!</definedName>
    <definedName name="Поправочные_коэффициенты_по_письму_Госстроя_от_25.12.90___3___0_1" localSheetId="21">#REF!</definedName>
    <definedName name="Поправочные_коэффициенты_по_письму_Госстроя_от_25.12.90___3___0_1" localSheetId="20">#REF!</definedName>
    <definedName name="Поправочные_коэффициенты_по_письму_Госстроя_от_25.12.90___3___0_1" localSheetId="13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1_1" localSheetId="20">#REF!</definedName>
    <definedName name="Поправочные_коэффициенты_по_письму_Госстроя_от_25.12.90___3___0_1_1" localSheetId="13">#REF!</definedName>
    <definedName name="Поправочные_коэффициенты_по_письму_Госстроя_от_25.12.90___3___0_1_1">#REF!</definedName>
    <definedName name="Поправочные_коэффициенты_по_письму_Госстроя_от_25.12.90___3___0_1_1_1" localSheetId="20">#REF!</definedName>
    <definedName name="Поправочные_коэффициенты_по_письму_Госстроя_от_25.12.90___3___0_1_1_1" localSheetId="13">#REF!</definedName>
    <definedName name="Поправочные_коэффициенты_по_письму_Госстроя_от_25.12.90___3___0_1_1_1">#REF!</definedName>
    <definedName name="Поправочные_коэффициенты_по_письму_Госстроя_от_25.12.90___3___0_3" localSheetId="20">#REF!</definedName>
    <definedName name="Поправочные_коэффициенты_по_письму_Госстроя_от_25.12.90___3___0_3" localSheetId="13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3_1" localSheetId="20">#REF!</definedName>
    <definedName name="Поправочные_коэффициенты_по_письму_Госстроя_от_25.12.90___3___0_3_1" localSheetId="13">#REF!</definedName>
    <definedName name="Поправочные_коэффициенты_по_письму_Госстроя_от_25.12.90___3___0_3_1">#REF!</definedName>
    <definedName name="Поправочные_коэффициенты_по_письму_Госстроя_от_25.12.90___3___0_5" localSheetId="20">#REF!</definedName>
    <definedName name="Поправочные_коэффициенты_по_письму_Госстроя_от_25.12.90___3___0_5" localSheetId="13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0_5_1" localSheetId="20">#REF!</definedName>
    <definedName name="Поправочные_коэффициенты_по_письму_Госстроя_от_25.12.90___3___0_5_1" localSheetId="13">#REF!</definedName>
    <definedName name="Поправочные_коэффициенты_по_письму_Госстроя_от_25.12.90___3___0_5_1">#REF!</definedName>
    <definedName name="Поправочные_коэффициенты_по_письму_Госстроя_от_25.12.90___3___10" localSheetId="20">#REF!</definedName>
    <definedName name="Поправочные_коэффициенты_по_письму_Госстроя_от_25.12.90___3___10" localSheetId="13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20">#REF!</definedName>
    <definedName name="Поправочные_коэффициенты_по_письму_Госстроя_от_25.12.90___3___2" localSheetId="13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2_1" localSheetId="20">#REF!</definedName>
    <definedName name="Поправочные_коэффициенты_по_письму_Госстроя_от_25.12.90___3___2_1" localSheetId="13">#REF!</definedName>
    <definedName name="Поправочные_коэффициенты_по_письму_Госстроя_от_25.12.90___3___2_1">#REF!</definedName>
    <definedName name="Поправочные_коэффициенты_по_письму_Госстроя_от_25.12.90___3___3" localSheetId="20">#REF!</definedName>
    <definedName name="Поправочные_коэффициенты_по_письму_Госстроя_от_25.12.90___3___3" localSheetId="13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3_1" localSheetId="20">#REF!</definedName>
    <definedName name="Поправочные_коэффициенты_по_письму_Госстроя_от_25.12.90___3___3_1" localSheetId="13">#REF!</definedName>
    <definedName name="Поправочные_коэффициенты_по_письму_Госстроя_от_25.12.90___3___3_1">#REF!</definedName>
    <definedName name="Поправочные_коэффициенты_по_письму_Госстроя_от_25.12.90___3___4" localSheetId="20">#REF!</definedName>
    <definedName name="Поправочные_коэффициенты_по_письму_Госстроя_от_25.12.90___3___4" localSheetId="13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5" localSheetId="20">#REF!</definedName>
    <definedName name="Поправочные_коэффициенты_по_письму_Госстроя_от_25.12.90___3___5" localSheetId="13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5_1" localSheetId="20">#REF!</definedName>
    <definedName name="Поправочные_коэффициенты_по_письму_Госстроя_от_25.12.90___3___5_1" localSheetId="13">#REF!</definedName>
    <definedName name="Поправочные_коэффициенты_по_письму_Госстроя_от_25.12.90___3___5_1">#REF!</definedName>
    <definedName name="Поправочные_коэффициенты_по_письму_Госстроя_от_25.12.90___3___6" localSheetId="20">#REF!</definedName>
    <definedName name="Поправочные_коэффициенты_по_письму_Госстроя_от_25.12.90___3___6" localSheetId="13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20">#REF!</definedName>
    <definedName name="Поправочные_коэффициенты_по_письму_Госстроя_от_25.12.90___3___8" localSheetId="13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1" localSheetId="20">#REF!</definedName>
    <definedName name="Поправочные_коэффициенты_по_письму_Госстроя_от_25.12.90___3_1" localSheetId="13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1_1" localSheetId="20">#REF!</definedName>
    <definedName name="Поправочные_коэффициенты_по_письму_Госстроя_от_25.12.90___3_1_1" localSheetId="13">#REF!</definedName>
    <definedName name="Поправочные_коэффициенты_по_письму_Госстроя_от_25.12.90___3_1_1">#REF!</definedName>
    <definedName name="Поправочные_коэффициенты_по_письму_Госстроя_от_25.12.90___3_1_1_1" localSheetId="20">#REF!</definedName>
    <definedName name="Поправочные_коэффициенты_по_письму_Госстроя_от_25.12.90___3_1_1_1" localSheetId="13">#REF!</definedName>
    <definedName name="Поправочные_коэффициенты_по_письму_Госстроя_от_25.12.90___3_1_1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 localSheetId="21">#REF!</definedName>
    <definedName name="Поправочные_коэффициенты_по_письму_Госстроя_от_25.12.90___3_5" localSheetId="20">#REF!</definedName>
    <definedName name="Поправочные_коэффициенты_по_письму_Госстроя_от_25.12.90___3_5" localSheetId="13">#REF!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3_5_1" localSheetId="21">#REF!</definedName>
    <definedName name="Поправочные_коэффициенты_по_письму_Госстроя_от_25.12.90___3_5_1" localSheetId="20">#REF!</definedName>
    <definedName name="Поправочные_коэффициенты_по_письму_Госстроя_от_25.12.90___3_5_1" localSheetId="13">#REF!</definedName>
    <definedName name="Поправочные_коэффициенты_по_письму_Госстроя_от_25.12.90___3_5_1">#REF!</definedName>
    <definedName name="Поправочные_коэффициенты_по_письму_Госстроя_от_25.12.90___4" localSheetId="21">#REF!</definedName>
    <definedName name="Поправочные_коэффициенты_по_письму_Госстроя_от_25.12.90___4" localSheetId="20">#REF!</definedName>
    <definedName name="Поправочные_коэффициенты_по_письму_Госстроя_от_25.12.90___4" localSheetId="13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21">#REF!</definedName>
    <definedName name="Поправочные_коэффициенты_по_письму_Госстроя_от_25.12.90___4___0___0" localSheetId="20">#REF!</definedName>
    <definedName name="Поправочные_коэффициенты_по_письму_Госстроя_от_25.12.90___4___0___0" localSheetId="13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21">#REF!</definedName>
    <definedName name="Поправочные_коэффициенты_по_письму_Госстроя_от_25.12.90___4___0___0___0" localSheetId="20">#REF!</definedName>
    <definedName name="Поправочные_коэффициенты_по_письму_Госстроя_от_25.12.90___4___0___0___0" localSheetId="13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 localSheetId="21">#REF!</definedName>
    <definedName name="Поправочные_коэффициенты_по_письму_Госстроя_от_25.12.90___4___0___0___0___0" localSheetId="20">#REF!</definedName>
    <definedName name="Поправочные_коэффициенты_по_письму_Госстроя_от_25.12.90___4___0___0___0___0" localSheetId="13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0___0_1" localSheetId="20">#REF!</definedName>
    <definedName name="Поправочные_коэффициенты_по_письму_Госстроя_от_25.12.90___4___0___0___0___0_1" localSheetId="13">#REF!</definedName>
    <definedName name="Поправочные_коэффициенты_по_письму_Госстроя_от_25.12.90___4___0___0___0___0_1">#REF!</definedName>
    <definedName name="Поправочные_коэффициенты_по_письму_Госстроя_от_25.12.90___4___0___0___0_1" localSheetId="20">#REF!</definedName>
    <definedName name="Поправочные_коэффициенты_по_письму_Госстроя_от_25.12.90___4___0___0___0_1" localSheetId="13">#REF!</definedName>
    <definedName name="Поправочные_коэффициенты_по_письму_Госстроя_от_25.12.90___4___0___0___0_1">#REF!</definedName>
    <definedName name="Поправочные_коэффициенты_по_письму_Госстроя_от_25.12.90___4___0___0___1" localSheetId="20">#REF!</definedName>
    <definedName name="Поправочные_коэффициенты_по_письму_Госстроя_от_25.12.90___4___0___0___1" localSheetId="13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1_1" localSheetId="20">#REF!</definedName>
    <definedName name="Поправочные_коэффициенты_по_письму_Госстроя_от_25.12.90___4___0___0___1_1" localSheetId="13">#REF!</definedName>
    <definedName name="Поправочные_коэффициенты_по_письму_Госстроя_от_25.12.90___4___0___0___1_1">#REF!</definedName>
    <definedName name="Поправочные_коэффициенты_по_письму_Госстроя_от_25.12.90___4___0___0___5" localSheetId="20">#REF!</definedName>
    <definedName name="Поправочные_коэффициенты_по_письму_Госстроя_от_25.12.90___4___0___0___5" localSheetId="13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__5_1" localSheetId="20">#REF!</definedName>
    <definedName name="Поправочные_коэффициенты_по_письму_Госстроя_от_25.12.90___4___0___0___5_1" localSheetId="13">#REF!</definedName>
    <definedName name="Поправочные_коэффициенты_по_письму_Госстроя_от_25.12.90___4___0___0___5_1">#REF!</definedName>
    <definedName name="Поправочные_коэффициенты_по_письму_Госстроя_от_25.12.90___4___0___0_1" localSheetId="20">#REF!</definedName>
    <definedName name="Поправочные_коэффициенты_по_письму_Госстроя_от_25.12.90___4___0___0_1" localSheetId="13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1_1" localSheetId="20">#REF!</definedName>
    <definedName name="Поправочные_коэффициенты_по_письму_Госстроя_от_25.12.90___4___0___0_1_1" localSheetId="13">#REF!</definedName>
    <definedName name="Поправочные_коэффициенты_по_письму_Госстроя_от_25.12.90___4___0___0_1_1">#REF!</definedName>
    <definedName name="Поправочные_коэффициенты_по_письму_Госстроя_от_25.12.90___4___0___0_1_1_1" localSheetId="20">#REF!</definedName>
    <definedName name="Поправочные_коэффициенты_по_письму_Госстроя_от_25.12.90___4___0___0_1_1_1" localSheetId="13">#REF!</definedName>
    <definedName name="Поправочные_коэффициенты_по_письму_Госстроя_от_25.12.90___4___0___0_1_1_1">#REF!</definedName>
    <definedName name="Поправочные_коэффициенты_по_письму_Госстроя_от_25.12.90___4___0___0_5" localSheetId="20">#REF!</definedName>
    <definedName name="Поправочные_коэффициенты_по_письму_Госстроя_от_25.12.90___4___0___0_5" localSheetId="13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0_5_1" localSheetId="20">#REF!</definedName>
    <definedName name="Поправочные_коэффициенты_по_письму_Госстроя_от_25.12.90___4___0___0_5_1" localSheetId="13">#REF!</definedName>
    <definedName name="Поправочные_коэффициенты_по_письму_Госстроя_от_25.12.90___4___0___0_5_1">#REF!</definedName>
    <definedName name="Поправочные_коэффициенты_по_письму_Госстроя_от_25.12.90___4___0___1" localSheetId="20">#REF!</definedName>
    <definedName name="Поправочные_коэффициенты_по_письму_Госстроя_от_25.12.90___4___0___1" localSheetId="13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1_1" localSheetId="20">#REF!</definedName>
    <definedName name="Поправочные_коэффициенты_по_письму_Госстроя_от_25.12.90___4___0___1_1" localSheetId="13">#REF!</definedName>
    <definedName name="Поправочные_коэффициенты_по_письму_Госстроя_от_25.12.90___4___0___1_1">#REF!</definedName>
    <definedName name="Поправочные_коэффициенты_по_письму_Госстроя_от_25.12.90___4___0___2" localSheetId="20">#REF!</definedName>
    <definedName name="Поправочные_коэффициенты_по_письму_Госстроя_от_25.12.90___4___0___2" localSheetId="13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2_1" localSheetId="20">#REF!</definedName>
    <definedName name="Поправочные_коэффициенты_по_письму_Госстроя_от_25.12.90___4___0___2_1" localSheetId="13">#REF!</definedName>
    <definedName name="Поправочные_коэффициенты_по_письму_Госстроя_от_25.12.90___4___0___2_1">#REF!</definedName>
    <definedName name="Поправочные_коэффициенты_по_письму_Госстроя_от_25.12.90___4___0___4" localSheetId="20">#REF!</definedName>
    <definedName name="Поправочные_коэффициенты_по_письму_Госстроя_от_25.12.90___4___0___4" localSheetId="13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4_1" localSheetId="20">#REF!</definedName>
    <definedName name="Поправочные_коэффициенты_по_письму_Госстроя_от_25.12.90___4___0___4_1" localSheetId="13">#REF!</definedName>
    <definedName name="Поправочные_коэффициенты_по_письму_Госстроя_от_25.12.90___4___0___4_1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1" localSheetId="21">#REF!</definedName>
    <definedName name="Поправочные_коэффициенты_по_письму_Госстроя_от_25.12.90___4___0_1" localSheetId="20">#REF!</definedName>
    <definedName name="Поправочные_коэффициенты_по_письму_Госстроя_от_25.12.90___4___0_1" localSheetId="13">#REF!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1_1" localSheetId="21">#REF!</definedName>
    <definedName name="Поправочные_коэффициенты_по_письму_Госстроя_от_25.12.90___4___0_1_1" localSheetId="20">#REF!</definedName>
    <definedName name="Поправочные_коэффициенты_по_письму_Госстроя_от_25.12.90___4___0_1_1" localSheetId="13">#REF!</definedName>
    <definedName name="Поправочные_коэффициенты_по_письму_Госстроя_от_25.12.90___4___0_1_1">#REF!</definedName>
    <definedName name="Поправочные_коэффициенты_по_письму_Госстроя_от_25.12.90___4___0_1_1_1" localSheetId="21">#REF!</definedName>
    <definedName name="Поправочные_коэффициенты_по_письму_Госстроя_от_25.12.90___4___0_1_1_1" localSheetId="20">#REF!</definedName>
    <definedName name="Поправочные_коэффициенты_по_письму_Госстроя_от_25.12.90___4___0_1_1_1" localSheetId="13">#REF!</definedName>
    <definedName name="Поправочные_коэффициенты_по_письму_Госстроя_от_25.12.90___4___0_1_1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 localSheetId="21">#REF!</definedName>
    <definedName name="Поправочные_коэффициенты_по_письму_Госстроя_от_25.12.90___4___10" localSheetId="20">#REF!</definedName>
    <definedName name="Поправочные_коэффициенты_по_письму_Госстроя_от_25.12.90___4___10" localSheetId="13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0_1" localSheetId="21">#REF!</definedName>
    <definedName name="Поправочные_коэффициенты_по_письму_Госстроя_от_25.12.90___4___10_1" localSheetId="20">#REF!</definedName>
    <definedName name="Поправочные_коэффициенты_по_письму_Госстроя_от_25.12.90___4___10_1" localSheetId="13">#REF!</definedName>
    <definedName name="Поправочные_коэффициенты_по_письму_Госстроя_от_25.12.90___4___10_1">#REF!</definedName>
    <definedName name="Поправочные_коэффициенты_по_письму_Госстроя_от_25.12.90___4___12" localSheetId="21">#REF!</definedName>
    <definedName name="Поправочные_коэффициенты_по_письму_Госстроя_от_25.12.90___4___12" localSheetId="20">#REF!</definedName>
    <definedName name="Поправочные_коэффициенты_по_письму_Госстроя_от_25.12.90___4___12" localSheetId="13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20">#REF!</definedName>
    <definedName name="Поправочные_коэффициенты_по_письму_Госстроя_от_25.12.90___4___2" localSheetId="13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2_1" localSheetId="20">#REF!</definedName>
    <definedName name="Поправочные_коэффициенты_по_письму_Госстроя_от_25.12.90___4___2_1" localSheetId="13">#REF!</definedName>
    <definedName name="Поправочные_коэффициенты_по_письму_Госстроя_от_25.12.90___4___2_1">#REF!</definedName>
    <definedName name="Поправочные_коэффициенты_по_письму_Госстроя_от_25.12.90___4___3" localSheetId="20">#REF!</definedName>
    <definedName name="Поправочные_коэффициенты_по_письму_Госстроя_от_25.12.90___4___3" localSheetId="13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20">#REF!</definedName>
    <definedName name="Поправочные_коэффициенты_по_письму_Госстроя_от_25.12.90___4___3___0" localSheetId="13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 localSheetId="20">#REF!</definedName>
    <definedName name="Поправочные_коэффициенты_по_письму_Госстроя_от_25.12.90___4___3___0___0" localSheetId="13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0___0_1" localSheetId="20">#REF!</definedName>
    <definedName name="Поправочные_коэффициенты_по_письму_Госстроя_от_25.12.90___4___3___0___0_1" localSheetId="13">#REF!</definedName>
    <definedName name="Поправочные_коэффициенты_по_письму_Госстроя_от_25.12.90___4___3___0___0_1">#REF!</definedName>
    <definedName name="Поправочные_коэффициенты_по_письму_Госстроя_от_25.12.90___4___3___0_1" localSheetId="20">#REF!</definedName>
    <definedName name="Поправочные_коэффициенты_по_письму_Госстроя_от_25.12.90___4___3___0_1" localSheetId="13">#REF!</definedName>
    <definedName name="Поправочные_коэффициенты_по_письму_Госстроя_от_25.12.90___4___3___0_1">#REF!</definedName>
    <definedName name="Поправочные_коэффициенты_по_письму_Госстроя_от_25.12.90___4___3___5" localSheetId="20">#REF!</definedName>
    <definedName name="Поправочные_коэффициенты_по_письму_Госстроя_от_25.12.90___4___3___5" localSheetId="13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__5_1" localSheetId="20">#REF!</definedName>
    <definedName name="Поправочные_коэффициенты_по_письму_Госстроя_от_25.12.90___4___3___5_1" localSheetId="13">#REF!</definedName>
    <definedName name="Поправочные_коэффициенты_по_письму_Госстроя_от_25.12.90___4___3___5_1">#REF!</definedName>
    <definedName name="Поправочные_коэффициенты_по_письму_Госстроя_от_25.12.90___4___3_1" localSheetId="20">#REF!</definedName>
    <definedName name="Поправочные_коэффициенты_по_письму_Госстроя_от_25.12.90___4___3_1" localSheetId="13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1_1" localSheetId="20">#REF!</definedName>
    <definedName name="Поправочные_коэффициенты_по_письму_Госстроя_от_25.12.90___4___3_1_1" localSheetId="13">#REF!</definedName>
    <definedName name="Поправочные_коэффициенты_по_письму_Госстроя_от_25.12.90___4___3_1_1">#REF!</definedName>
    <definedName name="Поправочные_коэффициенты_по_письму_Госстроя_от_25.12.90___4___3_1_1_1" localSheetId="20">#REF!</definedName>
    <definedName name="Поправочные_коэффициенты_по_письму_Госстроя_от_25.12.90___4___3_1_1_1" localSheetId="13">#REF!</definedName>
    <definedName name="Поправочные_коэффициенты_по_письму_Госстроя_от_25.12.90___4___3_1_1_1">#REF!</definedName>
    <definedName name="Поправочные_коэффициенты_по_письму_Госстроя_от_25.12.90___4___3_5" localSheetId="20">#REF!</definedName>
    <definedName name="Поправочные_коэффициенты_по_письму_Госстроя_от_25.12.90___4___3_5" localSheetId="13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3_5_1" localSheetId="20">#REF!</definedName>
    <definedName name="Поправочные_коэффициенты_по_письму_Госстроя_от_25.12.90___4___3_5_1" localSheetId="13">#REF!</definedName>
    <definedName name="Поправочные_коэффициенты_по_письму_Госстроя_от_25.12.90___4___3_5_1">#REF!</definedName>
    <definedName name="Поправочные_коэффициенты_по_письму_Госстроя_от_25.12.90___4___4" localSheetId="20">#REF!</definedName>
    <definedName name="Поправочные_коэффициенты_по_письму_Госстроя_от_25.12.90___4___4" localSheetId="13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4_1" localSheetId="20">#REF!</definedName>
    <definedName name="Поправочные_коэффициенты_по_письму_Госстроя_от_25.12.90___4___4_1" localSheetId="13">#REF!</definedName>
    <definedName name="Поправочные_коэффициенты_по_письму_Госстроя_от_25.12.90___4___4_1">#REF!</definedName>
    <definedName name="Поправочные_коэффициенты_по_письму_Госстроя_от_25.12.90___4___5" localSheetId="20">#REF!</definedName>
    <definedName name="Поправочные_коэффициенты_по_письму_Госстроя_от_25.12.90___4___5" localSheetId="13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5_1" localSheetId="20">#REF!</definedName>
    <definedName name="Поправочные_коэффициенты_по_письму_Госстроя_от_25.12.90___4___5_1" localSheetId="13">#REF!</definedName>
    <definedName name="Поправочные_коэффициенты_по_письму_Госстроя_от_25.12.90___4___5_1">#REF!</definedName>
    <definedName name="Поправочные_коэффициенты_по_письму_Госстроя_от_25.12.90___4___6" localSheetId="20">#REF!</definedName>
    <definedName name="Поправочные_коэффициенты_по_письму_Госстроя_от_25.12.90___4___6" localSheetId="13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1" localSheetId="20">#REF!</definedName>
    <definedName name="Поправочные_коэффициенты_по_письму_Госстроя_от_25.12.90___4___6_1" localSheetId="13">#REF!</definedName>
    <definedName name="Поправочные_коэффициенты_по_письму_Госстроя_от_25.12.90___4___6_1">#REF!</definedName>
    <definedName name="Поправочные_коэффициенты_по_письму_Госстроя_от_25.12.90___4___8" localSheetId="20">#REF!</definedName>
    <definedName name="Поправочные_коэффициенты_по_письму_Госстроя_от_25.12.90___4___8" localSheetId="13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1" localSheetId="20">#REF!</definedName>
    <definedName name="Поправочные_коэффициенты_по_письму_Госстроя_от_25.12.90___4___8_1" localSheetId="13">#REF!</definedName>
    <definedName name="Поправочные_коэффициенты_по_письму_Госстроя_от_25.12.90___4___8_1">#REF!</definedName>
    <definedName name="Поправочные_коэффициенты_по_письму_Госстроя_от_25.12.90___4_1" localSheetId="20">#REF!</definedName>
    <definedName name="Поправочные_коэффициенты_по_письму_Госстроя_от_25.12.90___4_1" localSheetId="13">#REF!</definedName>
    <definedName name="Поправочные_коэффициенты_по_письму_Госстроя_от_25.12.90___4_1">#REF!</definedName>
    <definedName name="Поправочные_коэффициенты_по_письму_Госстроя_от_25.12.90___4_1_1">NA()</definedName>
    <definedName name="Поправочные_коэффициенты_по_письму_Госстроя_от_25.12.90___4_3" localSheetId="21">#REF!</definedName>
    <definedName name="Поправочные_коэффициенты_по_письму_Госстроя_от_25.12.90___4_3" localSheetId="20">#REF!</definedName>
    <definedName name="Поправочные_коэффициенты_по_письму_Госстроя_от_25.12.90___4_3" localSheetId="13">#REF!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3_1" localSheetId="21">#REF!</definedName>
    <definedName name="Поправочные_коэффициенты_по_письму_Госстроя_от_25.12.90___4_3_1" localSheetId="20">#REF!</definedName>
    <definedName name="Поправочные_коэффициенты_по_письму_Госстроя_от_25.12.90___4_3_1" localSheetId="13">#REF!</definedName>
    <definedName name="Поправочные_коэффициенты_по_письму_Госстроя_от_25.12.90___4_3_1">#REF!</definedName>
    <definedName name="Поправочные_коэффициенты_по_письму_Госстроя_от_25.12.90___4_5" localSheetId="21">#REF!</definedName>
    <definedName name="Поправочные_коэффициенты_по_письму_Госстроя_от_25.12.90___4_5" localSheetId="20">#REF!</definedName>
    <definedName name="Поправочные_коэффициенты_по_письму_Госстроя_от_25.12.90___4_5" localSheetId="13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4_5_1" localSheetId="20">#REF!</definedName>
    <definedName name="Поправочные_коэффициенты_по_письму_Госстроя_от_25.12.90___4_5_1" localSheetId="13">#REF!</definedName>
    <definedName name="Поправочные_коэффициенты_по_письму_Госстроя_от_25.12.90___4_5_1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21">#REF!</definedName>
    <definedName name="Поправочные_коэффициенты_по_письму_Госстроя_от_25.12.90___5___0" localSheetId="20">#REF!</definedName>
    <definedName name="Поправочные_коэффициенты_по_письму_Госстроя_от_25.12.90___5___0" localSheetId="13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21">#REF!</definedName>
    <definedName name="Поправочные_коэффициенты_по_письму_Госстроя_от_25.12.90___5___0___0" localSheetId="20">#REF!</definedName>
    <definedName name="Поправочные_коэффициенты_по_письму_Госстроя_от_25.12.90___5___0___0" localSheetId="13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21">#REF!</definedName>
    <definedName name="Поправочные_коэффициенты_по_письму_Госстроя_от_25.12.90___5___0___0___0" localSheetId="20">#REF!</definedName>
    <definedName name="Поправочные_коэффициенты_по_письму_Госстроя_от_25.12.90___5___0___0___0" localSheetId="13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 localSheetId="20">#REF!</definedName>
    <definedName name="Поправочные_коэффициенты_по_письму_Госстроя_от_25.12.90___5___0___0___0___0" localSheetId="13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0___0___0_1" localSheetId="20">#REF!</definedName>
    <definedName name="Поправочные_коэффициенты_по_письму_Госстроя_от_25.12.90___5___0___0___0___0_1" localSheetId="13">#REF!</definedName>
    <definedName name="Поправочные_коэффициенты_по_письму_Госстроя_от_25.12.90___5___0___0___0___0_1">#REF!</definedName>
    <definedName name="Поправочные_коэффициенты_по_письму_Госстроя_от_25.12.90___5___0___0___0_1" localSheetId="20">#REF!</definedName>
    <definedName name="Поправочные_коэффициенты_по_письму_Госстроя_от_25.12.90___5___0___0___0_1" localSheetId="13">#REF!</definedName>
    <definedName name="Поправочные_коэффициенты_по_письму_Госстроя_от_25.12.90___5___0___0___0_1">#REF!</definedName>
    <definedName name="Поправочные_коэффициенты_по_письму_Госстроя_от_25.12.90___5___0___0_1" localSheetId="20">#REF!</definedName>
    <definedName name="Поправочные_коэффициенты_по_письму_Госстроя_от_25.12.90___5___0___0_1" localSheetId="13">#REF!</definedName>
    <definedName name="Поправочные_коэффициенты_по_письму_Госстроя_от_25.12.90___5___0___0_1">#REF!</definedName>
    <definedName name="Поправочные_коэффициенты_по_письму_Госстроя_от_25.12.90___5___0___1" localSheetId="20">#REF!</definedName>
    <definedName name="Поправочные_коэффициенты_по_письму_Госстроя_от_25.12.90___5___0___1" localSheetId="13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1_1" localSheetId="20">#REF!</definedName>
    <definedName name="Поправочные_коэффициенты_по_письму_Госстроя_от_25.12.90___5___0___1_1" localSheetId="13">#REF!</definedName>
    <definedName name="Поправочные_коэффициенты_по_письму_Госстроя_от_25.12.90___5___0___1_1">#REF!</definedName>
    <definedName name="Поправочные_коэффициенты_по_письму_Госстроя_от_25.12.90___5___0___5" localSheetId="20">#REF!</definedName>
    <definedName name="Поправочные_коэффициенты_по_письму_Госстроя_от_25.12.90___5___0___5" localSheetId="13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__5_1" localSheetId="20">#REF!</definedName>
    <definedName name="Поправочные_коэффициенты_по_письму_Госстроя_от_25.12.90___5___0___5_1" localSheetId="13">#REF!</definedName>
    <definedName name="Поправочные_коэффициенты_по_письму_Госстроя_от_25.12.90___5___0___5_1">#REF!</definedName>
    <definedName name="Поправочные_коэффициенты_по_письму_Госстроя_от_25.12.90___5___0_1" localSheetId="20">#REF!</definedName>
    <definedName name="Поправочные_коэффициенты_по_письму_Госстроя_от_25.12.90___5___0_1" localSheetId="13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1_1" localSheetId="20">#REF!</definedName>
    <definedName name="Поправочные_коэффициенты_по_письму_Госстроя_от_25.12.90___5___0_1_1" localSheetId="13">#REF!</definedName>
    <definedName name="Поправочные_коэффициенты_по_письму_Госстроя_от_25.12.90___5___0_1_1">#REF!</definedName>
    <definedName name="Поправочные_коэффициенты_по_письму_Госстроя_от_25.12.90___5___0_1_1_1" localSheetId="20">#REF!</definedName>
    <definedName name="Поправочные_коэффициенты_по_письму_Госстроя_от_25.12.90___5___0_1_1_1" localSheetId="13">#REF!</definedName>
    <definedName name="Поправочные_коэффициенты_по_письму_Госстроя_от_25.12.90___5___0_1_1_1">#REF!</definedName>
    <definedName name="Поправочные_коэффициенты_по_письму_Госстроя_от_25.12.90___5___0_3" localSheetId="20">#REF!</definedName>
    <definedName name="Поправочные_коэффициенты_по_письму_Госстроя_от_25.12.90___5___0_3" localSheetId="13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3_1" localSheetId="20">#REF!</definedName>
    <definedName name="Поправочные_коэффициенты_по_письму_Госстроя_от_25.12.90___5___0_3_1" localSheetId="13">#REF!</definedName>
    <definedName name="Поправочные_коэффициенты_по_письму_Госстроя_от_25.12.90___5___0_3_1">#REF!</definedName>
    <definedName name="Поправочные_коэффициенты_по_письму_Госстроя_от_25.12.90___5___0_5" localSheetId="20">#REF!</definedName>
    <definedName name="Поправочные_коэффициенты_по_письму_Госстроя_от_25.12.90___5___0_5" localSheetId="13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0_5_1" localSheetId="20">#REF!</definedName>
    <definedName name="Поправочные_коэффициенты_по_письму_Госстроя_от_25.12.90___5___0_5_1" localSheetId="13">#REF!</definedName>
    <definedName name="Поправочные_коэффициенты_по_письму_Госстроя_от_25.12.90___5___0_5_1">#REF!</definedName>
    <definedName name="Поправочные_коэффициенты_по_письму_Госстроя_от_25.12.90___5___1" localSheetId="20">#REF!</definedName>
    <definedName name="Поправочные_коэффициенты_по_письму_Госстроя_от_25.12.90___5___1" localSheetId="13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1_1" localSheetId="20">#REF!</definedName>
    <definedName name="Поправочные_коэффициенты_по_письму_Госстроя_от_25.12.90___5___1_1" localSheetId="13">#REF!</definedName>
    <definedName name="Поправочные_коэффициенты_по_письму_Госстроя_от_25.12.90___5___1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 localSheetId="21">#REF!</definedName>
    <definedName name="Поправочные_коэффициенты_по_письму_Госстроя_от_25.12.90___5_1" localSheetId="20">#REF!</definedName>
    <definedName name="Поправочные_коэффициенты_по_письму_Госстроя_от_25.12.90___5_1" localSheetId="13">#REF!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1_1" localSheetId="21">#REF!</definedName>
    <definedName name="Поправочные_коэффициенты_по_письму_Госстроя_от_25.12.90___5_1_1" localSheetId="20">#REF!</definedName>
    <definedName name="Поправочные_коэффициенты_по_письму_Госстроя_от_25.12.90___5_1_1" localSheetId="13">#REF!</definedName>
    <definedName name="Поправочные_коэффициенты_по_письму_Госстроя_от_25.12.90___5_1_1">#REF!</definedName>
    <definedName name="Поправочные_коэффициенты_по_письму_Госстроя_от_25.12.90___5_1_1_1" localSheetId="21">#REF!</definedName>
    <definedName name="Поправочные_коэффициенты_по_письму_Госстроя_от_25.12.90___5_1_1_1" localSheetId="20">#REF!</definedName>
    <definedName name="Поправочные_коэффициенты_по_письму_Госстроя_от_25.12.90___5_1_1_1" localSheetId="13">#REF!</definedName>
    <definedName name="Поправочные_коэффициенты_по_письму_Госстроя_от_25.12.90___5_1_1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21">#REF!</definedName>
    <definedName name="Поправочные_коэффициенты_по_письму_Госстроя_от_25.12.90___6___0" localSheetId="20">#REF!</definedName>
    <definedName name="Поправочные_коэффициенты_по_письму_Госстроя_от_25.12.90___6___0" localSheetId="13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21">#REF!</definedName>
    <definedName name="Поправочные_коэффициенты_по_письму_Госстроя_от_25.12.90___6___0___0" localSheetId="20">#REF!</definedName>
    <definedName name="Поправочные_коэффициенты_по_письму_Госстроя_от_25.12.90___6___0___0" localSheetId="13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21">#REF!</definedName>
    <definedName name="Поправочные_коэффициенты_по_письму_Госстроя_от_25.12.90___6___0___0___0" localSheetId="20">#REF!</definedName>
    <definedName name="Поправочные_коэффициенты_по_письму_Госстроя_от_25.12.90___6___0___0___0" localSheetId="13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 localSheetId="20">#REF!</definedName>
    <definedName name="Поправочные_коэффициенты_по_письму_Госстроя_от_25.12.90___6___0___0___0___0" localSheetId="13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0___0___0_1" localSheetId="20">#REF!</definedName>
    <definedName name="Поправочные_коэффициенты_по_письму_Госстроя_от_25.12.90___6___0___0___0___0_1" localSheetId="13">#REF!</definedName>
    <definedName name="Поправочные_коэффициенты_по_письму_Госстроя_от_25.12.90___6___0___0___0___0_1">#REF!</definedName>
    <definedName name="Поправочные_коэффициенты_по_письму_Госстроя_от_25.12.90___6___0___0___0_1" localSheetId="20">#REF!</definedName>
    <definedName name="Поправочные_коэффициенты_по_письму_Госстроя_от_25.12.90___6___0___0___0_1" localSheetId="13">#REF!</definedName>
    <definedName name="Поправочные_коэффициенты_по_письму_Госстроя_от_25.12.90___6___0___0___0_1">#REF!</definedName>
    <definedName name="Поправочные_коэффициенты_по_письму_Госстроя_от_25.12.90___6___0___0_1" localSheetId="20">#REF!</definedName>
    <definedName name="Поправочные_коэффициенты_по_письму_Госстроя_от_25.12.90___6___0___0_1" localSheetId="13">#REF!</definedName>
    <definedName name="Поправочные_коэффициенты_по_письму_Госстроя_от_25.12.90___6___0___0_1">#REF!</definedName>
    <definedName name="Поправочные_коэффициенты_по_письму_Госстроя_от_25.12.90___6___0___1" localSheetId="20">#REF!</definedName>
    <definedName name="Поправочные_коэффициенты_по_письму_Госстроя_от_25.12.90___6___0___1" localSheetId="13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1_1" localSheetId="20">#REF!</definedName>
    <definedName name="Поправочные_коэффициенты_по_письму_Госстроя_от_25.12.90___6___0___1_1" localSheetId="13">#REF!</definedName>
    <definedName name="Поправочные_коэффициенты_по_письму_Госстроя_от_25.12.90___6___0___1_1">#REF!</definedName>
    <definedName name="Поправочные_коэффициенты_по_письму_Госстроя_от_25.12.90___6___0___5" localSheetId="20">#REF!</definedName>
    <definedName name="Поправочные_коэффициенты_по_письму_Госстроя_от_25.12.90___6___0___5" localSheetId="13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__5_1" localSheetId="20">#REF!</definedName>
    <definedName name="Поправочные_коэффициенты_по_письму_Госстроя_от_25.12.90___6___0___5_1" localSheetId="13">#REF!</definedName>
    <definedName name="Поправочные_коэффициенты_по_письму_Госстроя_от_25.12.90___6___0___5_1">#REF!</definedName>
    <definedName name="Поправочные_коэффициенты_по_письму_Госстроя_от_25.12.90___6___0_1" localSheetId="20">#REF!</definedName>
    <definedName name="Поправочные_коэффициенты_по_письму_Госстроя_от_25.12.90___6___0_1" localSheetId="13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1_1" localSheetId="20">#REF!</definedName>
    <definedName name="Поправочные_коэффициенты_по_письму_Госстроя_от_25.12.90___6___0_1_1" localSheetId="13">#REF!</definedName>
    <definedName name="Поправочные_коэффициенты_по_письму_Госстроя_от_25.12.90___6___0_1_1">#REF!</definedName>
    <definedName name="Поправочные_коэффициенты_по_письму_Госстроя_от_25.12.90___6___0_1_1_1" localSheetId="20">#REF!</definedName>
    <definedName name="Поправочные_коэффициенты_по_письму_Госстроя_от_25.12.90___6___0_1_1_1" localSheetId="13">#REF!</definedName>
    <definedName name="Поправочные_коэффициенты_по_письму_Госстроя_от_25.12.90___6___0_1_1_1">#REF!</definedName>
    <definedName name="Поправочные_коэффициенты_по_письму_Госстроя_от_25.12.90___6___0_3" localSheetId="20">#REF!</definedName>
    <definedName name="Поправочные_коэффициенты_по_письму_Госстроя_от_25.12.90___6___0_3" localSheetId="13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3_1" localSheetId="20">#REF!</definedName>
    <definedName name="Поправочные_коэффициенты_по_письму_Госстроя_от_25.12.90___6___0_3_1" localSheetId="13">#REF!</definedName>
    <definedName name="Поправочные_коэффициенты_по_письму_Госстроя_от_25.12.90___6___0_3_1">#REF!</definedName>
    <definedName name="Поправочные_коэффициенты_по_письму_Госстроя_от_25.12.90___6___0_5" localSheetId="20">#REF!</definedName>
    <definedName name="Поправочные_коэффициенты_по_письму_Госстроя_от_25.12.90___6___0_5" localSheetId="13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0_5_1" localSheetId="20">#REF!</definedName>
    <definedName name="Поправочные_коэффициенты_по_письму_Госстроя_от_25.12.90___6___0_5_1" localSheetId="13">#REF!</definedName>
    <definedName name="Поправочные_коэффициенты_по_письму_Госстроя_от_25.12.90___6___0_5_1">#REF!</definedName>
    <definedName name="Поправочные_коэффициенты_по_письму_Госстроя_от_25.12.90___6___1" localSheetId="20">#REF!</definedName>
    <definedName name="Поправочные_коэффициенты_по_письму_Госстроя_от_25.12.90___6___1" localSheetId="13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20">#REF!</definedName>
    <definedName name="Поправочные_коэффициенты_по_письму_Госстроя_от_25.12.90___6___10" localSheetId="13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0_1" localSheetId="20">#REF!</definedName>
    <definedName name="Поправочные_коэффициенты_по_письму_Госстроя_от_25.12.90___6___10_1" localSheetId="13">#REF!</definedName>
    <definedName name="Поправочные_коэффициенты_по_письму_Госстроя_от_25.12.90___6___10_1">#REF!</definedName>
    <definedName name="Поправочные_коэффициенты_по_письму_Госстроя_от_25.12.90___6___12" localSheetId="20">#REF!</definedName>
    <definedName name="Поправочные_коэффициенты_по_письму_Госстроя_от_25.12.90___6___12" localSheetId="13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20">#REF!</definedName>
    <definedName name="Поправочные_коэффициенты_по_письму_Госстроя_от_25.12.90___6___2" localSheetId="13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2_1" localSheetId="20">#REF!</definedName>
    <definedName name="Поправочные_коэффициенты_по_письму_Госстроя_от_25.12.90___6___2_1" localSheetId="13">#REF!</definedName>
    <definedName name="Поправочные_коэффициенты_по_письму_Госстроя_от_25.12.90___6___2_1">#REF!</definedName>
    <definedName name="Поправочные_коэффициенты_по_письму_Госстроя_от_25.12.90___6___4" localSheetId="20">#REF!</definedName>
    <definedName name="Поправочные_коэффициенты_по_письму_Госстроя_от_25.12.90___6___4" localSheetId="13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4_1" localSheetId="20">#REF!</definedName>
    <definedName name="Поправочные_коэффициенты_по_письму_Госстроя_от_25.12.90___6___4_1" localSheetId="13">#REF!</definedName>
    <definedName name="Поправочные_коэффициенты_по_письму_Госстроя_от_25.12.90___6___4_1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 localSheetId="21">#REF!</definedName>
    <definedName name="Поправочные_коэффициенты_по_письму_Госстроя_от_25.12.90___6___6" localSheetId="20">#REF!</definedName>
    <definedName name="Поправочные_коэффициенты_по_письму_Госстроя_от_25.12.90___6___6" localSheetId="13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1" localSheetId="21">#REF!</definedName>
    <definedName name="Поправочные_коэффициенты_по_письму_Госстроя_от_25.12.90___6___6_1" localSheetId="20">#REF!</definedName>
    <definedName name="Поправочные_коэффициенты_по_письму_Госстроя_от_25.12.90___6___6_1" localSheetId="13">#REF!</definedName>
    <definedName name="Поправочные_коэффициенты_по_письму_Госстроя_от_25.12.90___6___6_1">#REF!</definedName>
    <definedName name="Поправочные_коэффициенты_по_письму_Госстроя_от_25.12.90___6___8" localSheetId="21">#REF!</definedName>
    <definedName name="Поправочные_коэффициенты_по_письму_Госстроя_от_25.12.90___6___8" localSheetId="20">#REF!</definedName>
    <definedName name="Поправочные_коэффициенты_по_письму_Госстроя_от_25.12.90___6___8" localSheetId="13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1" localSheetId="20">#REF!</definedName>
    <definedName name="Поправочные_коэффициенты_по_письму_Госстроя_от_25.12.90___6___8_1" localSheetId="13">#REF!</definedName>
    <definedName name="Поправочные_коэффициенты_по_письму_Госстроя_от_25.12.90___6___8_1">#REF!</definedName>
    <definedName name="Поправочные_коэффициенты_по_письму_Госстроя_от_25.12.90___6_1" localSheetId="20">#REF!</definedName>
    <definedName name="Поправочные_коэффициенты_по_письму_Госстроя_от_25.12.90___6_1" localSheetId="13">#REF!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1_1" localSheetId="20">#REF!</definedName>
    <definedName name="Поправочные_коэффициенты_по_письму_Госстроя_от_25.12.90___6_1_1" localSheetId="13">#REF!</definedName>
    <definedName name="Поправочные_коэффициенты_по_письму_Госстроя_от_25.12.90___6_1_1">#REF!</definedName>
    <definedName name="Поправочные_коэффициенты_по_письму_Госстроя_от_25.12.90___6_1_1_1" localSheetId="20">#REF!</definedName>
    <definedName name="Поправочные_коэффициенты_по_письму_Госстроя_от_25.12.90___6_1_1_1" localSheetId="13">#REF!</definedName>
    <definedName name="Поправочные_коэффициенты_по_письму_Госстроя_от_25.12.90___6_1_1_1">#REF!</definedName>
    <definedName name="Поправочные_коэффициенты_по_письму_Госстроя_от_25.12.90___6_3" localSheetId="20">#REF!</definedName>
    <definedName name="Поправочные_коэффициенты_по_письму_Госстроя_от_25.12.90___6_3" localSheetId="13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3_1" localSheetId="20">#REF!</definedName>
    <definedName name="Поправочные_коэффициенты_по_письму_Госстроя_от_25.12.90___6_3_1" localSheetId="13">#REF!</definedName>
    <definedName name="Поправочные_коэффициенты_по_письму_Госстроя_от_25.12.90___6_3_1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 localSheetId="21">#REF!</definedName>
    <definedName name="Поправочные_коэффициенты_по_письму_Госстроя_от_25.12.90___7" localSheetId="20">#REF!</definedName>
    <definedName name="Поправочные_коэффициенты_по_письму_Госстроя_от_25.12.90___7" localSheetId="13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21">#REF!</definedName>
    <definedName name="Поправочные_коэффициенты_по_письму_Госстроя_от_25.12.90___7___0" localSheetId="20">#REF!</definedName>
    <definedName name="Поправочные_коэффициенты_по_письму_Госстроя_от_25.12.90___7___0" localSheetId="13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1" localSheetId="21">#REF!</definedName>
    <definedName name="Поправочные_коэффициенты_по_письму_Госстроя_от_25.12.90___7___0_1" localSheetId="20">#REF!</definedName>
    <definedName name="Поправочные_коэффициенты_по_письму_Госстроя_от_25.12.90___7___0_1" localSheetId="13">#REF!</definedName>
    <definedName name="Поправочные_коэффициенты_по_письму_Госстроя_от_25.12.90___7___0_1">#REF!</definedName>
    <definedName name="Поправочные_коэффициенты_по_письму_Госстроя_от_25.12.90___7___10" localSheetId="20">#REF!</definedName>
    <definedName name="Поправочные_коэффициенты_по_письму_Госстроя_от_25.12.90___7___10" localSheetId="13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20">#REF!</definedName>
    <definedName name="Поправочные_коэффициенты_по_письму_Госстроя_от_25.12.90___7___2" localSheetId="13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20">#REF!</definedName>
    <definedName name="Поправочные_коэффициенты_по_письму_Госстроя_от_25.12.90___7___4" localSheetId="13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20">#REF!</definedName>
    <definedName name="Поправочные_коэффициенты_по_письму_Госстроя_от_25.12.90___7___6" localSheetId="13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20">#REF!</definedName>
    <definedName name="Поправочные_коэффициенты_по_письму_Госстроя_от_25.12.90___7___8" localSheetId="13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7_1" localSheetId="20">#REF!</definedName>
    <definedName name="Поправочные_коэффициенты_по_письму_Госстроя_от_25.12.90___7_1" localSheetId="13">#REF!</definedName>
    <definedName name="Поправочные_коэффициенты_по_письму_Госстроя_от_25.12.90___7_1">#REF!</definedName>
    <definedName name="Поправочные_коэффициенты_по_письму_Госстроя_от_25.12.90___8" localSheetId="20">#REF!</definedName>
    <definedName name="Поправочные_коэффициенты_по_письму_Госстроя_от_25.12.90___8" localSheetId="13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20">#REF!</definedName>
    <definedName name="Поправочные_коэффициенты_по_письму_Госстроя_от_25.12.90___8___0" localSheetId="13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20">#REF!</definedName>
    <definedName name="Поправочные_коэффициенты_по_письму_Госстроя_от_25.12.90___8___0___0" localSheetId="13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20">#REF!</definedName>
    <definedName name="Поправочные_коэффициенты_по_письму_Госстроя_от_25.12.90___8___0___0___0" localSheetId="13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 localSheetId="20">#REF!</definedName>
    <definedName name="Поправочные_коэффициенты_по_письму_Госстроя_от_25.12.90___8___0___0___0___0" localSheetId="13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0___0___0_1" localSheetId="20">#REF!</definedName>
    <definedName name="Поправочные_коэффициенты_по_письму_Госстроя_от_25.12.90___8___0___0___0___0_1" localSheetId="13">#REF!</definedName>
    <definedName name="Поправочные_коэффициенты_по_письму_Госстроя_от_25.12.90___8___0___0___0___0_1">#REF!</definedName>
    <definedName name="Поправочные_коэффициенты_по_письму_Госстроя_от_25.12.90___8___0___0___0_1" localSheetId="20">#REF!</definedName>
    <definedName name="Поправочные_коэффициенты_по_письму_Госстроя_от_25.12.90___8___0___0___0_1" localSheetId="13">#REF!</definedName>
    <definedName name="Поправочные_коэффициенты_по_письму_Госстроя_от_25.12.90___8___0___0___0_1">#REF!</definedName>
    <definedName name="Поправочные_коэффициенты_по_письму_Госстроя_от_25.12.90___8___0___0_1" localSheetId="20">#REF!</definedName>
    <definedName name="Поправочные_коэффициенты_по_письму_Госстроя_от_25.12.90___8___0___0_1" localSheetId="13">#REF!</definedName>
    <definedName name="Поправочные_коэффициенты_по_письму_Госстроя_от_25.12.90___8___0___0_1">#REF!</definedName>
    <definedName name="Поправочные_коэффициенты_по_письму_Госстроя_от_25.12.90___8___0___1" localSheetId="20">#REF!</definedName>
    <definedName name="Поправочные_коэффициенты_по_письму_Госстроя_от_25.12.90___8___0___1" localSheetId="13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1_1" localSheetId="20">#REF!</definedName>
    <definedName name="Поправочные_коэффициенты_по_письму_Госстроя_от_25.12.90___8___0___1_1" localSheetId="13">#REF!</definedName>
    <definedName name="Поправочные_коэффициенты_по_письму_Госстроя_от_25.12.90___8___0___1_1">#REF!</definedName>
    <definedName name="Поправочные_коэффициенты_по_письму_Госстроя_от_25.12.90___8___0___5" localSheetId="20">#REF!</definedName>
    <definedName name="Поправочные_коэффициенты_по_письму_Госстроя_от_25.12.90___8___0___5" localSheetId="13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__5_1" localSheetId="20">#REF!</definedName>
    <definedName name="Поправочные_коэффициенты_по_письму_Госстроя_от_25.12.90___8___0___5_1" localSheetId="13">#REF!</definedName>
    <definedName name="Поправочные_коэффициенты_по_письму_Госстроя_от_25.12.90___8___0___5_1">#REF!</definedName>
    <definedName name="Поправочные_коэффициенты_по_письму_Госстроя_от_25.12.90___8___0_1" localSheetId="20">#REF!</definedName>
    <definedName name="Поправочные_коэффициенты_по_письму_Госстроя_от_25.12.90___8___0_1" localSheetId="13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1_1" localSheetId="20">#REF!</definedName>
    <definedName name="Поправочные_коэффициенты_по_письму_Госстроя_от_25.12.90___8___0_1_1" localSheetId="13">#REF!</definedName>
    <definedName name="Поправочные_коэффициенты_по_письму_Госстроя_от_25.12.90___8___0_1_1">#REF!</definedName>
    <definedName name="Поправочные_коэффициенты_по_письму_Госстроя_от_25.12.90___8___0_1_1_1" localSheetId="20">#REF!</definedName>
    <definedName name="Поправочные_коэффициенты_по_письму_Госстроя_от_25.12.90___8___0_1_1_1" localSheetId="13">#REF!</definedName>
    <definedName name="Поправочные_коэффициенты_по_письму_Госстроя_от_25.12.90___8___0_1_1_1">#REF!</definedName>
    <definedName name="Поправочные_коэффициенты_по_письму_Госстроя_от_25.12.90___8___0_3" localSheetId="20">#REF!</definedName>
    <definedName name="Поправочные_коэффициенты_по_письму_Госстроя_от_25.12.90___8___0_3" localSheetId="13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3_1" localSheetId="20">#REF!</definedName>
    <definedName name="Поправочные_коэффициенты_по_письму_Госстроя_от_25.12.90___8___0_3_1" localSheetId="13">#REF!</definedName>
    <definedName name="Поправочные_коэффициенты_по_письму_Госстроя_от_25.12.90___8___0_3_1">#REF!</definedName>
    <definedName name="Поправочные_коэффициенты_по_письму_Госстроя_от_25.12.90___8___0_5" localSheetId="20">#REF!</definedName>
    <definedName name="Поправочные_коэффициенты_по_письму_Госстроя_от_25.12.90___8___0_5" localSheetId="13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0_5_1" localSheetId="20">#REF!</definedName>
    <definedName name="Поправочные_коэффициенты_по_письму_Госстроя_от_25.12.90___8___0_5_1" localSheetId="13">#REF!</definedName>
    <definedName name="Поправочные_коэффициенты_по_письму_Госстроя_от_25.12.90___8___0_5_1">#REF!</definedName>
    <definedName name="Поправочные_коэффициенты_по_письму_Госстроя_от_25.12.90___8___1" localSheetId="20">#REF!</definedName>
    <definedName name="Поправочные_коэффициенты_по_письму_Госстроя_от_25.12.90___8___1" localSheetId="13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20">#REF!</definedName>
    <definedName name="Поправочные_коэффициенты_по_письму_Госстроя_от_25.12.90___8___10" localSheetId="13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0_1" localSheetId="20">#REF!</definedName>
    <definedName name="Поправочные_коэффициенты_по_письму_Госстроя_от_25.12.90___8___10_1" localSheetId="13">#REF!</definedName>
    <definedName name="Поправочные_коэффициенты_по_письму_Госстроя_от_25.12.90___8___10_1">#REF!</definedName>
    <definedName name="Поправочные_коэффициенты_по_письму_Госстроя_от_25.12.90___8___12" localSheetId="20">#REF!</definedName>
    <definedName name="Поправочные_коэффициенты_по_письму_Госстроя_от_25.12.90___8___12" localSheetId="13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20">#REF!</definedName>
    <definedName name="Поправочные_коэффициенты_по_письму_Госстроя_от_25.12.90___8___2" localSheetId="13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2_1" localSheetId="20">#REF!</definedName>
    <definedName name="Поправочные_коэффициенты_по_письму_Госстроя_от_25.12.90___8___2_1" localSheetId="13">#REF!</definedName>
    <definedName name="Поправочные_коэффициенты_по_письму_Госстроя_от_25.12.90___8___2_1">#REF!</definedName>
    <definedName name="Поправочные_коэффициенты_по_письму_Госстроя_от_25.12.90___8___4" localSheetId="20">#REF!</definedName>
    <definedName name="Поправочные_коэффициенты_по_письму_Госстроя_от_25.12.90___8___4" localSheetId="13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4_1" localSheetId="20">#REF!</definedName>
    <definedName name="Поправочные_коэффициенты_по_письму_Госстроя_от_25.12.90___8___4_1" localSheetId="13">#REF!</definedName>
    <definedName name="Поправочные_коэффициенты_по_письму_Госстроя_от_25.12.90___8___4_1">#REF!</definedName>
    <definedName name="Поправочные_коэффициенты_по_письму_Госстроя_от_25.12.90___8___5" localSheetId="20">#REF!</definedName>
    <definedName name="Поправочные_коэффициенты_по_письму_Госстроя_от_25.12.90___8___5" localSheetId="13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5_1" localSheetId="20">#REF!</definedName>
    <definedName name="Поправочные_коэффициенты_по_письму_Госстроя_от_25.12.90___8___5_1" localSheetId="13">#REF!</definedName>
    <definedName name="Поправочные_коэффициенты_по_письму_Госстроя_от_25.12.90___8___5_1">#REF!</definedName>
    <definedName name="Поправочные_коэффициенты_по_письму_Госстроя_от_25.12.90___8___6" localSheetId="20">#REF!</definedName>
    <definedName name="Поправочные_коэффициенты_по_письму_Госстроя_от_25.12.90___8___6" localSheetId="13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1" localSheetId="20">#REF!</definedName>
    <definedName name="Поправочные_коэффициенты_по_письму_Госстроя_от_25.12.90___8___6_1" localSheetId="13">#REF!</definedName>
    <definedName name="Поправочные_коэффициенты_по_письму_Госстроя_от_25.12.90___8___6_1">#REF!</definedName>
    <definedName name="Поправочные_коэффициенты_по_письму_Госстроя_от_25.12.90___8___8" localSheetId="20">#REF!</definedName>
    <definedName name="Поправочные_коэффициенты_по_письму_Госстроя_от_25.12.90___8___8" localSheetId="13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1" localSheetId="20">#REF!</definedName>
    <definedName name="Поправочные_коэффициенты_по_письму_Госстроя_от_25.12.90___8___8_1" localSheetId="13">#REF!</definedName>
    <definedName name="Поправочные_коэффициенты_по_письму_Госстроя_от_25.12.90___8___8_1">#REF!</definedName>
    <definedName name="Поправочные_коэффициенты_по_письму_Госстроя_от_25.12.90___8_1" localSheetId="20">#REF!</definedName>
    <definedName name="Поправочные_коэффициенты_по_письму_Госстроя_от_25.12.90___8_1" localSheetId="13">#REF!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1_1" localSheetId="20">#REF!</definedName>
    <definedName name="Поправочные_коэффициенты_по_письму_Госстроя_от_25.12.90___8_1_1" localSheetId="13">#REF!</definedName>
    <definedName name="Поправочные_коэффициенты_по_письму_Госстроя_от_25.12.90___8_1_1">#REF!</definedName>
    <definedName name="Поправочные_коэффициенты_по_письму_Госстроя_от_25.12.90___8_1_1_1" localSheetId="20">#REF!</definedName>
    <definedName name="Поправочные_коэффициенты_по_письму_Госстроя_от_25.12.90___8_1_1_1" localSheetId="13">#REF!</definedName>
    <definedName name="Поправочные_коэффициенты_по_письму_Госстроя_от_25.12.90___8_1_1_1">#REF!</definedName>
    <definedName name="Поправочные_коэффициенты_по_письму_Госстроя_от_25.12.90___8_3" localSheetId="20">#REF!</definedName>
    <definedName name="Поправочные_коэффициенты_по_письму_Госстроя_от_25.12.90___8_3" localSheetId="13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3_1" localSheetId="20">#REF!</definedName>
    <definedName name="Поправочные_коэффициенты_по_письму_Госстроя_от_25.12.90___8_3_1" localSheetId="13">#REF!</definedName>
    <definedName name="Поправочные_коэффициенты_по_письму_Госстроя_от_25.12.90___8_3_1">#REF!</definedName>
    <definedName name="Поправочные_коэффициенты_по_письму_Госстроя_от_25.12.90___8_5" localSheetId="20">#REF!</definedName>
    <definedName name="Поправочные_коэффициенты_по_письму_Госстроя_от_25.12.90___8_5" localSheetId="13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8_5_1" localSheetId="20">#REF!</definedName>
    <definedName name="Поправочные_коэффициенты_по_письму_Госстроя_от_25.12.90___8_5_1" localSheetId="13">#REF!</definedName>
    <definedName name="Поправочные_коэффициенты_по_письму_Госстроя_от_25.12.90___8_5_1">#REF!</definedName>
    <definedName name="Поправочные_коэффициенты_по_письму_Госстроя_от_25.12.90___9" localSheetId="20">#REF!</definedName>
    <definedName name="Поправочные_коэффициенты_по_письму_Госстроя_от_25.12.90___9" localSheetId="13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20">#REF!</definedName>
    <definedName name="Поправочные_коэффициенты_по_письму_Госстроя_от_25.12.90___9___0" localSheetId="13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20">#REF!</definedName>
    <definedName name="Поправочные_коэффициенты_по_письму_Госстроя_от_25.12.90___9___0___0" localSheetId="13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20">#REF!</definedName>
    <definedName name="Поправочные_коэффициенты_по_письму_Госстроя_от_25.12.90___9___0___0___0" localSheetId="13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 localSheetId="20">#REF!</definedName>
    <definedName name="Поправочные_коэффициенты_по_письму_Госстроя_от_25.12.90___9___0___0___0___0" localSheetId="13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0___0___0_1" localSheetId="20">#REF!</definedName>
    <definedName name="Поправочные_коэффициенты_по_письму_Госстроя_от_25.12.90___9___0___0___0___0_1" localSheetId="13">#REF!</definedName>
    <definedName name="Поправочные_коэффициенты_по_письму_Госстроя_от_25.12.90___9___0___0___0___0_1">#REF!</definedName>
    <definedName name="Поправочные_коэффициенты_по_письму_Госстроя_от_25.12.90___9___0___0___0_1" localSheetId="20">#REF!</definedName>
    <definedName name="Поправочные_коэффициенты_по_письму_Госстроя_от_25.12.90___9___0___0___0_1" localSheetId="13">#REF!</definedName>
    <definedName name="Поправочные_коэффициенты_по_письму_Госстроя_от_25.12.90___9___0___0___0_1">#REF!</definedName>
    <definedName name="Поправочные_коэффициенты_по_письму_Госстроя_от_25.12.90___9___0___0_1" localSheetId="20">#REF!</definedName>
    <definedName name="Поправочные_коэффициенты_по_письму_Госстроя_от_25.12.90___9___0___0_1" localSheetId="13">#REF!</definedName>
    <definedName name="Поправочные_коэффициенты_по_письму_Госстроя_от_25.12.90___9___0___0_1">#REF!</definedName>
    <definedName name="Поправочные_коэффициенты_по_письму_Госстроя_от_25.12.90___9___0___5" localSheetId="20">#REF!</definedName>
    <definedName name="Поправочные_коэффициенты_по_письму_Госстроя_от_25.12.90___9___0___5" localSheetId="13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__5_1" localSheetId="20">#REF!</definedName>
    <definedName name="Поправочные_коэффициенты_по_письму_Госстроя_от_25.12.90___9___0___5_1" localSheetId="13">#REF!</definedName>
    <definedName name="Поправочные_коэффициенты_по_письму_Госстроя_от_25.12.90___9___0___5_1">#REF!</definedName>
    <definedName name="Поправочные_коэффициенты_по_письму_Госстроя_от_25.12.90___9___0_1" localSheetId="20">#REF!</definedName>
    <definedName name="Поправочные_коэффициенты_по_письму_Госстроя_от_25.12.90___9___0_1" localSheetId="13">#REF!</definedName>
    <definedName name="Поправочные_коэффициенты_по_письму_Госстроя_от_25.12.90___9___0_1">#REF!</definedName>
    <definedName name="Поправочные_коэффициенты_по_письму_Госстроя_от_25.12.90___9___0_5" localSheetId="20">#REF!</definedName>
    <definedName name="Поправочные_коэффициенты_по_письму_Госстроя_от_25.12.90___9___0_5" localSheetId="13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0_5_1" localSheetId="20">#REF!</definedName>
    <definedName name="Поправочные_коэффициенты_по_письму_Госстроя_от_25.12.90___9___0_5_1" localSheetId="13">#REF!</definedName>
    <definedName name="Поправочные_коэффициенты_по_письму_Госстроя_от_25.12.90___9___0_5_1">#REF!</definedName>
    <definedName name="Поправочные_коэффициенты_по_письму_Госстроя_от_25.12.90___9___10" localSheetId="20">#REF!</definedName>
    <definedName name="Поправочные_коэффициенты_по_письму_Госстроя_от_25.12.90___9___10" localSheetId="13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20">#REF!</definedName>
    <definedName name="Поправочные_коэффициенты_по_письму_Госстроя_от_25.12.90___9___2" localSheetId="13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20">#REF!</definedName>
    <definedName name="Поправочные_коэффициенты_по_письму_Госстроя_от_25.12.90___9___4" localSheetId="13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 localSheetId="20">#REF!</definedName>
    <definedName name="Поправочные_коэффициенты_по_письму_Госстроя_от_25.12.90___9___5" localSheetId="13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5_1" localSheetId="20">#REF!</definedName>
    <definedName name="Поправочные_коэффициенты_по_письму_Госстроя_от_25.12.90___9___5_1" localSheetId="13">#REF!</definedName>
    <definedName name="Поправочные_коэффициенты_по_письму_Госстроя_от_25.12.90___9___5_1">#REF!</definedName>
    <definedName name="Поправочные_коэффициенты_по_письму_Госстроя_от_25.12.90___9___6" localSheetId="20">#REF!</definedName>
    <definedName name="Поправочные_коэффициенты_по_письму_Госстроя_от_25.12.90___9___6" localSheetId="13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20">#REF!</definedName>
    <definedName name="Поправочные_коэффициенты_по_письму_Госстроя_от_25.12.90___9___8" localSheetId="13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 localSheetId="20">#REF!</definedName>
    <definedName name="Поправочные_коэффициенты_по_письму_Госстроя_от_25.12.90___9_1" localSheetId="13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1_1" localSheetId="20">#REF!</definedName>
    <definedName name="Поправочные_коэффициенты_по_письму_Госстроя_от_25.12.90___9_1_1" localSheetId="13">#REF!</definedName>
    <definedName name="Поправочные_коэффициенты_по_письму_Госстроя_от_25.12.90___9_1_1">#REF!</definedName>
    <definedName name="Поправочные_коэффициенты_по_письму_Госстроя_от_25.12.90___9_1_1_1" localSheetId="20">#REF!</definedName>
    <definedName name="Поправочные_коэффициенты_по_письму_Госстроя_от_25.12.90___9_1_1_1" localSheetId="13">#REF!</definedName>
    <definedName name="Поправочные_коэффициенты_по_письму_Госстроя_от_25.12.90___9_1_1_1">#REF!</definedName>
    <definedName name="Поправочные_коэффициенты_по_письму_Госстроя_от_25.12.90___9_3" localSheetId="20">#REF!</definedName>
    <definedName name="Поправочные_коэффициенты_по_письму_Госстроя_от_25.12.90___9_3" localSheetId="13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3_1" localSheetId="20">#REF!</definedName>
    <definedName name="Поправочные_коэффициенты_по_письму_Госстроя_от_25.12.90___9_3_1" localSheetId="13">#REF!</definedName>
    <definedName name="Поправочные_коэффициенты_по_письму_Госстроя_от_25.12.90___9_3_1">#REF!</definedName>
    <definedName name="Поправочные_коэффициенты_по_письму_Госстроя_от_25.12.90___9_5" localSheetId="20">#REF!</definedName>
    <definedName name="Поправочные_коэффициенты_по_письму_Госстроя_от_25.12.90___9_5" localSheetId="13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__9_5_1" localSheetId="20">#REF!</definedName>
    <definedName name="Поправочные_коэффициенты_по_письму_Госстроя_от_25.12.90___9_5_1" localSheetId="13">#REF!</definedName>
    <definedName name="Поправочные_коэффициенты_по_письму_Госстроя_от_25.12.90___9_5_1">#REF!</definedName>
    <definedName name="Поправочные_коэффициенты_по_письму_Госстроя_от_25.12.90_1">NA()</definedName>
    <definedName name="Поправочные_коэффициенты_по_письму_Госстроя_от_25.12.90_1_1" localSheetId="21">#REF!</definedName>
    <definedName name="Поправочные_коэффициенты_по_письму_Госстроя_от_25.12.90_1_1" localSheetId="20">#REF!</definedName>
    <definedName name="Поправочные_коэффициенты_по_письму_Госстроя_от_25.12.90_1_1" localSheetId="13">#REF!</definedName>
    <definedName name="Поправочные_коэффициенты_по_письму_Госстроя_от_25.12.90_1_1">#REF!</definedName>
    <definedName name="Поправочные_коэффициенты_по_письму_Госстроя_от_25.12.90_1_1_1" localSheetId="21">#REF!</definedName>
    <definedName name="Поправочные_коэффициенты_по_письму_Госстроя_от_25.12.90_1_1_1" localSheetId="20">#REF!</definedName>
    <definedName name="Поправочные_коэффициенты_по_письму_Госстроя_от_25.12.90_1_1_1" localSheetId="13">#REF!</definedName>
    <definedName name="Поправочные_коэффициенты_по_письму_Госстроя_от_25.12.90_1_1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" localSheetId="21" hidden="1">{#N/A,#N/A,TRUE,"Смета на пасс. обор. №1"}</definedName>
    <definedName name="пор" localSheetId="20" hidden="1">{#N/A,#N/A,TRUE,"Смета на пасс. обор. №1"}</definedName>
    <definedName name="пор" localSheetId="11" hidden="1">{#N/A,#N/A,TRUE,"Смета на пасс. обор. №1"}</definedName>
    <definedName name="пор" localSheetId="18" hidden="1">{#N/A,#N/A,TRUE,"Смета на пасс. обор. №1"}</definedName>
    <definedName name="пор" hidden="1">{#N/A,#N/A,TRUE,"Смета на пасс. обор. №1"}</definedName>
    <definedName name="пор_1" localSheetId="21" hidden="1">{#N/A,#N/A,TRUE,"Смета на пасс. обор. №1"}</definedName>
    <definedName name="пор_1" localSheetId="20" hidden="1">{#N/A,#N/A,TRUE,"Смета на пасс. обор. №1"}</definedName>
    <definedName name="пор_1" localSheetId="11" hidden="1">{#N/A,#N/A,TRUE,"Смета на пасс. обор. №1"}</definedName>
    <definedName name="пор_1" localSheetId="18" hidden="1">{#N/A,#N/A,TRUE,"Смета на пасс. обор. №1"}</definedName>
    <definedName name="пор_1" hidden="1">{#N/A,#N/A,TRUE,"Смета на пасс. обор. №1"}</definedName>
    <definedName name="поток2" localSheetId="20">#REF!</definedName>
    <definedName name="поток2" localSheetId="13">#REF!</definedName>
    <definedName name="поток2">#REF!</definedName>
    <definedName name="поып" localSheetId="20">[4]топография!#REF!</definedName>
    <definedName name="поып" localSheetId="13">[4]топография!#REF!</definedName>
    <definedName name="поып">[4]топография!#REF!</definedName>
    <definedName name="пояснит." localSheetId="21">#REF!</definedName>
    <definedName name="пояснит." localSheetId="20">#REF!</definedName>
    <definedName name="пояснит." localSheetId="11">#REF!</definedName>
    <definedName name="пояснит." localSheetId="13">#REF!</definedName>
    <definedName name="пояснит.">#REF!</definedName>
    <definedName name="ппвьпр" localSheetId="20">#REF!</definedName>
    <definedName name="ппвьпр" localSheetId="13">#REF!</definedName>
    <definedName name="ппвьпр">#REF!</definedName>
    <definedName name="ппп" localSheetId="21">#REF!</definedName>
    <definedName name="ппп" localSheetId="20">#REF!</definedName>
    <definedName name="ппп" localSheetId="13">#REF!</definedName>
    <definedName name="ппп">#REF!</definedName>
    <definedName name="пппп" localSheetId="0">#REF!</definedName>
    <definedName name="пппп" localSheetId="21">#REF!</definedName>
    <definedName name="пппп" localSheetId="20">#REF!</definedName>
    <definedName name="пппп" localSheetId="13">#REF!</definedName>
    <definedName name="пппп">#REF!</definedName>
    <definedName name="ппппп" hidden="1">{#N/A,#N/A,TRUE,"Смета на пасс. обор. №1"}</definedName>
    <definedName name="пппппп" hidden="1">{#N/A,#N/A,TRUE,"Смета на пасс. обор. №1"}</definedName>
    <definedName name="пппппппппппппппппппппппа" localSheetId="20">#REF!</definedName>
    <definedName name="пппппппппппппппппппппппа" localSheetId="13">#REF!</definedName>
    <definedName name="пппппппппппппппппппппппа">#REF!</definedName>
    <definedName name="пр" localSheetId="21">[4]топография!#REF!</definedName>
    <definedName name="пр" localSheetId="20">[4]топография!#REF!</definedName>
    <definedName name="пр" localSheetId="13">[4]топография!#REF!</definedName>
    <definedName name="пр">[4]топография!#REF!</definedName>
    <definedName name="правоп" localSheetId="20">#REF!</definedName>
    <definedName name="правоп" localSheetId="13">#REF!</definedName>
    <definedName name="правоп">#REF!</definedName>
    <definedName name="прд" localSheetId="20">#REF!</definedName>
    <definedName name="прд" localSheetId="13">#REF!</definedName>
    <definedName name="прд">#REF!</definedName>
    <definedName name="прдо" localSheetId="20">#REF!</definedName>
    <definedName name="прдо" localSheetId="13">#REF!</definedName>
    <definedName name="прдо">#REF!</definedName>
    <definedName name="приб">[9]Управление!$AE$20</definedName>
    <definedName name="прибвб2">[9]Управление!$AF$20</definedName>
    <definedName name="прибыль" localSheetId="20">#REF!</definedName>
    <definedName name="прибыль" localSheetId="13">#REF!</definedName>
    <definedName name="прибыль">#REF!</definedName>
    <definedName name="Прикладное_ПО" localSheetId="20">#REF!</definedName>
    <definedName name="Прикладное_ПО" localSheetId="13">#REF!</definedName>
    <definedName name="Прикладное_ПО">#REF!</definedName>
    <definedName name="Прилож" localSheetId="20">#REF!</definedName>
    <definedName name="Прилож" localSheetId="13">#REF!</definedName>
    <definedName name="Прилож">#REF!</definedName>
    <definedName name="Приморский_край" localSheetId="20">#REF!</definedName>
    <definedName name="Приморский_край" localSheetId="13">#REF!</definedName>
    <definedName name="Приморский_край">#REF!</definedName>
    <definedName name="Приморский_край_1" localSheetId="20">#REF!</definedName>
    <definedName name="Приморский_край_1" localSheetId="13">#REF!</definedName>
    <definedName name="Приморский_край_1">#REF!</definedName>
    <definedName name="прл" localSheetId="20">#REF!</definedName>
    <definedName name="прл" localSheetId="13">#REF!</definedName>
    <definedName name="прл">#REF!</definedName>
    <definedName name="прлв" localSheetId="20">#REF!</definedName>
    <definedName name="прлв" localSheetId="13">#REF!</definedName>
    <definedName name="прлв">#REF!</definedName>
    <definedName name="прлвпрл" localSheetId="20">#REF!</definedName>
    <definedName name="прлвпрл" localSheetId="13">#REF!</definedName>
    <definedName name="прлвпрл">#REF!</definedName>
    <definedName name="прлпврл" localSheetId="20">#REF!</definedName>
    <definedName name="прлпврл" localSheetId="13">#REF!</definedName>
    <definedName name="прлпврл">#REF!</definedName>
    <definedName name="прлпр" localSheetId="20">#REF!</definedName>
    <definedName name="прлпр" localSheetId="13">#REF!</definedName>
    <definedName name="прлпр">#REF!</definedName>
    <definedName name="прльп" localSheetId="20">#REF!</definedName>
    <definedName name="прльп" localSheetId="13">#REF!</definedName>
    <definedName name="прльп">#REF!</definedName>
    <definedName name="про" localSheetId="21" hidden="1">{#N/A,#N/A,TRUE,"Смета на пасс. обор. №1"}</definedName>
    <definedName name="про" localSheetId="20" hidden="1">{#N/A,#N/A,TRUE,"Смета на пасс. обор. №1"}</definedName>
    <definedName name="про" localSheetId="11" hidden="1">{#N/A,#N/A,TRUE,"Смета на пасс. обор. №1"}</definedName>
    <definedName name="про" localSheetId="18" hidden="1">{#N/A,#N/A,TRUE,"Смета на пасс. обор. №1"}</definedName>
    <definedName name="про" hidden="1">{#N/A,#N/A,TRUE,"Смета на пасс. обор. №1"}</definedName>
    <definedName name="про_1" localSheetId="21" hidden="1">{#N/A,#N/A,TRUE,"Смета на пасс. обор. №1"}</definedName>
    <definedName name="про_1" localSheetId="20" hidden="1">{#N/A,#N/A,TRUE,"Смета на пасс. обор. №1"}</definedName>
    <definedName name="про_1" localSheetId="11" hidden="1">{#N/A,#N/A,TRUE,"Смета на пасс. обор. №1"}</definedName>
    <definedName name="про_1" localSheetId="18" hidden="1">{#N/A,#N/A,TRUE,"Смета на пасс. обор. №1"}</definedName>
    <definedName name="про_1" hidden="1">{#N/A,#N/A,TRUE,"Смета на пасс. обор. №1"}</definedName>
    <definedName name="пробная" localSheetId="0">#REF!</definedName>
    <definedName name="пробная" localSheetId="21">#REF!</definedName>
    <definedName name="пробная" localSheetId="20">#REF!</definedName>
    <definedName name="пробная" localSheetId="11">#REF!</definedName>
    <definedName name="пробная" localSheetId="13">#REF!</definedName>
    <definedName name="пробная">#REF!</definedName>
    <definedName name="пробная_1" localSheetId="21">#REF!</definedName>
    <definedName name="пробная_1" localSheetId="20">#REF!</definedName>
    <definedName name="пробная_1" localSheetId="13">#REF!</definedName>
    <definedName name="пробная_1">#REF!</definedName>
    <definedName name="Проверил" localSheetId="20">#REF!</definedName>
    <definedName name="Проверил" localSheetId="13">#REF!</definedName>
    <definedName name="Проверил">#REF!</definedName>
    <definedName name="провпо" localSheetId="20">#REF!</definedName>
    <definedName name="провпо" localSheetId="13">#REF!</definedName>
    <definedName name="провпо">#REF!</definedName>
    <definedName name="Прогноз_Вып_пц">[19]рабочий!$Y$240:$AP$262</definedName>
    <definedName name="проект" localSheetId="20">#REF!</definedName>
    <definedName name="проект" localSheetId="13">#REF!</definedName>
    <definedName name="проект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21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2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3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21">#REF!</definedName>
    <definedName name="Проектные2" localSheetId="20">#REF!</definedName>
    <definedName name="Проектные2" localSheetId="13">#REF!</definedName>
    <definedName name="Проектные2">#REF!</definedName>
    <definedName name="прол" localSheetId="21" hidden="1">{#N/A,#N/A,TRUE,"Смета на пасс. обор. №1"}</definedName>
    <definedName name="прол" localSheetId="20" hidden="1">{#N/A,#N/A,TRUE,"Смета на пасс. обор. №1"}</definedName>
    <definedName name="прол" localSheetId="11" hidden="1">{#N/A,#N/A,TRUE,"Смета на пасс. обор. №1"}</definedName>
    <definedName name="прол" localSheetId="18" hidden="1">{#N/A,#N/A,TRUE,"Смета на пасс. обор. №1"}</definedName>
    <definedName name="прол" hidden="1">{#N/A,#N/A,TRUE,"Смета на пасс. обор. №1"}</definedName>
    <definedName name="пролдж" localSheetId="21" hidden="1">{#N/A,#N/A,TRUE,"Смета на пасс. обор. №1"}</definedName>
    <definedName name="пролдж" localSheetId="20" hidden="1">{#N/A,#N/A,TRUE,"Смета на пасс. обор. №1"}</definedName>
    <definedName name="пролдж" localSheetId="11" hidden="1">{#N/A,#N/A,TRUE,"Смета на пасс. обор. №1"}</definedName>
    <definedName name="пролдж" localSheetId="18" hidden="1">{#N/A,#N/A,TRUE,"Смета на пасс. обор. №1"}</definedName>
    <definedName name="пролдж" hidden="1">{#N/A,#N/A,TRUE,"Смета на пасс. обор. №1"}</definedName>
    <definedName name="пролдж_1" localSheetId="21" hidden="1">{#N/A,#N/A,TRUE,"Смета на пасс. обор. №1"}</definedName>
    <definedName name="пролдж_1" localSheetId="20" hidden="1">{#N/A,#N/A,TRUE,"Смета на пасс. обор. №1"}</definedName>
    <definedName name="пролдж_1" localSheetId="11" hidden="1">{#N/A,#N/A,TRUE,"Смета на пасс. обор. №1"}</definedName>
    <definedName name="пролдж_1" localSheetId="18" hidden="1">{#N/A,#N/A,TRUE,"Смета на пасс. обор. №1"}</definedName>
    <definedName name="пролдж_1" hidden="1">{#N/A,#N/A,TRUE,"Смета на пасс. обор. №1"}</definedName>
    <definedName name="пролоддошщ" localSheetId="20">#REF!</definedName>
    <definedName name="пролоддошщ" localSheetId="13">#REF!</definedName>
    <definedName name="пролоддошщ">#REF!</definedName>
    <definedName name="промбез" localSheetId="20">[4]топография!#REF!</definedName>
    <definedName name="промбез" localSheetId="13">[4]топография!#REF!</definedName>
    <definedName name="промбез">[4]топография!#REF!</definedName>
    <definedName name="Промбезоп" localSheetId="21">#REF!</definedName>
    <definedName name="Промбезоп" localSheetId="20">#REF!</definedName>
    <definedName name="Промбезоп" localSheetId="11">#REF!</definedName>
    <definedName name="Промбезоп" localSheetId="13">#REF!</definedName>
    <definedName name="Промбезоп">#REF!</definedName>
    <definedName name="Промышленная" localSheetId="20">#REF!</definedName>
    <definedName name="Промышленная" localSheetId="13">#REF!</definedName>
    <definedName name="Промышленная">#REF!</definedName>
    <definedName name="пропо" localSheetId="13">[4]топография!#REF!</definedName>
    <definedName name="пропо">[4]топография!#REF!</definedName>
    <definedName name="пропр" localSheetId="20">#REF!</definedName>
    <definedName name="пропр" localSheetId="13">#REF!</definedName>
    <definedName name="пропр">#REF!</definedName>
    <definedName name="прорпор">#REF!</definedName>
    <definedName name="Прот">'[21]Лист опроса'!$B$6</definedName>
    <definedName name="протоколРМВК" localSheetId="21">#REF!</definedName>
    <definedName name="протоколРМВК" localSheetId="20">#REF!</definedName>
    <definedName name="протоколРМВК" localSheetId="11">#REF!</definedName>
    <definedName name="протоколРМВК" localSheetId="13">#REF!</definedName>
    <definedName name="протоколРМВК">#REF!</definedName>
    <definedName name="прочие" localSheetId="20">#REF!</definedName>
    <definedName name="прочие" localSheetId="13">#REF!</definedName>
    <definedName name="прочие">#REF!</definedName>
    <definedName name="Прочие_затраты_в_базисных_ценах" localSheetId="20">#REF!</definedName>
    <definedName name="Прочие_затраты_в_базисных_ценах" localSheetId="13">#REF!</definedName>
    <definedName name="Прочие_затраты_в_базисных_ценах">#REF!</definedName>
    <definedName name="Прочие_затраты_в_текущих_ценах" localSheetId="20">'[40]Переменные и константы'!#REF!</definedName>
    <definedName name="Прочие_затраты_в_текущих_ценах" localSheetId="13">'[40]Переменные и константы'!#REF!</definedName>
    <definedName name="Прочие_затраты_в_текущих_ценах">'[40]Переменные и константы'!#REF!</definedName>
    <definedName name="Прочие_затраты_в_текущих_ценах_по_ресурсному_расчету" localSheetId="13">'[40]Переменные и константы'!#REF!</definedName>
    <definedName name="Прочие_затраты_в_текущих_ценах_по_ресурсному_расчету">'[40]Переменные и константы'!#REF!</definedName>
    <definedName name="Прочие_затраты_в_текущих_ценах_после_применения_индексов" localSheetId="13">'[40]Переменные и константы'!#REF!</definedName>
    <definedName name="Прочие_затраты_в_текущих_ценах_после_применения_индексов">'[40]Переменные и константы'!#REF!</definedName>
    <definedName name="Прочие_работы" localSheetId="20">#REF!</definedName>
    <definedName name="Прочие_работы" localSheetId="13">#REF!</definedName>
    <definedName name="Прочие_работы" localSheetId="18">#REF!</definedName>
    <definedName name="Прочие_работы">#REF!</definedName>
    <definedName name="прочность">#REF!</definedName>
    <definedName name="прп" localSheetId="20">[4]топография!#REF!</definedName>
    <definedName name="прп" localSheetId="13">[4]топография!#REF!</definedName>
    <definedName name="прп">[4]топография!#REF!</definedName>
    <definedName name="прпр" localSheetId="20">[20]Коэфф1.!#REF!</definedName>
    <definedName name="прпр" localSheetId="13">[20]Коэфф1.!#REF!</definedName>
    <definedName name="прпр">[20]Коэфф1.!#REF!</definedName>
    <definedName name="прпр_1" localSheetId="20">#REF!</definedName>
    <definedName name="прпр_1" localSheetId="13">#REF!</definedName>
    <definedName name="прпр_1">#REF!</definedName>
    <definedName name="пртпр" localSheetId="20">#REF!</definedName>
    <definedName name="пртпр" localSheetId="13">#REF!</definedName>
    <definedName name="пртпр">#REF!</definedName>
    <definedName name="прч" localSheetId="20">#REF!</definedName>
    <definedName name="прч" localSheetId="13">#REF!</definedName>
    <definedName name="прч">#REF!</definedName>
    <definedName name="прь" localSheetId="20">#REF!</definedName>
    <definedName name="прь" localSheetId="13">#REF!</definedName>
    <definedName name="прь">#REF!</definedName>
    <definedName name="прьв" localSheetId="20">#REF!</definedName>
    <definedName name="прьв" localSheetId="13">#REF!</definedName>
    <definedName name="прьв">#REF!</definedName>
    <definedName name="прьвпрь" localSheetId="20">[4]топография!#REF!</definedName>
    <definedName name="прьвпрь" localSheetId="13">[4]топография!#REF!</definedName>
    <definedName name="прьвпрь">[4]топография!#REF!</definedName>
    <definedName name="прьто" localSheetId="20">#REF!</definedName>
    <definedName name="прьто" localSheetId="13">#REF!</definedName>
    <definedName name="прьто">#REF!</definedName>
    <definedName name="Псковская_область" localSheetId="20">#REF!</definedName>
    <definedName name="Псковская_область" localSheetId="13">#REF!</definedName>
    <definedName name="Псковская_область">#REF!</definedName>
    <definedName name="псрл" localSheetId="20">#REF!</definedName>
    <definedName name="псрл" localSheetId="13">#REF!</definedName>
    <definedName name="псрл">#REF!</definedName>
    <definedName name="пуск" localSheetId="21">#REF!</definedName>
    <definedName name="пуск" localSheetId="20">#REF!</definedName>
    <definedName name="пуск" localSheetId="13">#REF!</definedName>
    <definedName name="пуск">#REF!</definedName>
    <definedName name="пшждю" localSheetId="20">#REF!</definedName>
    <definedName name="пшждю" localSheetId="13">#REF!</definedName>
    <definedName name="пшждю">#REF!</definedName>
    <definedName name="пьбю" localSheetId="20">#REF!</definedName>
    <definedName name="пьбю" localSheetId="13">#REF!</definedName>
    <definedName name="пьбю">#REF!</definedName>
    <definedName name="пьюию" localSheetId="20">#REF!</definedName>
    <definedName name="пьюию" localSheetId="13">#REF!</definedName>
    <definedName name="пьюию">#REF!</definedName>
    <definedName name="пятый" localSheetId="20">#REF!</definedName>
    <definedName name="пятый" localSheetId="13">#REF!</definedName>
    <definedName name="пятый">#REF!</definedName>
    <definedName name="р" localSheetId="21">#REF!</definedName>
    <definedName name="р" localSheetId="20">#REF!</definedName>
    <definedName name="р" localSheetId="13">#REF!</definedName>
    <definedName name="р">#REF!</definedName>
    <definedName name="рабдень">'[37]Расчет работы'!$G$2</definedName>
    <definedName name="Разработка" localSheetId="20">#REF!</definedName>
    <definedName name="Разработка" localSheetId="13">#REF!</definedName>
    <definedName name="Разработка" localSheetId="18">#REF!</definedName>
    <definedName name="Разработка">#REF!</definedName>
    <definedName name="Разработка_" localSheetId="20">#REF!</definedName>
    <definedName name="Разработка_" localSheetId="13">#REF!</definedName>
    <definedName name="Разработка_" localSheetId="18">#REF!</definedName>
    <definedName name="Разработка_">#REF!</definedName>
    <definedName name="Районный_к_т_к_ЗП" localSheetId="13">'[40]Переменные и константы'!#REF!</definedName>
    <definedName name="Районный_к_т_к_ЗП" localSheetId="18">'[40]Переменные и константы'!#REF!</definedName>
    <definedName name="Районный_к_т_к_ЗП">'[40]Переменные и константы'!#REF!</definedName>
    <definedName name="Районный_к_т_к_ЗП_по_ресурсному_расчету" localSheetId="13">'[40]Переменные и константы'!#REF!</definedName>
    <definedName name="Районный_к_т_к_ЗП_по_ресурсному_расчету" localSheetId="18">'[40]Переменные и константы'!#REF!</definedName>
    <definedName name="Районный_к_т_к_ЗП_по_ресурсному_расчету">'[40]Переменные и константы'!#REF!</definedName>
    <definedName name="раоб" localSheetId="20">#REF!</definedName>
    <definedName name="раоб" localSheetId="13">#REF!</definedName>
    <definedName name="раоб" localSheetId="18">#REF!</definedName>
    <definedName name="раоб">#REF!</definedName>
    <definedName name="раобароб" localSheetId="20">#REF!</definedName>
    <definedName name="раобароб" localSheetId="13">#REF!</definedName>
    <definedName name="раобароб" localSheetId="18">#REF!</definedName>
    <definedName name="раобароб">#REF!</definedName>
    <definedName name="раобь" localSheetId="20">#REF!</definedName>
    <definedName name="раобь" localSheetId="13">#REF!</definedName>
    <definedName name="раобь" localSheetId="18">#REF!</definedName>
    <definedName name="раобь">#REF!</definedName>
    <definedName name="раолао" localSheetId="20">#REF!</definedName>
    <definedName name="раолао" localSheetId="13">#REF!</definedName>
    <definedName name="раолао">#REF!</definedName>
    <definedName name="Расчёт1">'[53]Смета 7'!$F$1</definedName>
    <definedName name="рбтмь" localSheetId="20">#REF!</definedName>
    <definedName name="рбтмь" localSheetId="13">#REF!</definedName>
    <definedName name="рбтмь" localSheetId="18">#REF!</definedName>
    <definedName name="рбтмь">#REF!</definedName>
    <definedName name="ргл" localSheetId="21">#REF!</definedName>
    <definedName name="ргл" localSheetId="20">#REF!</definedName>
    <definedName name="ргл" localSheetId="11">#REF!</definedName>
    <definedName name="ргл" localSheetId="13">#REF!</definedName>
    <definedName name="ргл">#REF!</definedName>
    <definedName name="рглшг">#REF!</definedName>
    <definedName name="РД" localSheetId="21">#REF!</definedName>
    <definedName name="РД" localSheetId="20">#REF!</definedName>
    <definedName name="РД" localSheetId="13">#REF!</definedName>
    <definedName name="РД">#REF!</definedName>
    <definedName name="рдп" localSheetId="20">#REF!</definedName>
    <definedName name="рдп" localSheetId="13">#REF!</definedName>
    <definedName name="рдп">#REF!</definedName>
    <definedName name="Регистрационный_номер_группы_строек" localSheetId="20">#REF!</definedName>
    <definedName name="Регистрационный_номер_группы_строек" localSheetId="13">#REF!</definedName>
    <definedName name="Регистрационный_номер_группы_строек">#REF!</definedName>
    <definedName name="Регистрационный_номер_локальной_сметы" localSheetId="20">#REF!</definedName>
    <definedName name="Регистрационный_номер_локальной_сметы" localSheetId="13">#REF!</definedName>
    <definedName name="Регистрационный_номер_локальной_сметы">#REF!</definedName>
    <definedName name="Регистрационный_номер_объекта" localSheetId="20">#REF!</definedName>
    <definedName name="Регистрационный_номер_объекта" localSheetId="13">#REF!</definedName>
    <definedName name="Регистрационный_номер_объекта">#REF!</definedName>
    <definedName name="Регистрационный_номер_объектной_сметы" localSheetId="20">#REF!</definedName>
    <definedName name="Регистрационный_номер_объектной_сметы" localSheetId="13">#REF!</definedName>
    <definedName name="Регистрационный_номер_объектной_сметы">#REF!</definedName>
    <definedName name="Регистрационный_номер_очереди" localSheetId="20">#REF!</definedName>
    <definedName name="Регистрационный_номер_очереди" localSheetId="13">#REF!</definedName>
    <definedName name="Регистрационный_номер_очереди">#REF!</definedName>
    <definedName name="Регистрационный_номер_пускового_комплекса" localSheetId="20">#REF!</definedName>
    <definedName name="Регистрационный_номер_пускового_комплекса" localSheetId="13">#REF!</definedName>
    <definedName name="Регистрационный_номер_пускового_комплекса">#REF!</definedName>
    <definedName name="Регистрационный_номер_сводного_сметного_расчета" localSheetId="20">#REF!</definedName>
    <definedName name="Регистрационный_номер_сводного_сметного_расчета" localSheetId="13">#REF!</definedName>
    <definedName name="Регистрационный_номер_сводного_сметного_расчета">#REF!</definedName>
    <definedName name="Регистрационный_номер_стройки" localSheetId="20">#REF!</definedName>
    <definedName name="Регистрационный_номер_стройки" localSheetId="13">#REF!</definedName>
    <definedName name="Регистрационный_номер_стройки">#REF!</definedName>
    <definedName name="рек" localSheetId="0">#REF!</definedName>
    <definedName name="рек" localSheetId="21">#REF!</definedName>
    <definedName name="рек" localSheetId="20">#REF!</definedName>
    <definedName name="рек" localSheetId="13">#REF!</definedName>
    <definedName name="рек">#REF!</definedName>
    <definedName name="Республика_Адыгея" localSheetId="20">#REF!</definedName>
    <definedName name="Республика_Адыгея" localSheetId="13">#REF!</definedName>
    <definedName name="Республика_Адыгея">#REF!</definedName>
    <definedName name="Республика_Алтай" localSheetId="20">#REF!</definedName>
    <definedName name="Республика_Алтай" localSheetId="13">#REF!</definedName>
    <definedName name="Республика_Алтай">#REF!</definedName>
    <definedName name="Республика_Алтай_1" localSheetId="20">#REF!</definedName>
    <definedName name="Республика_Алтай_1" localSheetId="13">#REF!</definedName>
    <definedName name="Республика_Алтай_1">#REF!</definedName>
    <definedName name="Республика_Башкортостан" localSheetId="20">#REF!</definedName>
    <definedName name="Республика_Башкортостан" localSheetId="13">#REF!</definedName>
    <definedName name="Республика_Башкортостан">#REF!</definedName>
    <definedName name="Республика_Башкортостан_1" localSheetId="20">#REF!</definedName>
    <definedName name="Республика_Башкортостан_1" localSheetId="13">#REF!</definedName>
    <definedName name="Республика_Башкортостан_1">#REF!</definedName>
    <definedName name="Республика_Бурятия" localSheetId="20">#REF!</definedName>
    <definedName name="Республика_Бурятия" localSheetId="13">#REF!</definedName>
    <definedName name="Республика_Бурятия">#REF!</definedName>
    <definedName name="Республика_Бурятия_1" localSheetId="20">#REF!</definedName>
    <definedName name="Республика_Бурятия_1" localSheetId="13">#REF!</definedName>
    <definedName name="Республика_Бурятия_1">#REF!</definedName>
    <definedName name="Республика_Дагестан" localSheetId="20">#REF!</definedName>
    <definedName name="Республика_Дагестан" localSheetId="13">#REF!</definedName>
    <definedName name="Республика_Дагестан">#REF!</definedName>
    <definedName name="Республика_Ингушетия" localSheetId="20">#REF!</definedName>
    <definedName name="Республика_Ингушетия" localSheetId="13">#REF!</definedName>
    <definedName name="Республика_Ингушетия">#REF!</definedName>
    <definedName name="Республика_Калмыкия" localSheetId="20">#REF!</definedName>
    <definedName name="Республика_Калмыкия" localSheetId="13">#REF!</definedName>
    <definedName name="Республика_Калмыкия">#REF!</definedName>
    <definedName name="Республика_Карелия" localSheetId="20">#REF!</definedName>
    <definedName name="Республика_Карелия" localSheetId="13">#REF!</definedName>
    <definedName name="Республика_Карелия">#REF!</definedName>
    <definedName name="Республика_Карелия_1" localSheetId="20">#REF!</definedName>
    <definedName name="Республика_Карелия_1" localSheetId="13">#REF!</definedName>
    <definedName name="Республика_Карелия_1">#REF!</definedName>
    <definedName name="Республика_Коми" localSheetId="20">#REF!</definedName>
    <definedName name="Республика_Коми" localSheetId="13">#REF!</definedName>
    <definedName name="Республика_Коми">#REF!</definedName>
    <definedName name="Республика_Коми_1" localSheetId="20">#REF!</definedName>
    <definedName name="Республика_Коми_1" localSheetId="13">#REF!</definedName>
    <definedName name="Республика_Коми_1">#REF!</definedName>
    <definedName name="Республика_Марий_Эл" localSheetId="20">#REF!</definedName>
    <definedName name="Республика_Марий_Эл" localSheetId="13">#REF!</definedName>
    <definedName name="Республика_Марий_Эл">#REF!</definedName>
    <definedName name="Республика_Мордовия" localSheetId="20">#REF!</definedName>
    <definedName name="Республика_Мордовия" localSheetId="13">#REF!</definedName>
    <definedName name="Республика_Мордовия">#REF!</definedName>
    <definedName name="Республика_Саха__Якутия" localSheetId="20">#REF!</definedName>
    <definedName name="Республика_Саха__Якутия" localSheetId="13">#REF!</definedName>
    <definedName name="Республика_Саха__Якутия">#REF!</definedName>
    <definedName name="Республика_Саха__Якутия_1" localSheetId="20">#REF!</definedName>
    <definedName name="Республика_Саха__Якутия_1" localSheetId="13">#REF!</definedName>
    <definedName name="Республика_Саха__Якутия_1">#REF!</definedName>
    <definedName name="Республика_Северная_Осетия___Алания" localSheetId="20">#REF!</definedName>
    <definedName name="Республика_Северная_Осетия___Алания" localSheetId="13">#REF!</definedName>
    <definedName name="Республика_Северная_Осетия___Алания">#REF!</definedName>
    <definedName name="Республика_Татарстан__Татарстан" localSheetId="20">#REF!</definedName>
    <definedName name="Республика_Татарстан__Татарстан" localSheetId="13">#REF!</definedName>
    <definedName name="Республика_Татарстан__Татарстан">#REF!</definedName>
    <definedName name="Республика_Татарстан__Татарстан_1" localSheetId="20">#REF!</definedName>
    <definedName name="Республика_Татарстан__Татарстан_1" localSheetId="13">#REF!</definedName>
    <definedName name="Республика_Татарстан__Татарстан_1">#REF!</definedName>
    <definedName name="Республика_Тыва" localSheetId="20">#REF!</definedName>
    <definedName name="Республика_Тыва" localSheetId="13">#REF!</definedName>
    <definedName name="Республика_Тыва">#REF!</definedName>
    <definedName name="Республика_Тыва_1" localSheetId="20">#REF!</definedName>
    <definedName name="Республика_Тыва_1" localSheetId="13">#REF!</definedName>
    <definedName name="Республика_Тыва_1">#REF!</definedName>
    <definedName name="Республика_Хакасия" localSheetId="20">#REF!</definedName>
    <definedName name="Республика_Хакасия" localSheetId="13">#REF!</definedName>
    <definedName name="Республика_Хакасия">#REF!</definedName>
    <definedName name="РЗА2" localSheetId="20">#REF!</definedName>
    <definedName name="РЗА2" localSheetId="13">#REF!</definedName>
    <definedName name="РЗА2">#REF!</definedName>
    <definedName name="рига">'[54]СметаСводная снег'!$E$7</definedName>
    <definedName name="рл" localSheetId="21">[4]топография!#REF!</definedName>
    <definedName name="рл" localSheetId="20">[4]топография!#REF!</definedName>
    <definedName name="рл" localSheetId="13">[4]топография!#REF!</definedName>
    <definedName name="рл">[4]топография!#REF!</definedName>
    <definedName name="рлвро" localSheetId="20">#REF!</definedName>
    <definedName name="рлвро" localSheetId="13">#REF!</definedName>
    <definedName name="рлвро">#REF!</definedName>
    <definedName name="рлд" localSheetId="20">#REF!</definedName>
    <definedName name="рлд" localSheetId="13">#REF!</definedName>
    <definedName name="рлд">#REF!</definedName>
    <definedName name="рлдг" localSheetId="20">#REF!</definedName>
    <definedName name="рлдг" localSheetId="13">#REF!</definedName>
    <definedName name="рлдг">#REF!</definedName>
    <definedName name="ровро" localSheetId="20">#REF!</definedName>
    <definedName name="ровро" localSheetId="13">#REF!</definedName>
    <definedName name="ровро">#REF!</definedName>
    <definedName name="родарод" localSheetId="20">#REF!</definedName>
    <definedName name="родарод" localSheetId="13">#REF!</definedName>
    <definedName name="родарод">#REF!</definedName>
    <definedName name="рож" localSheetId="20">#REF!</definedName>
    <definedName name="рож" localSheetId="13">#REF!</definedName>
    <definedName name="рож">#REF!</definedName>
    <definedName name="рол" localSheetId="21" hidden="1">{#N/A,#N/A,TRUE,"Смета на пасс. обор. №1"}</definedName>
    <definedName name="рол" localSheetId="20" hidden="1">{#N/A,#N/A,TRUE,"Смета на пасс. обор. №1"}</definedName>
    <definedName name="рол" localSheetId="11" hidden="1">{#N/A,#N/A,TRUE,"Смета на пасс. обор. №1"}</definedName>
    <definedName name="рол" localSheetId="18" hidden="1">{#N/A,#N/A,TRUE,"Смета на пасс. обор. №1"}</definedName>
    <definedName name="рол" hidden="1">{#N/A,#N/A,TRUE,"Смета на пасс. обор. №1"}</definedName>
    <definedName name="рол_1" localSheetId="21" hidden="1">{#N/A,#N/A,TRUE,"Смета на пасс. обор. №1"}</definedName>
    <definedName name="рол_1" localSheetId="20" hidden="1">{#N/A,#N/A,TRUE,"Смета на пасс. обор. №1"}</definedName>
    <definedName name="рол_1" localSheetId="11" hidden="1">{#N/A,#N/A,TRUE,"Смета на пасс. обор. №1"}</definedName>
    <definedName name="рол_1" localSheetId="18" hidden="1">{#N/A,#N/A,TRUE,"Смета на пасс. обор. №1"}</definedName>
    <definedName name="рол_1" hidden="1">{#N/A,#N/A,TRUE,"Смета на пасс. обор. №1"}</definedName>
    <definedName name="роло" localSheetId="21">#REF!</definedName>
    <definedName name="роло" localSheetId="20">#REF!</definedName>
    <definedName name="роло" localSheetId="13">#REF!</definedName>
    <definedName name="роло">#REF!</definedName>
    <definedName name="ропгнлпеглн" localSheetId="21">#REF!</definedName>
    <definedName name="ропгнлпеглн" localSheetId="20">#REF!</definedName>
    <definedName name="ропгнлпеглн" localSheetId="13">#REF!</definedName>
    <definedName name="ропгнлпеглн">#REF!</definedName>
    <definedName name="Ростовская_область" localSheetId="20">#REF!</definedName>
    <definedName name="Ростовская_область" localSheetId="13">#REF!</definedName>
    <definedName name="Ростовская_область">#REF!</definedName>
    <definedName name="рот" localSheetId="21">#REF!</definedName>
    <definedName name="рот" localSheetId="20">#REF!</definedName>
    <definedName name="рот" localSheetId="13">#REF!</definedName>
    <definedName name="рот">#REF!</definedName>
    <definedName name="рпалроел">#REF!</definedName>
    <definedName name="рпачрпч" localSheetId="20">#REF!</definedName>
    <definedName name="рпачрпч" localSheetId="13">#REF!</definedName>
    <definedName name="рпачрпч">#REF!</definedName>
    <definedName name="рпв" localSheetId="20">#REF!</definedName>
    <definedName name="рпв" localSheetId="13">#REF!</definedName>
    <definedName name="рпв">#REF!</definedName>
    <definedName name="рплрл" localSheetId="20">#REF!</definedName>
    <definedName name="рплрл" localSheetId="13">#REF!</definedName>
    <definedName name="рплрл">#REF!</definedName>
    <definedName name="рповпр" localSheetId="20">#REF!</definedName>
    <definedName name="рповпр" localSheetId="13">#REF!</definedName>
    <definedName name="рповпр">#REF!</definedName>
    <definedName name="рповр" localSheetId="20">#REF!</definedName>
    <definedName name="рповр" localSheetId="13">#REF!</definedName>
    <definedName name="рповр">#REF!</definedName>
    <definedName name="рпьрь" localSheetId="20">#REF!</definedName>
    <definedName name="рпьрь" localSheetId="13">#REF!</definedName>
    <definedName name="рпьрь">#REF!</definedName>
    <definedName name="рр" localSheetId="21" hidden="1">{#N/A,#N/A,TRUE,"Смета на пасс. обор. №1"}</definedName>
    <definedName name="рр" localSheetId="20" hidden="1">{#N/A,#N/A,TRUE,"Смета на пасс. обор. №1"}</definedName>
    <definedName name="рр" localSheetId="11" hidden="1">{#N/A,#N/A,TRUE,"Смета на пасс. обор. №1"}</definedName>
    <definedName name="рр" localSheetId="18" hidden="1">{#N/A,#N/A,TRUE,"Смета на пасс. обор. №1"}</definedName>
    <definedName name="рр" hidden="1">{#N/A,#N/A,TRUE,"Смета на пасс. обор. №1"}</definedName>
    <definedName name="рр_1" localSheetId="21" hidden="1">{#N/A,#N/A,TRUE,"Смета на пасс. обор. №1"}</definedName>
    <definedName name="рр_1" localSheetId="20" hidden="1">{#N/A,#N/A,TRUE,"Смета на пасс. обор. №1"}</definedName>
    <definedName name="рр_1" localSheetId="11" hidden="1">{#N/A,#N/A,TRUE,"Смета на пасс. обор. №1"}</definedName>
    <definedName name="рр_1" localSheetId="18" hidden="1">{#N/A,#N/A,TRUE,"Смета на пасс. обор. №1"}</definedName>
    <definedName name="рр_1" hidden="1">{#N/A,#N/A,TRUE,"Смета на пасс. обор. №1"}</definedName>
    <definedName name="РРК" localSheetId="21">#REF!</definedName>
    <definedName name="РРК" localSheetId="20">#REF!</definedName>
    <definedName name="РРК" localSheetId="13">#REF!</definedName>
    <definedName name="РРК">#REF!</definedName>
    <definedName name="ррюбр" localSheetId="20">#REF!</definedName>
    <definedName name="ррюбр" localSheetId="13">#REF!</definedName>
    <definedName name="ррюбр">#REF!</definedName>
    <definedName name="РСЛ" localSheetId="21">#REF!</definedName>
    <definedName name="РСЛ" localSheetId="20">#REF!</definedName>
    <definedName name="РСЛ" localSheetId="13">#REF!</definedName>
    <definedName name="РСЛ">#REF!</definedName>
    <definedName name="руе" localSheetId="20">#REF!</definedName>
    <definedName name="руе" localSheetId="13">#REF!</definedName>
    <definedName name="руе">#REF!</definedName>
    <definedName name="Руководитель" localSheetId="21">#REF!</definedName>
    <definedName name="Руководитель" localSheetId="20">#REF!</definedName>
    <definedName name="Руководитель" localSheetId="13">#REF!</definedName>
    <definedName name="Руководитель">#REF!</definedName>
    <definedName name="Руководитель_1" localSheetId="20">#REF!</definedName>
    <definedName name="Руководитель_1" localSheetId="13">#REF!</definedName>
    <definedName name="Руководитель_1">#REF!</definedName>
    <definedName name="ручей" localSheetId="20">#REF!</definedName>
    <definedName name="ручей" localSheetId="13">#REF!</definedName>
    <definedName name="ручей">#REF!</definedName>
    <definedName name="рыар" localSheetId="20">[4]топография!#REF!</definedName>
    <definedName name="рыар" localSheetId="13">[4]топография!#REF!</definedName>
    <definedName name="рыар">[4]топография!#REF!</definedName>
    <definedName name="Рязанская_область" localSheetId="20">#REF!</definedName>
    <definedName name="Рязанская_область" localSheetId="13">#REF!</definedName>
    <definedName name="Рязанская_область">#REF!</definedName>
    <definedName name="ряпр" localSheetId="20">[4]топография!#REF!</definedName>
    <definedName name="ряпр" localSheetId="13">[4]топография!#REF!</definedName>
    <definedName name="ряпр">[4]топография!#REF!</definedName>
    <definedName name="С" localSheetId="0" hidden="1">{#N/A,#N/A,FALSE,"Шаблон_Спец1"}</definedName>
    <definedName name="С" localSheetId="21" hidden="1">{#N/A,#N/A,FALSE,"Шаблон_Спец1"}</definedName>
    <definedName name="С" localSheetId="20" hidden="1">{#N/A,#N/A,FALSE,"Шаблон_Спец1"}</definedName>
    <definedName name="С" localSheetId="11" hidden="1">{#N/A,#N/A,FALSE,"Шаблон_Спец1"}</definedName>
    <definedName name="С" localSheetId="18" hidden="1">{#N/A,#N/A,FALSE,"Шаблон_Спец1"}</definedName>
    <definedName name="С" localSheetId="6" hidden="1">{#N/A,#N/A,FALSE,"Шаблон_Спец1"}</definedName>
    <definedName name="С" hidden="1">{#N/A,#N/A,FALSE,"Шаблон_Спец1"}</definedName>
    <definedName name="с_1" localSheetId="21" hidden="1">{#N/A,#N/A,TRUE,"Смета на пасс. обор. №1"}</definedName>
    <definedName name="с_1" localSheetId="20" hidden="1">{#N/A,#N/A,TRUE,"Смета на пасс. обор. №1"}</definedName>
    <definedName name="с_1" localSheetId="11" hidden="1">{#N/A,#N/A,TRUE,"Смета на пасс. обор. №1"}</definedName>
    <definedName name="с_1" localSheetId="18" hidden="1">{#N/A,#N/A,TRUE,"Смета на пасс. обор. №1"}</definedName>
    <definedName name="с_1" hidden="1">{#N/A,#N/A,TRUE,"Смета на пасс. обор. №1"}</definedName>
    <definedName name="с1" localSheetId="0">#REF!</definedName>
    <definedName name="с1" localSheetId="21">#REF!</definedName>
    <definedName name="с1" localSheetId="20">#REF!</definedName>
    <definedName name="с1" localSheetId="11">#REF!</definedName>
    <definedName name="с1" localSheetId="13">#REF!</definedName>
    <definedName name="с1">#REF!</definedName>
    <definedName name="с10" localSheetId="0">#REF!</definedName>
    <definedName name="с10" localSheetId="21">#REF!</definedName>
    <definedName name="с10" localSheetId="20">#REF!</definedName>
    <definedName name="с10" localSheetId="13">#REF!</definedName>
    <definedName name="с10">#REF!</definedName>
    <definedName name="с2" localSheetId="0">#REF!</definedName>
    <definedName name="с2" localSheetId="21">#REF!</definedName>
    <definedName name="с2" localSheetId="20">#REF!</definedName>
    <definedName name="с2" localSheetId="13">#REF!</definedName>
    <definedName name="с2">#REF!</definedName>
    <definedName name="с3" localSheetId="0">#REF!</definedName>
    <definedName name="с3" localSheetId="20">#REF!</definedName>
    <definedName name="с3" localSheetId="13">#REF!</definedName>
    <definedName name="с3">#REF!</definedName>
    <definedName name="с4" localSheetId="0">#REF!</definedName>
    <definedName name="с4" localSheetId="20">#REF!</definedName>
    <definedName name="с4" localSheetId="13">#REF!</definedName>
    <definedName name="с4">#REF!</definedName>
    <definedName name="с5" localSheetId="0">#REF!</definedName>
    <definedName name="с5" localSheetId="20">#REF!</definedName>
    <definedName name="с5" localSheetId="13">#REF!</definedName>
    <definedName name="с5">#REF!</definedName>
    <definedName name="с6" localSheetId="0">#REF!</definedName>
    <definedName name="с6" localSheetId="20">#REF!</definedName>
    <definedName name="с6" localSheetId="13">#REF!</definedName>
    <definedName name="с6">#REF!</definedName>
    <definedName name="с7" localSheetId="0">#REF!</definedName>
    <definedName name="с7" localSheetId="20">#REF!</definedName>
    <definedName name="с7" localSheetId="13">#REF!</definedName>
    <definedName name="с7">#REF!</definedName>
    <definedName name="с8" localSheetId="0">#REF!</definedName>
    <definedName name="с8" localSheetId="20">#REF!</definedName>
    <definedName name="с8" localSheetId="13">#REF!</definedName>
    <definedName name="с8">#REF!</definedName>
    <definedName name="с9" localSheetId="0">#REF!</definedName>
    <definedName name="с9" localSheetId="20">#REF!</definedName>
    <definedName name="с9" localSheetId="13">#REF!</definedName>
    <definedName name="с9">#REF!</definedName>
    <definedName name="саа" localSheetId="20">#REF!</definedName>
    <definedName name="саа" localSheetId="13">#REF!</definedName>
    <definedName name="саа">#REF!</definedName>
    <definedName name="сам" localSheetId="21" hidden="1">{#N/A,#N/A,TRUE,"Смета на пасс. обор. №1"}</definedName>
    <definedName name="сам" localSheetId="20" hidden="1">{#N/A,#N/A,TRUE,"Смета на пасс. обор. №1"}</definedName>
    <definedName name="сам" localSheetId="11" hidden="1">{#N/A,#N/A,TRUE,"Смета на пасс. обор. №1"}</definedName>
    <definedName name="сам" localSheetId="18" hidden="1">{#N/A,#N/A,TRUE,"Смета на пасс. обор. №1"}</definedName>
    <definedName name="сам" hidden="1">{#N/A,#N/A,TRUE,"Смета на пасс. обор. №1"}</definedName>
    <definedName name="сам_1" localSheetId="21" hidden="1">{#N/A,#N/A,TRUE,"Смета на пасс. обор. №1"}</definedName>
    <definedName name="сам_1" localSheetId="20" hidden="1">{#N/A,#N/A,TRUE,"Смета на пасс. обор. №1"}</definedName>
    <definedName name="сам_1" localSheetId="11" hidden="1">{#N/A,#N/A,TRUE,"Смета на пасс. обор. №1"}</definedName>
    <definedName name="сам_1" localSheetId="18" hidden="1">{#N/A,#N/A,TRUE,"Смета на пасс. обор. №1"}</definedName>
    <definedName name="сам_1" hidden="1">{#N/A,#N/A,TRUE,"Смета на пасс. обор. №1"}</definedName>
    <definedName name="Самарская_область" localSheetId="20">#REF!</definedName>
    <definedName name="Самарская_область" localSheetId="13">#REF!</definedName>
    <definedName name="Самарская_область">#REF!</definedName>
    <definedName name="Саратовская_область" localSheetId="20">#REF!</definedName>
    <definedName name="Саратовская_область" localSheetId="13">#REF!</definedName>
    <definedName name="Саратовская_область">#REF!</definedName>
    <definedName name="Сахалинская_область" localSheetId="20">#REF!</definedName>
    <definedName name="Сахалинская_область" localSheetId="13">#REF!</definedName>
    <definedName name="Сахалинская_область">#REF!</definedName>
    <definedName name="Сахалинская_область_1" localSheetId="20">#REF!</definedName>
    <definedName name="Сахалинская_область_1" localSheetId="13">#REF!</definedName>
    <definedName name="Сахалинская_область_1">#REF!</definedName>
    <definedName name="СВ1" localSheetId="21">#REF!</definedName>
    <definedName name="СВ1" localSheetId="20">#REF!</definedName>
    <definedName name="СВ1" localSheetId="11">#REF!</definedName>
    <definedName name="СВ1" localSheetId="13">#REF!</definedName>
    <definedName name="СВ1">#REF!</definedName>
    <definedName name="Свердловская_область" localSheetId="20">#REF!</definedName>
    <definedName name="Свердловская_область" localSheetId="13">#REF!</definedName>
    <definedName name="Свердловская_область">#REF!</definedName>
    <definedName name="Свердловская_область_1" localSheetId="20">#REF!</definedName>
    <definedName name="Свердловская_область_1" localSheetId="13">#REF!</definedName>
    <definedName name="Свердловская_область_1">#REF!</definedName>
    <definedName name="Свод1" localSheetId="21">#REF!</definedName>
    <definedName name="Свод1" localSheetId="20">#REF!</definedName>
    <definedName name="Свод1" localSheetId="13">#REF!</definedName>
    <definedName name="Свод1">#REF!</definedName>
    <definedName name="Сводка" localSheetId="20">#REF!</definedName>
    <definedName name="Сводка" localSheetId="13">#REF!</definedName>
    <definedName name="Сводка">#REF!</definedName>
    <definedName name="Сводная" localSheetId="21">#REF!</definedName>
    <definedName name="Сводная" localSheetId="20">#REF!</definedName>
    <definedName name="Сводная" localSheetId="13">#REF!</definedName>
    <definedName name="Сводная">#REF!</definedName>
    <definedName name="Сводная_новая1" localSheetId="20">#REF!</definedName>
    <definedName name="Сводная_новая1" localSheetId="13">#REF!</definedName>
    <definedName name="Сводная_новая1">#REF!</definedName>
    <definedName name="Сводная1" localSheetId="20">#REF!</definedName>
    <definedName name="Сводная1" localSheetId="13">#REF!</definedName>
    <definedName name="Сводная1">#REF!</definedName>
    <definedName name="Сводно_сметный_расчет" localSheetId="20">#REF!</definedName>
    <definedName name="Сводно_сметный_расчет" localSheetId="13">#REF!</definedName>
    <definedName name="Сводно_сметный_расчет">#REF!</definedName>
    <definedName name="Сводно_сметный_расчет_49" localSheetId="20">#REF!</definedName>
    <definedName name="Сводно_сметный_расчет_49" localSheetId="13">#REF!</definedName>
    <definedName name="Сводно_сметный_расчет_49">#REF!</definedName>
    <definedName name="Сводно_сметный_расчет_50" localSheetId="20">#REF!</definedName>
    <definedName name="Сводно_сметный_расчет_50" localSheetId="13">#REF!</definedName>
    <definedName name="Сводно_сметный_расчет_50">#REF!</definedName>
    <definedName name="Сводно_сметный_расчет_51" localSheetId="20">#REF!</definedName>
    <definedName name="Сводно_сметный_расчет_51" localSheetId="13">#REF!</definedName>
    <definedName name="Сводно_сметный_расчет_51">#REF!</definedName>
    <definedName name="Сводно_сметный_расчет_52" localSheetId="20">#REF!</definedName>
    <definedName name="Сводно_сметный_расчет_52" localSheetId="13">#REF!</definedName>
    <definedName name="Сводно_сметный_расчет_52">#REF!</definedName>
    <definedName name="Сводно_сметный_расчет_53" localSheetId="20">#REF!</definedName>
    <definedName name="Сводно_сметный_расчет_53" localSheetId="13">#REF!</definedName>
    <definedName name="Сводно_сметный_расчет_53">#REF!</definedName>
    <definedName name="Сводно_сметный_расчет_54" localSheetId="20">#REF!</definedName>
    <definedName name="Сводно_сметный_расчет_54" localSheetId="13">#REF!</definedName>
    <definedName name="Сводно_сметный_расчет_54">#REF!</definedName>
    <definedName name="сврд" localSheetId="13">[4]топография!#REF!</definedName>
    <definedName name="сврд">[4]топография!#REF!</definedName>
    <definedName name="СВсм">[22]Вспомогательный!$D$36</definedName>
    <definedName name="сев" localSheetId="0">#REF!</definedName>
    <definedName name="сев" localSheetId="21">#REF!</definedName>
    <definedName name="сев" localSheetId="20">#REF!</definedName>
    <definedName name="сев" localSheetId="13">#REF!</definedName>
    <definedName name="сев">#REF!</definedName>
    <definedName name="Север" localSheetId="21">#REF!</definedName>
    <definedName name="Север" localSheetId="20">#REF!</definedName>
    <definedName name="Север" localSheetId="13">#REF!</definedName>
    <definedName name="Север">#REF!</definedName>
    <definedName name="Секционный_выключатель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Семь" localSheetId="21">#REF!</definedName>
    <definedName name="Семь" localSheetId="20">#REF!</definedName>
    <definedName name="Семь" localSheetId="13">#REF!</definedName>
    <definedName name="Семь">#REF!</definedName>
    <definedName name="Сервис" localSheetId="20">#REF!</definedName>
    <definedName name="Сервис" localSheetId="13">#REF!</definedName>
    <definedName name="Сервис">#REF!</definedName>
    <definedName name="Сервис_Всего" localSheetId="20">'[20]Прайс лист'!#REF!</definedName>
    <definedName name="Сервис_Всего" localSheetId="13">'[20]Прайс лист'!#REF!</definedName>
    <definedName name="Сервис_Всего">'[20]Прайс лист'!#REF!</definedName>
    <definedName name="Сервис_Всего_1" localSheetId="20">#REF!</definedName>
    <definedName name="Сервис_Всего_1" localSheetId="13">#REF!</definedName>
    <definedName name="Сервис_Всего_1" localSheetId="18">#REF!</definedName>
    <definedName name="Сервис_Всего_1">#REF!</definedName>
    <definedName name="Сервисное_оборудование" localSheetId="20">[20]Коэфф1.!#REF!</definedName>
    <definedName name="Сервисное_оборудование" localSheetId="13">[20]Коэфф1.!#REF!</definedName>
    <definedName name="Сервисное_оборудование">[20]Коэфф1.!#REF!</definedName>
    <definedName name="Сервисное_оборудование_1" localSheetId="20">#REF!</definedName>
    <definedName name="Сервисное_оборудование_1" localSheetId="13">#REF!</definedName>
    <definedName name="Сервисное_оборудование_1">#REF!</definedName>
    <definedName name="СМ" localSheetId="20">#REF!</definedName>
    <definedName name="СМ" localSheetId="13">#REF!</definedName>
    <definedName name="СМ">#REF!</definedName>
    <definedName name="см.расч.Ставрополь" localSheetId="20">#REF!</definedName>
    <definedName name="см.расч.Ставрополь" localSheetId="13">#REF!</definedName>
    <definedName name="см.расч.Ставрополь">#REF!</definedName>
    <definedName name="см.расч.Ставрополь_1" localSheetId="20">#REF!</definedName>
    <definedName name="см.расч.Ставрополь_1" localSheetId="13">#REF!</definedName>
    <definedName name="см.расч.Ставрополь_1">#REF!</definedName>
    <definedName name="см.расч.Ставрополь_2" localSheetId="20">#REF!</definedName>
    <definedName name="см.расч.Ставрополь_2" localSheetId="13">#REF!</definedName>
    <definedName name="см.расч.Ставрополь_2">#REF!</definedName>
    <definedName name="см.расч.Ставрополь_22" localSheetId="20">#REF!</definedName>
    <definedName name="см.расч.Ставрополь_22" localSheetId="13">#REF!</definedName>
    <definedName name="см.расч.Ставрополь_22">#REF!</definedName>
    <definedName name="см.расч.Ставрополь_49" localSheetId="20">#REF!</definedName>
    <definedName name="см.расч.Ставрополь_49" localSheetId="13">#REF!</definedName>
    <definedName name="см.расч.Ставрополь_49">#REF!</definedName>
    <definedName name="см.расч.Ставрополь_5" localSheetId="20">#REF!</definedName>
    <definedName name="см.расч.Ставрополь_5" localSheetId="13">#REF!</definedName>
    <definedName name="см.расч.Ставрополь_5">#REF!</definedName>
    <definedName name="см.расч.Ставрополь_50" localSheetId="20">#REF!</definedName>
    <definedName name="см.расч.Ставрополь_50" localSheetId="13">#REF!</definedName>
    <definedName name="см.расч.Ставрополь_50">#REF!</definedName>
    <definedName name="см.расч.Ставрополь_51" localSheetId="20">#REF!</definedName>
    <definedName name="см.расч.Ставрополь_51" localSheetId="13">#REF!</definedName>
    <definedName name="см.расч.Ставрополь_51">#REF!</definedName>
    <definedName name="см.расч.Ставрополь_52" localSheetId="20">#REF!</definedName>
    <definedName name="см.расч.Ставрополь_52" localSheetId="13">#REF!</definedName>
    <definedName name="см.расч.Ставрополь_52">#REF!</definedName>
    <definedName name="см.расч.Ставрополь_53" localSheetId="20">#REF!</definedName>
    <definedName name="см.расч.Ставрополь_53" localSheetId="13">#REF!</definedName>
    <definedName name="см.расч.Ставрополь_53">#REF!</definedName>
    <definedName name="см.расч.Ставрополь_54" localSheetId="20">#REF!</definedName>
    <definedName name="см.расч.Ставрополь_54" localSheetId="13">#REF!</definedName>
    <definedName name="см.расч.Ставрополь_54">#REF!</definedName>
    <definedName name="см.расчетАстрахань" localSheetId="20">#REF!</definedName>
    <definedName name="см.расчетАстрахань" localSheetId="13">#REF!</definedName>
    <definedName name="см.расчетАстрахань">#REF!</definedName>
    <definedName name="см.расчетАстрахань_1" localSheetId="20">#REF!</definedName>
    <definedName name="см.расчетАстрахань_1" localSheetId="13">#REF!</definedName>
    <definedName name="см.расчетАстрахань_1">#REF!</definedName>
    <definedName name="см.расчетАстрахань_2" localSheetId="20">#REF!</definedName>
    <definedName name="см.расчетАстрахань_2" localSheetId="13">#REF!</definedName>
    <definedName name="см.расчетАстрахань_2">#REF!</definedName>
    <definedName name="см.расчетАстрахань_22" localSheetId="20">#REF!</definedName>
    <definedName name="см.расчетАстрахань_22" localSheetId="13">#REF!</definedName>
    <definedName name="см.расчетАстрахань_22">#REF!</definedName>
    <definedName name="см.расчетАстрахань_49" localSheetId="20">#REF!</definedName>
    <definedName name="см.расчетАстрахань_49" localSheetId="13">#REF!</definedName>
    <definedName name="см.расчетАстрахань_49">#REF!</definedName>
    <definedName name="см.расчетАстрахань_5" localSheetId="20">#REF!</definedName>
    <definedName name="см.расчетАстрахань_5" localSheetId="13">#REF!</definedName>
    <definedName name="см.расчетАстрахань_5">#REF!</definedName>
    <definedName name="см.расчетАстрахань_50" localSheetId="20">#REF!</definedName>
    <definedName name="см.расчетАстрахань_50" localSheetId="13">#REF!</definedName>
    <definedName name="см.расчетАстрахань_50">#REF!</definedName>
    <definedName name="см.расчетАстрахань_51" localSheetId="20">#REF!</definedName>
    <definedName name="см.расчетАстрахань_51" localSheetId="13">#REF!</definedName>
    <definedName name="см.расчетАстрахань_51">#REF!</definedName>
    <definedName name="см.расчетАстрахань_52" localSheetId="20">#REF!</definedName>
    <definedName name="см.расчетАстрахань_52" localSheetId="13">#REF!</definedName>
    <definedName name="см.расчетАстрахань_52">#REF!</definedName>
    <definedName name="см.расчетАстрахань_53" localSheetId="20">#REF!</definedName>
    <definedName name="см.расчетАстрахань_53" localSheetId="13">#REF!</definedName>
    <definedName name="см.расчетАстрахань_53">#REF!</definedName>
    <definedName name="см.расчетАстрахань_54" localSheetId="20">#REF!</definedName>
    <definedName name="см.расчетАстрахань_54" localSheetId="13">#REF!</definedName>
    <definedName name="см.расчетАстрахань_54">#REF!</definedName>
    <definedName name="см.расчетМахачкала" localSheetId="20">#REF!</definedName>
    <definedName name="см.расчетМахачкала" localSheetId="13">#REF!</definedName>
    <definedName name="см.расчетМахачкала">#REF!</definedName>
    <definedName name="см.расчетМахачкала_1" localSheetId="20">#REF!</definedName>
    <definedName name="см.расчетМахачкала_1" localSheetId="13">#REF!</definedName>
    <definedName name="см.расчетМахачкала_1">#REF!</definedName>
    <definedName name="см.расчетМахачкала_2" localSheetId="20">#REF!</definedName>
    <definedName name="см.расчетМахачкала_2" localSheetId="13">#REF!</definedName>
    <definedName name="см.расчетМахачкала_2">#REF!</definedName>
    <definedName name="см.расчетМахачкала_22" localSheetId="20">#REF!</definedName>
    <definedName name="см.расчетМахачкала_22" localSheetId="13">#REF!</definedName>
    <definedName name="см.расчетМахачкала_22">#REF!</definedName>
    <definedName name="см.расчетМахачкала_49" localSheetId="20">#REF!</definedName>
    <definedName name="см.расчетМахачкала_49" localSheetId="13">#REF!</definedName>
    <definedName name="см.расчетМахачкала_49">#REF!</definedName>
    <definedName name="см.расчетМахачкала_5" localSheetId="20">#REF!</definedName>
    <definedName name="см.расчетМахачкала_5" localSheetId="13">#REF!</definedName>
    <definedName name="см.расчетМахачкала_5">#REF!</definedName>
    <definedName name="см.расчетМахачкала_50" localSheetId="20">#REF!</definedName>
    <definedName name="см.расчетМахачкала_50" localSheetId="13">#REF!</definedName>
    <definedName name="см.расчетМахачкала_50">#REF!</definedName>
    <definedName name="см.расчетМахачкала_51" localSheetId="20">#REF!</definedName>
    <definedName name="см.расчетМахачкала_51" localSheetId="13">#REF!</definedName>
    <definedName name="см.расчетМахачкала_51">#REF!</definedName>
    <definedName name="см.расчетМахачкала_52" localSheetId="20">#REF!</definedName>
    <definedName name="см.расчетМахачкала_52" localSheetId="13">#REF!</definedName>
    <definedName name="см.расчетМахачкала_52">#REF!</definedName>
    <definedName name="см.расчетМахачкала_53" localSheetId="20">#REF!</definedName>
    <definedName name="см.расчетМахачкала_53" localSheetId="13">#REF!</definedName>
    <definedName name="см.расчетМахачкала_53">#REF!</definedName>
    <definedName name="см.расчетМахачкала_54" localSheetId="20">#REF!</definedName>
    <definedName name="см.расчетМахачкала_54" localSheetId="13">#REF!</definedName>
    <definedName name="см.расчетМахачкала_54">#REF!</definedName>
    <definedName name="см.расчетН.Новгород" localSheetId="20">#REF!</definedName>
    <definedName name="см.расчетН.Новгород" localSheetId="13">#REF!</definedName>
    <definedName name="см.расчетН.Новгород">#REF!</definedName>
    <definedName name="см.расчетН.Новгород_1" localSheetId="20">#REF!</definedName>
    <definedName name="см.расчетН.Новгород_1" localSheetId="13">#REF!</definedName>
    <definedName name="см.расчетН.Новгород_1">#REF!</definedName>
    <definedName name="см.расчетН.Новгород_2" localSheetId="20">#REF!</definedName>
    <definedName name="см.расчетН.Новгород_2" localSheetId="13">#REF!</definedName>
    <definedName name="см.расчетН.Новгород_2">#REF!</definedName>
    <definedName name="см.расчетН.Новгород_22" localSheetId="20">#REF!</definedName>
    <definedName name="см.расчетН.Новгород_22" localSheetId="13">#REF!</definedName>
    <definedName name="см.расчетН.Новгород_22">#REF!</definedName>
    <definedName name="см.расчетН.Новгород_49" localSheetId="20">#REF!</definedName>
    <definedName name="см.расчетН.Новгород_49" localSheetId="13">#REF!</definedName>
    <definedName name="см.расчетН.Новгород_49">#REF!</definedName>
    <definedName name="см.расчетН.Новгород_5" localSheetId="20">#REF!</definedName>
    <definedName name="см.расчетН.Новгород_5" localSheetId="13">#REF!</definedName>
    <definedName name="см.расчетН.Новгород_5">#REF!</definedName>
    <definedName name="см.расчетН.Новгород_50" localSheetId="20">#REF!</definedName>
    <definedName name="см.расчетН.Новгород_50" localSheetId="13">#REF!</definedName>
    <definedName name="см.расчетН.Новгород_50">#REF!</definedName>
    <definedName name="см.расчетН.Новгород_51" localSheetId="20">#REF!</definedName>
    <definedName name="см.расчетН.Новгород_51" localSheetId="13">#REF!</definedName>
    <definedName name="см.расчетН.Новгород_51">#REF!</definedName>
    <definedName name="см.расчетН.Новгород_52" localSheetId="20">#REF!</definedName>
    <definedName name="см.расчетН.Новгород_52" localSheetId="13">#REF!</definedName>
    <definedName name="см.расчетН.Новгород_52">#REF!</definedName>
    <definedName name="см.расчетН.Новгород_53" localSheetId="20">#REF!</definedName>
    <definedName name="см.расчетН.Новгород_53" localSheetId="13">#REF!</definedName>
    <definedName name="см.расчетН.Новгород_53">#REF!</definedName>
    <definedName name="см.расчетН.Новгород_54" localSheetId="20">#REF!</definedName>
    <definedName name="см.расчетН.Новгород_54" localSheetId="13">#REF!</definedName>
    <definedName name="см.расчетН.Новгород_54">#REF!</definedName>
    <definedName name="см_1" localSheetId="20">#REF!</definedName>
    <definedName name="см_1" localSheetId="13">#REF!</definedName>
    <definedName name="см_1">#REF!</definedName>
    <definedName name="см_конк" localSheetId="0">#REF!</definedName>
    <definedName name="см_конк" localSheetId="20">#REF!</definedName>
    <definedName name="см_конк" localSheetId="13">#REF!</definedName>
    <definedName name="см_конк">#REF!</definedName>
    <definedName name="см1" localSheetId="20">#REF!</definedName>
    <definedName name="см1" localSheetId="13">#REF!</definedName>
    <definedName name="см1">#REF!</definedName>
    <definedName name="См6">'[55]Смета 7'!$F$1</definedName>
    <definedName name="См7" localSheetId="20">#REF!</definedName>
    <definedName name="См7" localSheetId="13">#REF!</definedName>
    <definedName name="См7" localSheetId="18">#REF!</definedName>
    <definedName name="См7">#REF!</definedName>
    <definedName name="СМА" localSheetId="20">[4]топография!#REF!</definedName>
    <definedName name="СМА" localSheetId="13">[4]топография!#REF!</definedName>
    <definedName name="СМА">[4]топография!#REF!</definedName>
    <definedName name="Смет" localSheetId="21" hidden="1">{#N/A,#N/A,TRUE,"Смета на пасс. обор. №1"}</definedName>
    <definedName name="Смет" localSheetId="20" hidden="1">{#N/A,#N/A,TRUE,"Смета на пасс. обор. №1"}</definedName>
    <definedName name="Смет" localSheetId="11" hidden="1">{#N/A,#N/A,TRUE,"Смета на пасс. обор. №1"}</definedName>
    <definedName name="Смет" localSheetId="18" hidden="1">{#N/A,#N/A,TRUE,"Смета на пасс. обор. №1"}</definedName>
    <definedName name="Смет" hidden="1">{#N/A,#N/A,TRUE,"Смета на пасс. обор. №1"}</definedName>
    <definedName name="Смет_1" localSheetId="21" hidden="1">{#N/A,#N/A,TRUE,"Смета на пасс. обор. №1"}</definedName>
    <definedName name="Смет_1" localSheetId="20" hidden="1">{#N/A,#N/A,TRUE,"Смета на пасс. обор. №1"}</definedName>
    <definedName name="Смет_1" localSheetId="11" hidden="1">{#N/A,#N/A,TRUE,"Смета на пасс. обор. №1"}</definedName>
    <definedName name="Смет_1" localSheetId="18" hidden="1">{#N/A,#N/A,TRUE,"Смета на пасс. обор. №1"}</definedName>
    <definedName name="Смет_1" hidden="1">{#N/A,#N/A,TRUE,"Смета на пасс. обор. №1"}</definedName>
    <definedName name="смета" localSheetId="21" hidden="1">{#N/A,#N/A,TRUE,"Смета на пасс. обор. №1"}</definedName>
    <definedName name="смета" localSheetId="20" hidden="1">{#N/A,#N/A,TRUE,"Смета на пасс. обор. №1"}</definedName>
    <definedName name="смета" localSheetId="11" hidden="1">{#N/A,#N/A,TRUE,"Смета на пасс. обор. №1"}</definedName>
    <definedName name="смета" localSheetId="18" hidden="1">{#N/A,#N/A,TRUE,"Смета на пасс. обор. №1"}</definedName>
    <definedName name="смета" hidden="1">{#N/A,#N/A,TRUE,"Смета на пасс. обор. №1"}</definedName>
    <definedName name="смета_1" localSheetId="21" hidden="1">{#N/A,#N/A,TRUE,"Смета на пасс. обор. №1"}</definedName>
    <definedName name="смета_1" localSheetId="20" hidden="1">{#N/A,#N/A,TRUE,"Смета на пасс. обор. №1"}</definedName>
    <definedName name="смета_1" localSheetId="11" hidden="1">{#N/A,#N/A,TRUE,"Смета на пасс. обор. №1"}</definedName>
    <definedName name="смета_1" localSheetId="18" hidden="1">{#N/A,#N/A,TRUE,"Смета на пасс. обор. №1"}</definedName>
    <definedName name="смета_1" hidden="1">{#N/A,#N/A,TRUE,"Смета на пасс. обор. №1"}</definedName>
    <definedName name="Смета_2">'[53]Смета 7'!$F$1</definedName>
    <definedName name="смета1" localSheetId="21">#REF!</definedName>
    <definedName name="смета1" localSheetId="20">#REF!</definedName>
    <definedName name="смета1" localSheetId="11">#REF!</definedName>
    <definedName name="смета1" localSheetId="13">#REF!</definedName>
    <definedName name="смета1" localSheetId="18">#REF!</definedName>
    <definedName name="смета1">#REF!</definedName>
    <definedName name="Смета11">'[56]Смета 7'!$F$1</definedName>
    <definedName name="Смета21">'[57]Смета 7'!$F$1</definedName>
    <definedName name="Смета3">[22]Вспомогательный!$D$78</definedName>
    <definedName name="Сметная_стоимость_в_базисных_ценах" localSheetId="20">#REF!</definedName>
    <definedName name="Сметная_стоимость_в_базисных_ценах" localSheetId="13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20">'[40]Переменные и константы'!#REF!</definedName>
    <definedName name="Сметная_стоимость_в_текущих_ценах__после_применения_индексов" localSheetId="13">'[40]Переменные и константы'!#REF!</definedName>
    <definedName name="Сметная_стоимость_в_текущих_ценах__после_применения_индексов">'[40]Переменные и константы'!#REF!</definedName>
    <definedName name="Сметная_стоимость_по_ресурсному_расчету" localSheetId="20">#REF!</definedName>
    <definedName name="Сметная_стоимость_по_ресурсному_расчету" localSheetId="13">#REF!</definedName>
    <definedName name="Сметная_стоимость_по_ресурсному_расчету" localSheetId="18">#REF!</definedName>
    <definedName name="Сметная_стоимость_по_ресурсному_расчету">#REF!</definedName>
    <definedName name="СМеточка" localSheetId="20">#REF!</definedName>
    <definedName name="СМеточка" localSheetId="13">#REF!</definedName>
    <definedName name="СМеточка" localSheetId="18">#REF!</definedName>
    <definedName name="СМеточка">#REF!</definedName>
    <definedName name="сми" localSheetId="21">#REF!</definedName>
    <definedName name="сми" localSheetId="20">#REF!</definedName>
    <definedName name="сми" localSheetId="11">#REF!</definedName>
    <definedName name="сми" localSheetId="13">#REF!</definedName>
    <definedName name="сми">#REF!</definedName>
    <definedName name="смиь" localSheetId="20">#REF!</definedName>
    <definedName name="смиь" localSheetId="13">#REF!</definedName>
    <definedName name="смиь">#REF!</definedName>
    <definedName name="Смоленская_область" localSheetId="20">#REF!</definedName>
    <definedName name="Смоленская_область" localSheetId="13">#REF!</definedName>
    <definedName name="Смоленская_область">#REF!</definedName>
    <definedName name="смр" localSheetId="20">#REF!</definedName>
    <definedName name="смр" localSheetId="13">#REF!</definedName>
    <definedName name="смр">#REF!</definedName>
    <definedName name="смт" localSheetId="20">#REF!</definedName>
    <definedName name="смт" localSheetId="13">#REF!</definedName>
    <definedName name="смт">#REF!</definedName>
    <definedName name="Согласование" localSheetId="21">#REF!</definedName>
    <definedName name="Согласование" localSheetId="20">#REF!</definedName>
    <definedName name="Согласование" localSheetId="13">#REF!</definedName>
    <definedName name="Согласование">#REF!</definedName>
    <definedName name="Согласование_1" localSheetId="21">#REF!</definedName>
    <definedName name="Согласование_1" localSheetId="20">#REF!</definedName>
    <definedName name="Согласование_1" localSheetId="13">#REF!</definedName>
    <definedName name="Согласование_1">#REF!</definedName>
    <definedName name="содерж." localSheetId="20">#REF!</definedName>
    <definedName name="содерж." localSheetId="13">#REF!</definedName>
    <definedName name="содерж.">#REF!</definedName>
    <definedName name="Содерж_Осн_Базы" localSheetId="20">#REF!</definedName>
    <definedName name="Содерж_Осн_Базы" localSheetId="13">#REF!</definedName>
    <definedName name="Содерж_Осн_Базы">#REF!</definedName>
    <definedName name="соп" localSheetId="20">#REF!</definedName>
    <definedName name="соп" localSheetId="13">#REF!</definedName>
    <definedName name="соп">#REF!</definedName>
    <definedName name="сос" localSheetId="20">#REF!</definedName>
    <definedName name="сос" localSheetId="13">#REF!</definedName>
    <definedName name="сос">#REF!</definedName>
    <definedName name="Составил">'[3]Таблица 4 АСУТП'!$B$106:$B$108</definedName>
    <definedName name="Составитель" localSheetId="21">#REF!</definedName>
    <definedName name="Составитель" localSheetId="20">#REF!</definedName>
    <definedName name="Составитель" localSheetId="11">#REF!</definedName>
    <definedName name="Составитель" localSheetId="13">#REF!</definedName>
    <definedName name="Составитель">#REF!</definedName>
    <definedName name="Составитель_1" localSheetId="20">#REF!</definedName>
    <definedName name="Составитель_1" localSheetId="13">#REF!</definedName>
    <definedName name="Составитель_1">#REF!</definedName>
    <definedName name="сп1" localSheetId="0">#REF!</definedName>
    <definedName name="сп1" localSheetId="20">#REF!</definedName>
    <definedName name="сп1" localSheetId="13">#REF!</definedName>
    <definedName name="сп1">#REF!</definedName>
    <definedName name="сп2" localSheetId="0">#REF!</definedName>
    <definedName name="сп2" localSheetId="20">#REF!</definedName>
    <definedName name="сп2" localSheetId="13">#REF!</definedName>
    <definedName name="сп2">#REF!</definedName>
    <definedName name="спио" localSheetId="20">#REF!</definedName>
    <definedName name="спио" localSheetId="13">#REF!</definedName>
    <definedName name="спио">#REF!</definedName>
    <definedName name="список">[58]Списки!$A$1:$A$65536</definedName>
    <definedName name="спрь" localSheetId="20">[4]топография!#REF!</definedName>
    <definedName name="спрь" localSheetId="13">[4]топография!#REF!</definedName>
    <definedName name="спрь">[4]топография!#REF!</definedName>
    <definedName name="срл" localSheetId="20">#REF!</definedName>
    <definedName name="срл" localSheetId="13">#REF!</definedName>
    <definedName name="срл">#REF!</definedName>
    <definedName name="срлдд" localSheetId="20">#REF!</definedName>
    <definedName name="срлдд" localSheetId="13">#REF!</definedName>
    <definedName name="срлдд">#REF!</definedName>
    <definedName name="срлрл" localSheetId="20">#REF!</definedName>
    <definedName name="срлрл" localSheetId="13">#REF!</definedName>
    <definedName name="срлрл">#REF!</definedName>
    <definedName name="срьрьс" localSheetId="20">#REF!</definedName>
    <definedName name="срьрьс" localSheetId="13">#REF!</definedName>
    <definedName name="срьрьс">#REF!</definedName>
    <definedName name="сс" localSheetId="21" hidden="1">{#N/A,#N/A,TRUE,"Смета на пасс. обор. №1"}</definedName>
    <definedName name="сс" localSheetId="20" hidden="1">{#N/A,#N/A,TRUE,"Смета на пасс. обор. №1"}</definedName>
    <definedName name="сс" localSheetId="11" hidden="1">{#N/A,#N/A,TRUE,"Смета на пасс. обор. №1"}</definedName>
    <definedName name="сс" localSheetId="18" hidden="1">{#N/A,#N/A,TRUE,"Смета на пасс. обор. №1"}</definedName>
    <definedName name="сс" hidden="1">{#N/A,#N/A,TRUE,"Смета на пасс. обор. №1"}</definedName>
    <definedName name="сс_1" localSheetId="21" hidden="1">{#N/A,#N/A,TRUE,"Смета на пасс. обор. №1"}</definedName>
    <definedName name="сс_1" localSheetId="20" hidden="1">{#N/A,#N/A,TRUE,"Смета на пасс. обор. №1"}</definedName>
    <definedName name="сс_1" localSheetId="11" hidden="1">{#N/A,#N/A,TRUE,"Смета на пасс. обор. №1"}</definedName>
    <definedName name="сс_1" localSheetId="18" hidden="1">{#N/A,#N/A,TRUE,"Смета на пасс. обор. №1"}</definedName>
    <definedName name="сс_1" hidden="1">{#N/A,#N/A,TRUE,"Смета на пасс. обор. №1"}</definedName>
    <definedName name="ссп" localSheetId="21" hidden="1">{#N/A,#N/A,TRUE,"Смета на пасс. обор. №1"}</definedName>
    <definedName name="ссп" localSheetId="20" hidden="1">{#N/A,#N/A,TRUE,"Смета на пасс. обор. №1"}</definedName>
    <definedName name="ссп" localSheetId="11" hidden="1">{#N/A,#N/A,TRUE,"Смета на пасс. обор. №1"}</definedName>
    <definedName name="ссп" localSheetId="18" hidden="1">{#N/A,#N/A,TRUE,"Смета на пасс. обор. №1"}</definedName>
    <definedName name="ссп" hidden="1">{#N/A,#N/A,TRUE,"Смета на пасс. обор. №1"}</definedName>
    <definedName name="ссп_1" localSheetId="21" hidden="1">{#N/A,#N/A,TRUE,"Смета на пасс. обор. №1"}</definedName>
    <definedName name="ссп_1" localSheetId="20" hidden="1">{#N/A,#N/A,TRUE,"Смета на пасс. обор. №1"}</definedName>
    <definedName name="ссп_1" localSheetId="11" hidden="1">{#N/A,#N/A,TRUE,"Смета на пасс. обор. №1"}</definedName>
    <definedName name="ссп_1" localSheetId="18" hidden="1">{#N/A,#N/A,TRUE,"Смета на пасс. обор. №1"}</definedName>
    <definedName name="ссп_1" hidden="1">{#N/A,#N/A,TRUE,"Смета на пасс. обор. №1"}</definedName>
    <definedName name="ССР" localSheetId="21">#REF!</definedName>
    <definedName name="ССР" localSheetId="20">#REF!</definedName>
    <definedName name="ССР" localSheetId="13">#REF!</definedName>
    <definedName name="ССР">#REF!</definedName>
    <definedName name="ССР_ИИ_Д1_корр" localSheetId="21">#REF!</definedName>
    <definedName name="ССР_ИИ_Д1_корр" localSheetId="20">#REF!</definedName>
    <definedName name="ССР_ИИ_Д1_корр" localSheetId="13">#REF!</definedName>
    <definedName name="ССР_ИИ_Д1_корр">#REF!</definedName>
    <definedName name="ссс" localSheetId="21">#REF!</definedName>
    <definedName name="ссс" localSheetId="20">#REF!</definedName>
    <definedName name="ссс" localSheetId="13">#REF!</definedName>
    <definedName name="ссс">#REF!</definedName>
    <definedName name="ссср" localSheetId="20">#REF!</definedName>
    <definedName name="ссср" localSheetId="13">#REF!</definedName>
    <definedName name="ссср">#REF!</definedName>
    <definedName name="сссс" localSheetId="20">#REF!</definedName>
    <definedName name="сссс" localSheetId="13">#REF!</definedName>
    <definedName name="сссс">#REF!</definedName>
    <definedName name="ссссс" localSheetId="21" hidden="1">{#N/A,#N/A,TRUE,"Смета на пасс. обор. №1"}</definedName>
    <definedName name="ссссс" localSheetId="20" hidden="1">{#N/A,#N/A,TRUE,"Смета на пасс. обор. №1"}</definedName>
    <definedName name="ссссс" localSheetId="11" hidden="1">{#N/A,#N/A,TRUE,"Смета на пасс. обор. №1"}</definedName>
    <definedName name="ссссс" localSheetId="18" hidden="1">{#N/A,#N/A,TRUE,"Смета на пасс. обор. №1"}</definedName>
    <definedName name="ссссс" hidden="1">{#N/A,#N/A,TRUE,"Смета на пасс. обор. №1"}</definedName>
    <definedName name="ссссс_1" localSheetId="21" hidden="1">{#N/A,#N/A,TRUE,"Смета на пасс. обор. №1"}</definedName>
    <definedName name="ссссс_1" localSheetId="20" hidden="1">{#N/A,#N/A,TRUE,"Смета на пасс. обор. №1"}</definedName>
    <definedName name="ссссс_1" localSheetId="11" hidden="1">{#N/A,#N/A,TRUE,"Смета на пасс. обор. №1"}</definedName>
    <definedName name="ссссс_1" localSheetId="18" hidden="1">{#N/A,#N/A,TRUE,"Смета на пасс. обор. №1"}</definedName>
    <definedName name="ссссс_1" hidden="1">{#N/A,#N/A,TRUE,"Смета на пасс. обор. №1"}</definedName>
    <definedName name="Ставрополь" localSheetId="21">#REF!</definedName>
    <definedName name="Ставрополь" localSheetId="20">#REF!</definedName>
    <definedName name="Ставрополь" localSheetId="13">#REF!</definedName>
    <definedName name="Ставрополь">#REF!</definedName>
    <definedName name="Ставрополь_1" localSheetId="21">#REF!</definedName>
    <definedName name="Ставрополь_1" localSheetId="20">#REF!</definedName>
    <definedName name="Ставрополь_1" localSheetId="13">#REF!</definedName>
    <definedName name="Ставрополь_1">#REF!</definedName>
    <definedName name="Ставрополь_2" localSheetId="21">#REF!</definedName>
    <definedName name="Ставрополь_2" localSheetId="20">#REF!</definedName>
    <definedName name="Ставрополь_2" localSheetId="13">#REF!</definedName>
    <definedName name="Ставрополь_2">#REF!</definedName>
    <definedName name="Ставрополь_22" localSheetId="20">#REF!</definedName>
    <definedName name="Ставрополь_22" localSheetId="13">#REF!</definedName>
    <definedName name="Ставрополь_22">#REF!</definedName>
    <definedName name="Ставрополь_49" localSheetId="20">#REF!</definedName>
    <definedName name="Ставрополь_49" localSheetId="13">#REF!</definedName>
    <definedName name="Ставрополь_49">#REF!</definedName>
    <definedName name="Ставрополь_5" localSheetId="20">#REF!</definedName>
    <definedName name="Ставрополь_5" localSheetId="13">#REF!</definedName>
    <definedName name="Ставрополь_5">#REF!</definedName>
    <definedName name="Ставрополь_50" localSheetId="20">#REF!</definedName>
    <definedName name="Ставрополь_50" localSheetId="13">#REF!</definedName>
    <definedName name="Ставрополь_50">#REF!</definedName>
    <definedName name="Ставрополь_51" localSheetId="20">#REF!</definedName>
    <definedName name="Ставрополь_51" localSheetId="13">#REF!</definedName>
    <definedName name="Ставрополь_51">#REF!</definedName>
    <definedName name="Ставрополь_52" localSheetId="20">#REF!</definedName>
    <definedName name="Ставрополь_52" localSheetId="13">#REF!</definedName>
    <definedName name="Ставрополь_52">#REF!</definedName>
    <definedName name="Ставрополь_53" localSheetId="20">#REF!</definedName>
    <definedName name="Ставрополь_53" localSheetId="13">#REF!</definedName>
    <definedName name="Ставрополь_53">#REF!</definedName>
    <definedName name="Ставрополь_54" localSheetId="20">#REF!</definedName>
    <definedName name="Ставрополь_54" localSheetId="13">#REF!</definedName>
    <definedName name="Ставрополь_54">#REF!</definedName>
    <definedName name="Ставропольский_край" localSheetId="20">#REF!</definedName>
    <definedName name="Ставропольский_край" localSheetId="13">#REF!</definedName>
    <definedName name="Ставропольский_край">#REF!</definedName>
    <definedName name="Станц10">'[21]Лист опроса'!$B$23</definedName>
    <definedName name="сто" localSheetId="20">'[59]8'!#REF!</definedName>
    <definedName name="сто" localSheetId="13">'[59]8'!#REF!</definedName>
    <definedName name="сто">'[59]8'!#REF!</definedName>
    <definedName name="Стоимость" localSheetId="20">#REF!</definedName>
    <definedName name="Стоимость" localSheetId="13">#REF!</definedName>
    <definedName name="Стоимость" localSheetId="18">#REF!</definedName>
    <definedName name="Стоимость">#REF!</definedName>
    <definedName name="Стоимость_по_акту_выполненных_работ_в_базисных_ценах" localSheetId="20">#REF!</definedName>
    <definedName name="Стоимость_по_акту_выполненных_работ_в_базисных_ценах" localSheetId="13">#REF!</definedName>
    <definedName name="Стоимость_по_акту_выполненных_работ_в_базисных_ценах" localSheetId="18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 localSheetId="20">#REF!</definedName>
    <definedName name="Стоимость_по_акту_выполненных_работ_при_ресурсном_расчете" localSheetId="13">#REF!</definedName>
    <definedName name="Стоимость_по_акту_выполненных_работ_при_ресурсном_расчете" localSheetId="18">#REF!</definedName>
    <definedName name="Стоимость_по_акту_выполненных_работ_при_ресурсном_расчете">#REF!</definedName>
    <definedName name="стороны">[60]Списки!$A$1:$A$440</definedName>
    <definedName name="СтОф">NA()</definedName>
    <definedName name="СтОф_1">NA()</definedName>
    <definedName name="СтОф_2">NA()</definedName>
    <definedName name="СтПр">NA()</definedName>
    <definedName name="СтПр_1">NA()</definedName>
    <definedName name="СтПр_2">NA()</definedName>
    <definedName name="Стр10">'[21]Лист опроса'!$B$24</definedName>
    <definedName name="СтрАУ">'[21]Лист опроса'!$B$12</definedName>
    <definedName name="СтрДУ">'[21]Лист опроса'!$B$11</definedName>
    <definedName name="Стрелки">'[21]Лист опроса'!$B$10</definedName>
    <definedName name="Строительная_полоса" localSheetId="21">#REF!</definedName>
    <definedName name="Строительная_полоса" localSheetId="20">#REF!</definedName>
    <definedName name="Строительная_полоса" localSheetId="11">#REF!</definedName>
    <definedName name="Строительная_полоса" localSheetId="13">#REF!</definedName>
    <definedName name="Строительная_полоса">#REF!</definedName>
    <definedName name="Строительная_полоса_1" localSheetId="21">#REF!</definedName>
    <definedName name="Строительная_полоса_1" localSheetId="20">#REF!</definedName>
    <definedName name="Строительная_полоса_1" localSheetId="13">#REF!</definedName>
    <definedName name="Строительная_полоса_1">#REF!</definedName>
    <definedName name="Строительные_работы_в_базисных_ценах" localSheetId="20">#REF!</definedName>
    <definedName name="Строительные_работы_в_базисных_ценах" localSheetId="13">#REF!</definedName>
    <definedName name="Строительные_работы_в_базисных_ценах">#REF!</definedName>
    <definedName name="Строительные_работы_в_текущих_ценах" localSheetId="20">'[40]Переменные и константы'!#REF!</definedName>
    <definedName name="Строительные_работы_в_текущих_ценах" localSheetId="13">'[40]Переменные и константы'!#REF!</definedName>
    <definedName name="Строительные_работы_в_текущих_ценах">'[40]Переменные и константы'!#REF!</definedName>
    <definedName name="Строительные_работы_в_текущих_ценах_по_ресурсному_расчету" localSheetId="13">'[40]Переменные и константы'!#REF!</definedName>
    <definedName name="Строительные_работы_в_текущих_ценах_по_ресурсному_расчету">'[40]Переменные и константы'!#REF!</definedName>
    <definedName name="Строительные_работы_в_текущих_ценах_после_применения_индексов" localSheetId="13">'[40]Переменные и константы'!#REF!</definedName>
    <definedName name="Строительные_работы_в_текущих_ценах_после_применения_индексов">'[40]Переменные и константы'!#REF!</definedName>
    <definedName name="структ." localSheetId="21">#REF!</definedName>
    <definedName name="структ." localSheetId="20">#REF!</definedName>
    <definedName name="структ." localSheetId="11">#REF!</definedName>
    <definedName name="структ." localSheetId="13">#REF!</definedName>
    <definedName name="структ." localSheetId="18">#REF!</definedName>
    <definedName name="структ.">#REF!</definedName>
    <definedName name="суда">[17]!суда</definedName>
    <definedName name="Сургут">NA()</definedName>
    <definedName name="сусусу" localSheetId="21" hidden="1">{#N/A,#N/A,TRUE,"Смета на пасс. обор. №1"}</definedName>
    <definedName name="сусусу" localSheetId="20" hidden="1">{#N/A,#N/A,TRUE,"Смета на пасс. обор. №1"}</definedName>
    <definedName name="сусусу" localSheetId="11" hidden="1">{#N/A,#N/A,TRUE,"Смета на пасс. обор. №1"}</definedName>
    <definedName name="сусусу" localSheetId="18" hidden="1">{#N/A,#N/A,TRUE,"Смета на пасс. обор. №1"}</definedName>
    <definedName name="сусусу" hidden="1">{#N/A,#N/A,TRUE,"Смета на пасс. обор. №1"}</definedName>
    <definedName name="сусусу_1" localSheetId="21" hidden="1">{#N/A,#N/A,TRUE,"Смета на пасс. обор. №1"}</definedName>
    <definedName name="сусусу_1" localSheetId="20" hidden="1">{#N/A,#N/A,TRUE,"Смета на пасс. обор. №1"}</definedName>
    <definedName name="сусусу_1" localSheetId="11" hidden="1">{#N/A,#N/A,TRUE,"Смета на пасс. обор. №1"}</definedName>
    <definedName name="сусусу_1" localSheetId="18" hidden="1">{#N/A,#N/A,TRUE,"Смета на пасс. обор. №1"}</definedName>
    <definedName name="сусусу_1" hidden="1">{#N/A,#N/A,TRUE,"Смета на пасс. обор. №1"}</definedName>
    <definedName name="счьор" localSheetId="13">[4]топография!#REF!</definedName>
    <definedName name="счьор">[4]топография!#REF!</definedName>
    <definedName name="т" localSheetId="20">#REF!</definedName>
    <definedName name="т" localSheetId="13">#REF!</definedName>
    <definedName name="т">#REF!</definedName>
    <definedName name="Т5" localSheetId="21">#REF!</definedName>
    <definedName name="Т5" localSheetId="20">#REF!</definedName>
    <definedName name="Т5" localSheetId="11">#REF!</definedName>
    <definedName name="Т5" localSheetId="13">#REF!</definedName>
    <definedName name="Т5">#REF!</definedName>
    <definedName name="Т6" localSheetId="21">#REF!</definedName>
    <definedName name="Т6" localSheetId="20">#REF!</definedName>
    <definedName name="Т6" localSheetId="13">#REF!</definedName>
    <definedName name="Т6">#REF!</definedName>
    <definedName name="Тамбовская_область" localSheetId="20">#REF!</definedName>
    <definedName name="Тамбовская_область" localSheetId="13">#REF!</definedName>
    <definedName name="Тамбовская_область">#REF!</definedName>
    <definedName name="тасс" localSheetId="21" hidden="1">{#N/A,#N/A,TRUE,"Смета на пасс. обор. №1"}</definedName>
    <definedName name="тасс" localSheetId="20" hidden="1">{#N/A,#N/A,TRUE,"Смета на пасс. обор. №1"}</definedName>
    <definedName name="тасс" localSheetId="11" hidden="1">{#N/A,#N/A,TRUE,"Смета на пасс. обор. №1"}</definedName>
    <definedName name="тасс" localSheetId="18" hidden="1">{#N/A,#N/A,TRUE,"Смета на пасс. обор. №1"}</definedName>
    <definedName name="тасс" hidden="1">{#N/A,#N/A,TRUE,"Смета на пасс. обор. №1"}</definedName>
    <definedName name="тасс_1" localSheetId="21" hidden="1">{#N/A,#N/A,TRUE,"Смета на пасс. обор. №1"}</definedName>
    <definedName name="тасс_1" localSheetId="20" hidden="1">{#N/A,#N/A,TRUE,"Смета на пасс. обор. №1"}</definedName>
    <definedName name="тасс_1" localSheetId="11" hidden="1">{#N/A,#N/A,TRUE,"Смета на пасс. обор. №1"}</definedName>
    <definedName name="тасс_1" localSheetId="18" hidden="1">{#N/A,#N/A,TRUE,"Смета на пасс. обор. №1"}</definedName>
    <definedName name="тасс_1" hidden="1">{#N/A,#N/A,TRUE,"Смета на пасс. обор. №1"}</definedName>
    <definedName name="Тверская_область" localSheetId="20">#REF!</definedName>
    <definedName name="Тверская_область" localSheetId="13">#REF!</definedName>
    <definedName name="Тверская_область">#REF!</definedName>
    <definedName name="ТекДата">[61]информация!$B$8</definedName>
    <definedName name="ТекДата_1">[62]информация!$B$8</definedName>
    <definedName name="ТекДата_2">[63]информация!$B$8</definedName>
    <definedName name="теодкккккккккккк" localSheetId="21">#REF!</definedName>
    <definedName name="теодкккккккккккк" localSheetId="20">#REF!</definedName>
    <definedName name="теодкккккккккккк" localSheetId="11">#REF!</definedName>
    <definedName name="теодкккккккккккк" localSheetId="13">#REF!</definedName>
    <definedName name="теодкккккккккккк" localSheetId="18">#REF!</definedName>
    <definedName name="теодкккккккккккк">#REF!</definedName>
    <definedName name="Территориальная_поправка_к_ТЕР" localSheetId="20">#REF!</definedName>
    <definedName name="Территориальная_поправка_к_ТЕР" localSheetId="13">#REF!</definedName>
    <definedName name="Территориальная_поправка_к_ТЕР">#REF!</definedName>
    <definedName name="техник" localSheetId="20">#REF!</definedName>
    <definedName name="техник" localSheetId="13">#REF!</definedName>
    <definedName name="техник">#REF!</definedName>
    <definedName name="технич" localSheetId="20">#REF!</definedName>
    <definedName name="технич" localSheetId="13">#REF!</definedName>
    <definedName name="технич">#REF!</definedName>
    <definedName name="ТолкоМашЛаб" localSheetId="21">[38]СмМашБур!#REF!</definedName>
    <definedName name="ТолкоМашЛаб" localSheetId="20">[38]СмМашБур!#REF!</definedName>
    <definedName name="ТолкоМашЛаб" localSheetId="11">[38]СмМашБур!#REF!</definedName>
    <definedName name="ТолкоМашЛаб" localSheetId="13">[38]СмМашБур!#REF!</definedName>
    <definedName name="ТолкоМашЛаб">[38]СмМашБур!#REF!</definedName>
    <definedName name="ТолькоМашБур" localSheetId="21">[38]СмМашБур!#REF!</definedName>
    <definedName name="ТолькоМашБур" localSheetId="11">[38]СмМашБур!#REF!</definedName>
    <definedName name="ТолькоМашБур" localSheetId="13">[38]СмМашБур!#REF!</definedName>
    <definedName name="ТолькоМашБур">[38]СмМашБур!#REF!</definedName>
    <definedName name="ТолькоРучБур" localSheetId="11">[38]СмРучБур!#REF!</definedName>
    <definedName name="ТолькоРучБур" localSheetId="13">[38]СмРучБур!#REF!</definedName>
    <definedName name="ТолькоРучБур">[38]СмРучБур!#REF!</definedName>
    <definedName name="ТолькоРучЛаб">[38]СмРучБур!$K$39</definedName>
    <definedName name="Томская_область" localSheetId="20">#REF!</definedName>
    <definedName name="Томская_область" localSheetId="13">#REF!</definedName>
    <definedName name="Томская_область" localSheetId="18">#REF!</definedName>
    <definedName name="Томская_область">#REF!</definedName>
    <definedName name="Томская_область_1" localSheetId="20">#REF!</definedName>
    <definedName name="Томская_область_1" localSheetId="13">#REF!</definedName>
    <definedName name="Томская_область_1" localSheetId="18">#REF!</definedName>
    <definedName name="Томская_область_1">#REF!</definedName>
    <definedName name="топ1" localSheetId="21">#REF!</definedName>
    <definedName name="топ1" localSheetId="20">#REF!</definedName>
    <definedName name="топ1" localSheetId="11">#REF!</definedName>
    <definedName name="топ1" localSheetId="13">#REF!</definedName>
    <definedName name="топ1">#REF!</definedName>
    <definedName name="топ2" localSheetId="21">#REF!</definedName>
    <definedName name="топ2" localSheetId="20">#REF!</definedName>
    <definedName name="топ2" localSheetId="13">#REF!</definedName>
    <definedName name="топ2">#REF!</definedName>
    <definedName name="топо" localSheetId="21">#REF!</definedName>
    <definedName name="топо" localSheetId="20">#REF!</definedName>
    <definedName name="топо" localSheetId="13">#REF!</definedName>
    <definedName name="топо">#REF!</definedName>
    <definedName name="топо_1" localSheetId="20">#REF!</definedName>
    <definedName name="топо_1" localSheetId="13">#REF!</definedName>
    <definedName name="топо_1">#REF!</definedName>
    <definedName name="топогр1" localSheetId="20">#REF!</definedName>
    <definedName name="топогр1" localSheetId="13">#REF!</definedName>
    <definedName name="топогр1">#REF!</definedName>
    <definedName name="топограф" localSheetId="20">#REF!</definedName>
    <definedName name="топограф" localSheetId="13">#REF!</definedName>
    <definedName name="топограф">#REF!</definedName>
    <definedName name="тор" localSheetId="20">#REF!</definedName>
    <definedName name="тор" localSheetId="13">#REF!</definedName>
    <definedName name="тор">#REF!</definedName>
    <definedName name="тра" hidden="1">{"IMRAK42x8x8",#N/A,TRUE,"IMRAK 1400 42U 800X800";"IMRAK32x6x6",#N/A,TRUE,"IMRAK 1400 32U 600x600";"IMRAK42x12x8",#N/A,TRUE,"IMRAK 1400 42U 1200x800";"IMRAK15x6x4",#N/A,TRUE,"IMRAK 400 15U FRONT SECTION"}</definedName>
    <definedName name="тран" hidden="1">{"IMRAK42x8x8",#N/A,TRUE,"IMRAK 1400 42U 800X800";"IMRAK32x6x6",#N/A,TRUE,"IMRAK 1400 32U 600x600";"IMRAK42x12x8",#N/A,TRUE,"IMRAK 1400 42U 1200x800";"IMRAK15x6x4",#N/A,TRUE,"IMRAK 400 15U FRONT SECTION"}</definedName>
    <definedName name="третий" localSheetId="20">#REF!</definedName>
    <definedName name="третий" localSheetId="13">#REF!</definedName>
    <definedName name="третий">#REF!</definedName>
    <definedName name="третья_кат" localSheetId="20">#REF!</definedName>
    <definedName name="третья_кат" localSheetId="13">#REF!</definedName>
    <definedName name="третья_кат">#REF!</definedName>
    <definedName name="трол" localSheetId="20">#REF!</definedName>
    <definedName name="трол" localSheetId="13">#REF!</definedName>
    <definedName name="трол">#REF!</definedName>
    <definedName name="трп" localSheetId="21" hidden="1">{#N/A,#N/A,TRUE,"Смета на пасс. обор. №1"}</definedName>
    <definedName name="трп" localSheetId="20" hidden="1">{#N/A,#N/A,TRUE,"Смета на пасс. обор. №1"}</definedName>
    <definedName name="трп" localSheetId="11" hidden="1">{#N/A,#N/A,TRUE,"Смета на пасс. обор. №1"}</definedName>
    <definedName name="трп" localSheetId="18" hidden="1">{#N/A,#N/A,TRUE,"Смета на пасс. обор. №1"}</definedName>
    <definedName name="трп" hidden="1">{#N/A,#N/A,TRUE,"Смета на пасс. обор. №1"}</definedName>
    <definedName name="трп_1" localSheetId="21" hidden="1">{#N/A,#N/A,TRUE,"Смета на пасс. обор. №1"}</definedName>
    <definedName name="трп_1" localSheetId="20" hidden="1">{#N/A,#N/A,TRUE,"Смета на пасс. обор. №1"}</definedName>
    <definedName name="трп_1" localSheetId="11" hidden="1">{#N/A,#N/A,TRUE,"Смета на пасс. обор. №1"}</definedName>
    <definedName name="трп_1" localSheetId="18" hidden="1">{#N/A,#N/A,TRUE,"Смета на пасс. обор. №1"}</definedName>
    <definedName name="трп_1" hidden="1">{#N/A,#N/A,TRUE,"Смета на пасс. обор. №1"}</definedName>
    <definedName name="Труд_механизаторов_по_акту_вып_работ_с_учетом_к_тов" localSheetId="20">#REF!</definedName>
    <definedName name="Труд_механизаторов_по_акту_вып_работ_с_учетом_к_тов" localSheetId="13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20">#REF!</definedName>
    <definedName name="Труд_основн_рабочих_по_акту_вып_работ_с_учетом_к_тов" localSheetId="13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 localSheetId="20">#REF!</definedName>
    <definedName name="Трудоемкость_механизаторов_по_акту_выполненных_работ" localSheetId="13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 localSheetId="20">#REF!</definedName>
    <definedName name="Трудоемкость_основных_рабочих_по_акту_выполненных_работ" localSheetId="13">#REF!</definedName>
    <definedName name="Трудоемкость_основных_рабочих_по_акту_выполненных_работ">#REF!</definedName>
    <definedName name="ТС1" localSheetId="21">#REF!</definedName>
    <definedName name="ТС1" localSheetId="20">#REF!</definedName>
    <definedName name="ТС1" localSheetId="11">#REF!</definedName>
    <definedName name="ТС1" localSheetId="13">#REF!</definedName>
    <definedName name="ТС1">#REF!</definedName>
    <definedName name="Тульская_область" localSheetId="20">#REF!</definedName>
    <definedName name="Тульская_область" localSheetId="13">#REF!</definedName>
    <definedName name="Тульская_область">#REF!</definedName>
    <definedName name="тыс" localSheetId="21">{0,"тысячz";1,"тысячаz";2,"тысячиz";5,"тысячz"}</definedName>
    <definedName name="тыс" localSheetId="20">{0,"тысячz";1,"тысячаz";2,"тысячиz";5,"тысячz"}</definedName>
    <definedName name="тыс" localSheetId="11">{0,"тысячz";1,"тысячаz";2,"тысячиz";5,"тысячz"}</definedName>
    <definedName name="тыс" localSheetId="18">{0,"тысячz";1,"тысячаz";2,"тысячиz";5,"тысячz"}</definedName>
    <definedName name="тыс">{0,"тысячz";1,"тысячаz";2,"тысячиz";5,"тысячz"}</definedName>
    <definedName name="тьбю" localSheetId="21">#REF!</definedName>
    <definedName name="тьбю" localSheetId="20">#REF!</definedName>
    <definedName name="тьбю" localSheetId="13">#REF!</definedName>
    <definedName name="тьбю">#REF!</definedName>
    <definedName name="тьюит" localSheetId="20">#REF!</definedName>
    <definedName name="тьюит" localSheetId="13">#REF!</definedName>
    <definedName name="тьюит">#REF!</definedName>
    <definedName name="ТЭО" localSheetId="21">#REF!</definedName>
    <definedName name="ТЭО" localSheetId="20">#REF!</definedName>
    <definedName name="ТЭО" localSheetId="13">#REF!</definedName>
    <definedName name="ТЭО">#REF!</definedName>
    <definedName name="ТЭО1" localSheetId="21">#REF!</definedName>
    <definedName name="ТЭО1" localSheetId="20">#REF!</definedName>
    <definedName name="ТЭО1" localSheetId="13">#REF!</definedName>
    <definedName name="ТЭО1">#REF!</definedName>
    <definedName name="ТЭО2" localSheetId="20">#REF!</definedName>
    <definedName name="ТЭО2" localSheetId="13">#REF!</definedName>
    <definedName name="ТЭО2">#REF!</definedName>
    <definedName name="ТЭОДКК" localSheetId="20">#REF!</definedName>
    <definedName name="ТЭОДКК" localSheetId="13">#REF!</definedName>
    <definedName name="ТЭОДКК">#REF!</definedName>
    <definedName name="ТЭОДККК" localSheetId="20">#REF!</definedName>
    <definedName name="ТЭОДККК" localSheetId="13">#REF!</definedName>
    <definedName name="ТЭОДККК">#REF!</definedName>
    <definedName name="Тюменская_область" localSheetId="20">#REF!</definedName>
    <definedName name="Тюменская_область" localSheetId="13">#REF!</definedName>
    <definedName name="Тюменская_область">#REF!</definedName>
    <definedName name="Тюменская_область_1" localSheetId="20">#REF!</definedName>
    <definedName name="Тюменская_область_1" localSheetId="13">#REF!</definedName>
    <definedName name="Тюменская_область_1">#REF!</definedName>
    <definedName name="у">#REF!</definedName>
    <definedName name="у23">#REF!</definedName>
    <definedName name="убыль" localSheetId="20">#REF!</definedName>
    <definedName name="убыль" localSheetId="13">#REF!</definedName>
    <definedName name="убыль">#REF!</definedName>
    <definedName name="ува" localSheetId="20">#REF!</definedName>
    <definedName name="ува" localSheetId="13">#REF!</definedName>
    <definedName name="ува">#REF!</definedName>
    <definedName name="уг" localSheetId="20">#REF!</definedName>
    <definedName name="уг" localSheetId="13">#REF!</definedName>
    <definedName name="уг">#REF!</definedName>
    <definedName name="Удмуртская_Республика" localSheetId="20">#REF!</definedName>
    <definedName name="Удмуртская_Республика" localSheetId="13">#REF!</definedName>
    <definedName name="Удмуртская_Республика">#REF!</definedName>
    <definedName name="Удмуртская_Республика_1" localSheetId="20">#REF!</definedName>
    <definedName name="Удмуртская_Республика_1" localSheetId="13">#REF!</definedName>
    <definedName name="Удмуртская_Республика_1">#REF!</definedName>
    <definedName name="уено" localSheetId="20">#REF!</definedName>
    <definedName name="уено" localSheetId="13">#REF!</definedName>
    <definedName name="уено">#REF!</definedName>
    <definedName name="уенонео" localSheetId="20">#REF!</definedName>
    <definedName name="уенонео" localSheetId="13">#REF!</definedName>
    <definedName name="уенонео">#REF!</definedName>
    <definedName name="уер" localSheetId="20">#REF!</definedName>
    <definedName name="уер" localSheetId="13">#REF!</definedName>
    <definedName name="уер">#REF!</definedName>
    <definedName name="уеро" localSheetId="20">#REF!</definedName>
    <definedName name="уеро" localSheetId="13">#REF!</definedName>
    <definedName name="уеро">#REF!</definedName>
    <definedName name="уерор" localSheetId="20">#REF!</definedName>
    <definedName name="уерор" localSheetId="13">#REF!</definedName>
    <definedName name="уерор">#REF!</definedName>
    <definedName name="ук" localSheetId="21" hidden="1">{#N/A,#N/A,TRUE,"Смета на пасс. обор. №1"}</definedName>
    <definedName name="ук" localSheetId="20" hidden="1">{#N/A,#N/A,TRUE,"Смета на пасс. обор. №1"}</definedName>
    <definedName name="ук" localSheetId="11" hidden="1">{#N/A,#N/A,TRUE,"Смета на пасс. обор. №1"}</definedName>
    <definedName name="ук" localSheetId="18" hidden="1">{#N/A,#N/A,TRUE,"Смета на пасс. обор. №1"}</definedName>
    <definedName name="ук" hidden="1">{#N/A,#N/A,TRUE,"Смета на пасс. обор. №1"}</definedName>
    <definedName name="ук_1" localSheetId="21" hidden="1">{#N/A,#N/A,TRUE,"Смета на пасс. обор. №1"}</definedName>
    <definedName name="ук_1" localSheetId="20" hidden="1">{#N/A,#N/A,TRUE,"Смета на пасс. обор. №1"}</definedName>
    <definedName name="ук_1" localSheetId="11" hidden="1">{#N/A,#N/A,TRUE,"Смета на пасс. обор. №1"}</definedName>
    <definedName name="ук_1" localSheetId="18" hidden="1">{#N/A,#N/A,TRUE,"Смета на пасс. обор. №1"}</definedName>
    <definedName name="ук_1" hidden="1">{#N/A,#N/A,TRUE,"Смета на пасс. обор. №1"}</definedName>
    <definedName name="уке" localSheetId="20">#REF!</definedName>
    <definedName name="уке" localSheetId="13">#REF!</definedName>
    <definedName name="уке">#REF!</definedName>
    <definedName name="укее" localSheetId="20">#REF!</definedName>
    <definedName name="укее" localSheetId="13">#REF!</definedName>
    <definedName name="укее">#REF!</definedName>
    <definedName name="укк_м" localSheetId="20">#REF!</definedName>
    <definedName name="укк_м" localSheetId="13">#REF!</definedName>
    <definedName name="укк_м">#REF!</definedName>
    <definedName name="Укрупненный_норматив_НР_для_расчета_в_текущих_ценах_и_ценах_2001г." localSheetId="20">#REF!</definedName>
    <definedName name="Укрупненный_норматив_НР_для_расчета_в_текущих_ценах_и_ценах_2001г." localSheetId="13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 localSheetId="20">#REF!</definedName>
    <definedName name="Укрупненный_норматив_НР_для_расчета_в_ценах_1984г." localSheetId="13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 localSheetId="20">#REF!</definedName>
    <definedName name="Укрупненный_норматив_СП_для_расчета_в_текущих_ценах_и_ценах_2001г." localSheetId="13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 localSheetId="20">#REF!</definedName>
    <definedName name="Укрупненный_норматив_СП_для_расчета_в_ценах_1984г." localSheetId="13">#REF!</definedName>
    <definedName name="Укрупненный_норматив_СП_для_расчета_в_ценах_1984г.">#REF!</definedName>
    <definedName name="укц" localSheetId="20">#REF!</definedName>
    <definedName name="укц" localSheetId="13">#REF!</definedName>
    <definedName name="укц">#REF!</definedName>
    <definedName name="Ульяновская_область" localSheetId="20">#REF!</definedName>
    <definedName name="Ульяновская_область" localSheetId="13">#REF!</definedName>
    <definedName name="Ульяновская_область">#REF!</definedName>
    <definedName name="уне" localSheetId="20">#REF!</definedName>
    <definedName name="уне" localSheetId="13">#REF!</definedName>
    <definedName name="уне">#REF!</definedName>
    <definedName name="уно" localSheetId="20">#REF!</definedName>
    <definedName name="уно" localSheetId="13">#REF!</definedName>
    <definedName name="уно">#REF!</definedName>
    <definedName name="уо" localSheetId="20">#REF!</definedName>
    <definedName name="уо" localSheetId="13">#REF!</definedName>
    <definedName name="уо">#REF!</definedName>
    <definedName name="уое" localSheetId="20">#REF!</definedName>
    <definedName name="уое" localSheetId="13">#REF!</definedName>
    <definedName name="уое">#REF!</definedName>
    <definedName name="упроуо" localSheetId="20">#REF!</definedName>
    <definedName name="упроуо" localSheetId="13">#REF!</definedName>
    <definedName name="упроуо">#REF!</definedName>
    <definedName name="упрт" localSheetId="20">#REF!</definedName>
    <definedName name="упрт" localSheetId="13">#REF!</definedName>
    <definedName name="упрт">#REF!</definedName>
    <definedName name="ур" localSheetId="20">#REF!</definedName>
    <definedName name="ур" localSheetId="13">#REF!</definedName>
    <definedName name="ур">#REF!</definedName>
    <definedName name="уре" localSheetId="20">#REF!</definedName>
    <definedName name="уре" localSheetId="13">#REF!</definedName>
    <definedName name="уре">#REF!</definedName>
    <definedName name="урк" localSheetId="20">#REF!</definedName>
    <definedName name="урк" localSheetId="13">#REF!</definedName>
    <definedName name="урк">#REF!</definedName>
    <definedName name="урн" localSheetId="20">#REF!</definedName>
    <definedName name="урн" localSheetId="13">#REF!</definedName>
    <definedName name="урн">#REF!</definedName>
    <definedName name="уу" localSheetId="20">#REF!</definedName>
    <definedName name="уу" localSheetId="13">#REF!</definedName>
    <definedName name="уу">#REF!</definedName>
    <definedName name="уукк" localSheetId="21">#REF!</definedName>
    <definedName name="уукк" localSheetId="20">#REF!</definedName>
    <definedName name="уукк" localSheetId="11">#REF!</definedName>
    <definedName name="уукк" localSheetId="13">#REF!</definedName>
    <definedName name="уукк">#REF!</definedName>
    <definedName name="ууу" localSheetId="21">#REF!</definedName>
    <definedName name="ууу" localSheetId="20">#REF!</definedName>
    <definedName name="ууу" localSheetId="13">#REF!</definedName>
    <definedName name="ууу">#REF!</definedName>
    <definedName name="уууу" hidden="1">{#N/A,#N/A,TRUE,"Смета на пасс. обор. №1"}</definedName>
    <definedName name="ууууу" hidden="1">{#N/A,#N/A,TRUE,"Смета на пасс. обор. №1"}</definedName>
    <definedName name="уцуц" localSheetId="21">#REF!</definedName>
    <definedName name="уцуц" localSheetId="20">#REF!</definedName>
    <definedName name="уцуц" localSheetId="13">#REF!</definedName>
    <definedName name="уцуц">#REF!</definedName>
    <definedName name="Участок" localSheetId="20">#REF!</definedName>
    <definedName name="Участок" localSheetId="13">#REF!</definedName>
    <definedName name="Участок">#REF!</definedName>
    <definedName name="Участок_1" localSheetId="20">#REF!</definedName>
    <definedName name="Участок_1" localSheetId="13">#REF!</definedName>
    <definedName name="Участок_1">#REF!</definedName>
    <definedName name="ушщпгу" localSheetId="20">#REF!</definedName>
    <definedName name="ушщпгу" localSheetId="13">#REF!</definedName>
    <definedName name="ушщпгу">#REF!</definedName>
    <definedName name="уы" localSheetId="21" hidden="1">{#N/A,#N/A,TRUE,"Смета на пасс. обор. №1"}</definedName>
    <definedName name="уы" localSheetId="20" hidden="1">{#N/A,#N/A,TRUE,"Смета на пасс. обор. №1"}</definedName>
    <definedName name="уы" localSheetId="11" hidden="1">{#N/A,#N/A,TRUE,"Смета на пасс. обор. №1"}</definedName>
    <definedName name="уы" localSheetId="18" hidden="1">{#N/A,#N/A,TRUE,"Смета на пасс. обор. №1"}</definedName>
    <definedName name="уы" hidden="1">{#N/A,#N/A,TRUE,"Смета на пасс. обор. №1"}</definedName>
    <definedName name="уы_1" localSheetId="21" hidden="1">{#N/A,#N/A,TRUE,"Смета на пасс. обор. №1"}</definedName>
    <definedName name="уы_1" localSheetId="20" hidden="1">{#N/A,#N/A,TRUE,"Смета на пасс. обор. №1"}</definedName>
    <definedName name="уы_1" localSheetId="11" hidden="1">{#N/A,#N/A,TRUE,"Смета на пасс. обор. №1"}</definedName>
    <definedName name="уы_1" localSheetId="18" hidden="1">{#N/A,#N/A,TRUE,"Смета на пасс. обор. №1"}</definedName>
    <definedName name="уы_1" hidden="1">{#N/A,#N/A,TRUE,"Смета на пасс. обор. №1"}</definedName>
    <definedName name="ф" localSheetId="21" hidden="1">{#N/A,#N/A,TRUE,"Смета на пасс. обор. №1"}</definedName>
    <definedName name="ф" localSheetId="20" hidden="1">{#N/A,#N/A,TRUE,"Смета на пасс. обор. №1"}</definedName>
    <definedName name="ф" localSheetId="11" hidden="1">{#N/A,#N/A,TRUE,"Смета на пасс. обор. №1"}</definedName>
    <definedName name="ф" localSheetId="18" hidden="1">{#N/A,#N/A,TRUE,"Смета на пасс. обор. №1"}</definedName>
    <definedName name="ф" hidden="1">{#N/A,#N/A,TRUE,"Смета на пасс. обор. №1"}</definedName>
    <definedName name="ф_1" localSheetId="21" hidden="1">{#N/A,#N/A,TRUE,"Смета на пасс. обор. №1"}</definedName>
    <definedName name="ф_1" localSheetId="20" hidden="1">{#N/A,#N/A,TRUE,"Смета на пасс. обор. №1"}</definedName>
    <definedName name="ф_1" localSheetId="11" hidden="1">{#N/A,#N/A,TRUE,"Смета на пасс. обор. №1"}</definedName>
    <definedName name="ф_1" localSheetId="18" hidden="1">{#N/A,#N/A,TRUE,"Смета на пасс. обор. №1"}</definedName>
    <definedName name="ф_1" hidden="1">{#N/A,#N/A,TRUE,"Смета на пасс. обор. №1"}</definedName>
    <definedName name="ф1" localSheetId="20">#REF!</definedName>
    <definedName name="ф1" localSheetId="13">#REF!</definedName>
    <definedName name="ф1">#REF!</definedName>
    <definedName name="фавр" localSheetId="20">#REF!</definedName>
    <definedName name="фавр" localSheetId="13">#REF!</definedName>
    <definedName name="фавр">#REF!</definedName>
    <definedName name="фапиаи" localSheetId="20">#REF!</definedName>
    <definedName name="фапиаи" localSheetId="13">#REF!</definedName>
    <definedName name="фапиаи">#REF!</definedName>
    <definedName name="фвап" localSheetId="20">#REF!</definedName>
    <definedName name="фвап" localSheetId="13">#REF!</definedName>
    <definedName name="фвап">#REF!</definedName>
    <definedName name="фвапив" localSheetId="20">#REF!</definedName>
    <definedName name="фвапив" localSheetId="13">#REF!</definedName>
    <definedName name="фвапив">#REF!</definedName>
    <definedName name="фнн" localSheetId="20">#REF!</definedName>
    <definedName name="фнн" localSheetId="13">#REF!</definedName>
    <definedName name="фнн">#REF!</definedName>
    <definedName name="фо_а_н_пц">[19]рабочий!$AR$240:$BI$263</definedName>
    <definedName name="фо_а_с_пц">[19]рабочий!$AS$202:$BI$224</definedName>
    <definedName name="фо_н_03">[19]рабочий!$X$305:$X$327</definedName>
    <definedName name="фо_н_04">[19]рабочий!$X$335:$X$357</definedName>
    <definedName name="фукек" localSheetId="20">#REF!</definedName>
    <definedName name="фукек" localSheetId="13">#REF!</definedName>
    <definedName name="фукек">#REF!</definedName>
    <definedName name="фф" hidden="1">{#N/A,#N/A,TRUE,"Смета на пасс. обор. №1"}</definedName>
    <definedName name="ффггг" localSheetId="20">#REF!</definedName>
    <definedName name="ффггг" localSheetId="13">#REF!</definedName>
    <definedName name="ффггг">#REF!</definedName>
    <definedName name="фффф" hidden="1">{#N/A,#N/A,TRUE,"Смета на пасс. обор. №1"}</definedName>
    <definedName name="фффффф" localSheetId="20">#REF!</definedName>
    <definedName name="фффффф" localSheetId="13">#REF!</definedName>
    <definedName name="фффффф">#REF!</definedName>
    <definedName name="ффыв" localSheetId="21">#REF!</definedName>
    <definedName name="ффыв" localSheetId="20">#REF!</definedName>
    <definedName name="ффыв" localSheetId="11">#REF!</definedName>
    <definedName name="ффыв" localSheetId="13">#REF!</definedName>
    <definedName name="ффыв">#REF!</definedName>
    <definedName name="фы" localSheetId="21">[4]топография!#REF!</definedName>
    <definedName name="фы" localSheetId="11">[4]топография!#REF!</definedName>
    <definedName name="фы" localSheetId="13">[4]топография!#REF!</definedName>
    <definedName name="фы">[4]топография!#REF!</definedName>
    <definedName name="фыв" localSheetId="21" hidden="1">{#N/A,#N/A,TRUE,"Смета на пасс. обор. №1"}</definedName>
    <definedName name="фыв" localSheetId="20" hidden="1">{#N/A,#N/A,TRUE,"Смета на пасс. обор. №1"}</definedName>
    <definedName name="фыв" localSheetId="11" hidden="1">{#N/A,#N/A,TRUE,"Смета на пасс. обор. №1"}</definedName>
    <definedName name="фыв" localSheetId="18" hidden="1">{#N/A,#N/A,TRUE,"Смета на пасс. обор. №1"}</definedName>
    <definedName name="фыв" hidden="1">{#N/A,#N/A,TRUE,"Смета на пасс. обор. №1"}</definedName>
    <definedName name="фыв_1" localSheetId="21" hidden="1">{#N/A,#N/A,TRUE,"Смета на пасс. обор. №1"}</definedName>
    <definedName name="фыв_1" localSheetId="20" hidden="1">{#N/A,#N/A,TRUE,"Смета на пасс. обор. №1"}</definedName>
    <definedName name="фыв_1" localSheetId="11" hidden="1">{#N/A,#N/A,TRUE,"Смета на пасс. обор. №1"}</definedName>
    <definedName name="фыв_1" localSheetId="18" hidden="1">{#N/A,#N/A,TRUE,"Смета на пасс. обор. №1"}</definedName>
    <definedName name="фыв_1" hidden="1">{#N/A,#N/A,TRUE,"Смета на пасс. обор. №1"}</definedName>
    <definedName name="Хабаровский_край" localSheetId="20">#REF!</definedName>
    <definedName name="Хабаровский_край" localSheetId="13">#REF!</definedName>
    <definedName name="Хабаровский_край">#REF!</definedName>
    <definedName name="Хабаровский_край_1" localSheetId="20">#REF!</definedName>
    <definedName name="Хабаровский_край_1" localSheetId="13">#REF!</definedName>
    <definedName name="Хабаровский_край_1">#REF!</definedName>
    <definedName name="хххх" hidden="1">{"IMRAK42x8x8",#N/A,TRUE,"IMRAK 1400 42U 800X800";"IMRAK32x6x6",#N/A,TRUE,"IMRAK 1400 32U 600x600";"IMRAK42x12x8",#N/A,TRUE,"IMRAK 1400 42U 1200x800";"IMRAK15x6x4",#N/A,TRUE,"IMRAK 400 15U FRONT SECTION"}</definedName>
    <definedName name="хэ" localSheetId="21" hidden="1">{#N/A,#N/A,TRUE,"Смета на пасс. обор. №1"}</definedName>
    <definedName name="хэ" localSheetId="20" hidden="1">{#N/A,#N/A,TRUE,"Смета на пасс. обор. №1"}</definedName>
    <definedName name="хэ" localSheetId="11" hidden="1">{#N/A,#N/A,TRUE,"Смета на пасс. обор. №1"}</definedName>
    <definedName name="хэ" localSheetId="18" hidden="1">{#N/A,#N/A,TRUE,"Смета на пасс. обор. №1"}</definedName>
    <definedName name="хэ" hidden="1">{#N/A,#N/A,TRUE,"Смета на пасс. обор. №1"}</definedName>
    <definedName name="хэ_1" localSheetId="21" hidden="1">{#N/A,#N/A,TRUE,"Смета на пасс. обор. №1"}</definedName>
    <definedName name="хэ_1" localSheetId="20" hidden="1">{#N/A,#N/A,TRUE,"Смета на пасс. обор. №1"}</definedName>
    <definedName name="хэ_1" localSheetId="11" hidden="1">{#N/A,#N/A,TRUE,"Смета на пасс. обор. №1"}</definedName>
    <definedName name="хэ_1" localSheetId="18" hidden="1">{#N/A,#N/A,TRUE,"Смета на пасс. обор. №1"}</definedName>
    <definedName name="хэ_1" hidden="1">{#N/A,#N/A,TRUE,"Смета на пасс. обор. №1"}</definedName>
    <definedName name="ц" localSheetId="20">#REF!</definedName>
    <definedName name="ц" localSheetId="13">#REF!</definedName>
    <definedName name="ц">#REF!</definedName>
    <definedName name="цвет" localSheetId="21" hidden="1">{#N/A,#N/A,TRUE,"Смета на пасс. обор. №1"}</definedName>
    <definedName name="цвет" localSheetId="20" hidden="1">{#N/A,#N/A,TRUE,"Смета на пасс. обор. №1"}</definedName>
    <definedName name="цвет" localSheetId="11" hidden="1">{#N/A,#N/A,TRUE,"Смета на пасс. обор. №1"}</definedName>
    <definedName name="цвет" localSheetId="18" hidden="1">{#N/A,#N/A,TRUE,"Смета на пасс. обор. №1"}</definedName>
    <definedName name="цвет" hidden="1">{#N/A,#N/A,TRUE,"Смета на пасс. обор. №1"}</definedName>
    <definedName name="цвет_1" localSheetId="21" hidden="1">{#N/A,#N/A,TRUE,"Смета на пасс. обор. №1"}</definedName>
    <definedName name="цвет_1" localSheetId="20" hidden="1">{#N/A,#N/A,TRUE,"Смета на пасс. обор. №1"}</definedName>
    <definedName name="цвет_1" localSheetId="11" hidden="1">{#N/A,#N/A,TRUE,"Смета на пасс. обор. №1"}</definedName>
    <definedName name="цвет_1" localSheetId="18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21">#REF!</definedName>
    <definedName name="цена___0" localSheetId="20">#REF!</definedName>
    <definedName name="цена___0" localSheetId="13">#REF!</definedName>
    <definedName name="цена___0">#REF!</definedName>
    <definedName name="цена___0___0" localSheetId="21">#REF!</definedName>
    <definedName name="цена___0___0" localSheetId="20">#REF!</definedName>
    <definedName name="цена___0___0" localSheetId="13">#REF!</definedName>
    <definedName name="цена___0___0">#REF!</definedName>
    <definedName name="цена___0___0___0" localSheetId="21">#REF!</definedName>
    <definedName name="цена___0___0___0" localSheetId="20">#REF!</definedName>
    <definedName name="цена___0___0___0" localSheetId="13">#REF!</definedName>
    <definedName name="цена___0___0___0">#REF!</definedName>
    <definedName name="цена___0___0___0___0" localSheetId="20">#REF!</definedName>
    <definedName name="цена___0___0___0___0" localSheetId="13">#REF!</definedName>
    <definedName name="цена___0___0___0___0">#REF!</definedName>
    <definedName name="цена___0___0___0___0___0" localSheetId="20">#REF!</definedName>
    <definedName name="цена___0___0___0___0___0" localSheetId="13">#REF!</definedName>
    <definedName name="цена___0___0___0___0___0">#REF!</definedName>
    <definedName name="цена___0___0___0___0___0_1" localSheetId="20">#REF!</definedName>
    <definedName name="цена___0___0___0___0___0_1" localSheetId="13">#REF!</definedName>
    <definedName name="цена___0___0___0___0___0_1">#REF!</definedName>
    <definedName name="цена___0___0___0___0_1" localSheetId="20">#REF!</definedName>
    <definedName name="цена___0___0___0___0_1" localSheetId="13">#REF!</definedName>
    <definedName name="цена___0___0___0___0_1">#REF!</definedName>
    <definedName name="цена___0___0___0___1" localSheetId="20">#REF!</definedName>
    <definedName name="цена___0___0___0___1" localSheetId="13">#REF!</definedName>
    <definedName name="цена___0___0___0___1">#REF!</definedName>
    <definedName name="цена___0___0___0___1_1" localSheetId="20">#REF!</definedName>
    <definedName name="цена___0___0___0___1_1" localSheetId="13">#REF!</definedName>
    <definedName name="цена___0___0___0___1_1">#REF!</definedName>
    <definedName name="цена___0___0___0___5" localSheetId="20">#REF!</definedName>
    <definedName name="цена___0___0___0___5" localSheetId="13">#REF!</definedName>
    <definedName name="цена___0___0___0___5">#REF!</definedName>
    <definedName name="цена___0___0___0___5_1" localSheetId="20">#REF!</definedName>
    <definedName name="цена___0___0___0___5_1" localSheetId="13">#REF!</definedName>
    <definedName name="цена___0___0___0___5_1">#REF!</definedName>
    <definedName name="цена___0___0___0_1" localSheetId="20">#REF!</definedName>
    <definedName name="цена___0___0___0_1" localSheetId="13">#REF!</definedName>
    <definedName name="цена___0___0___0_1">#REF!</definedName>
    <definedName name="цена___0___0___0_1_1" localSheetId="20">#REF!</definedName>
    <definedName name="цена___0___0___0_1_1" localSheetId="13">#REF!</definedName>
    <definedName name="цена___0___0___0_1_1">#REF!</definedName>
    <definedName name="цена___0___0___0_1_1_1" localSheetId="20">#REF!</definedName>
    <definedName name="цена___0___0___0_1_1_1" localSheetId="13">#REF!</definedName>
    <definedName name="цена___0___0___0_1_1_1">#REF!</definedName>
    <definedName name="цена___0___0___0_5" localSheetId="20">#REF!</definedName>
    <definedName name="цена___0___0___0_5" localSheetId="13">#REF!</definedName>
    <definedName name="цена___0___0___0_5">#REF!</definedName>
    <definedName name="цена___0___0___0_5_1" localSheetId="20">#REF!</definedName>
    <definedName name="цена___0___0___0_5_1" localSheetId="13">#REF!</definedName>
    <definedName name="цена___0___0___0_5_1">#REF!</definedName>
    <definedName name="цена___0___0___1" localSheetId="20">#REF!</definedName>
    <definedName name="цена___0___0___1" localSheetId="13">#REF!</definedName>
    <definedName name="цена___0___0___1">#REF!</definedName>
    <definedName name="цена___0___0___1_1" localSheetId="20">#REF!</definedName>
    <definedName name="цена___0___0___1_1" localSheetId="13">#REF!</definedName>
    <definedName name="цена___0___0___1_1">#REF!</definedName>
    <definedName name="цена___0___0___2" localSheetId="20">#REF!</definedName>
    <definedName name="цена___0___0___2" localSheetId="13">#REF!</definedName>
    <definedName name="цена___0___0___2">#REF!</definedName>
    <definedName name="цена___0___0___2_1" localSheetId="20">#REF!</definedName>
    <definedName name="цена___0___0___2_1" localSheetId="13">#REF!</definedName>
    <definedName name="цена___0___0___2_1">#REF!</definedName>
    <definedName name="цена___0___0___3" localSheetId="20">#REF!</definedName>
    <definedName name="цена___0___0___3" localSheetId="13">#REF!</definedName>
    <definedName name="цена___0___0___3">#REF!</definedName>
    <definedName name="цена___0___0___3_1" localSheetId="20">#REF!</definedName>
    <definedName name="цена___0___0___3_1" localSheetId="13">#REF!</definedName>
    <definedName name="цена___0___0___3_1">#REF!</definedName>
    <definedName name="цена___0___0___4" localSheetId="20">#REF!</definedName>
    <definedName name="цена___0___0___4" localSheetId="13">#REF!</definedName>
    <definedName name="цена___0___0___4">#REF!</definedName>
    <definedName name="цена___0___0___4_1" localSheetId="20">#REF!</definedName>
    <definedName name="цена___0___0___4_1" localSheetId="13">#REF!</definedName>
    <definedName name="цена___0___0___4_1">#REF!</definedName>
    <definedName name="цена___0___0___5" localSheetId="20">#REF!</definedName>
    <definedName name="цена___0___0___5" localSheetId="13">#REF!</definedName>
    <definedName name="цена___0___0___5">#REF!</definedName>
    <definedName name="цена___0___0___5_1" localSheetId="20">#REF!</definedName>
    <definedName name="цена___0___0___5_1" localSheetId="13">#REF!</definedName>
    <definedName name="цена___0___0___5_1">#REF!</definedName>
    <definedName name="цена___0___0_1" localSheetId="20">#REF!</definedName>
    <definedName name="цена___0___0_1" localSheetId="13">#REF!</definedName>
    <definedName name="цена___0___0_1">#REF!</definedName>
    <definedName name="цена___0___0_1_1" localSheetId="20">#REF!</definedName>
    <definedName name="цена___0___0_1_1" localSheetId="13">#REF!</definedName>
    <definedName name="цена___0___0_1_1">#REF!</definedName>
    <definedName name="цена___0___0_1_1_1" localSheetId="20">#REF!</definedName>
    <definedName name="цена___0___0_1_1_1" localSheetId="13">#REF!</definedName>
    <definedName name="цена___0___0_1_1_1">#REF!</definedName>
    <definedName name="цена___0___0_3" localSheetId="20">#REF!</definedName>
    <definedName name="цена___0___0_3" localSheetId="13">#REF!</definedName>
    <definedName name="цена___0___0_3">#REF!</definedName>
    <definedName name="цена___0___0_3_1" localSheetId="20">#REF!</definedName>
    <definedName name="цена___0___0_3_1" localSheetId="13">#REF!</definedName>
    <definedName name="цена___0___0_3_1">#REF!</definedName>
    <definedName name="цена___0___0_5" localSheetId="20">#REF!</definedName>
    <definedName name="цена___0___0_5" localSheetId="13">#REF!</definedName>
    <definedName name="цена___0___0_5">#REF!</definedName>
    <definedName name="цена___0___0_5_1" localSheetId="20">#REF!</definedName>
    <definedName name="цена___0___0_5_1" localSheetId="13">#REF!</definedName>
    <definedName name="цена___0___0_5_1">#REF!</definedName>
    <definedName name="цена___0___1" localSheetId="20">#REF!</definedName>
    <definedName name="цена___0___1" localSheetId="13">#REF!</definedName>
    <definedName name="цена___0___1">#REF!</definedName>
    <definedName name="цена___0___1___0" localSheetId="20">#REF!</definedName>
    <definedName name="цена___0___1___0" localSheetId="13">#REF!</definedName>
    <definedName name="цена___0___1___0">#REF!</definedName>
    <definedName name="цена___0___1___0_1" localSheetId="20">#REF!</definedName>
    <definedName name="цена___0___1___0_1" localSheetId="13">#REF!</definedName>
    <definedName name="цена___0___1___0_1">#REF!</definedName>
    <definedName name="цена___0___1_1" localSheetId="20">#REF!</definedName>
    <definedName name="цена___0___1_1" localSheetId="13">#REF!</definedName>
    <definedName name="цена___0___1_1">#REF!</definedName>
    <definedName name="цена___0___10" localSheetId="20">#REF!</definedName>
    <definedName name="цена___0___10" localSheetId="13">#REF!</definedName>
    <definedName name="цена___0___10">#REF!</definedName>
    <definedName name="цена___0___10_1" localSheetId="20">#REF!</definedName>
    <definedName name="цена___0___10_1" localSheetId="13">#REF!</definedName>
    <definedName name="цена___0___10_1">#REF!</definedName>
    <definedName name="цена___0___12" localSheetId="20">#REF!</definedName>
    <definedName name="цена___0___12" localSheetId="13">#REF!</definedName>
    <definedName name="цена___0___12">#REF!</definedName>
    <definedName name="цена___0___2" localSheetId="20">#REF!</definedName>
    <definedName name="цена___0___2" localSheetId="13">#REF!</definedName>
    <definedName name="цена___0___2">#REF!</definedName>
    <definedName name="цена___0___2___0" localSheetId="20">#REF!</definedName>
    <definedName name="цена___0___2___0" localSheetId="13">#REF!</definedName>
    <definedName name="цена___0___2___0">#REF!</definedName>
    <definedName name="цена___0___2___0___0" localSheetId="20">#REF!</definedName>
    <definedName name="цена___0___2___0___0" localSheetId="13">#REF!</definedName>
    <definedName name="цена___0___2___0___0">#REF!</definedName>
    <definedName name="цена___0___2___0___0_1" localSheetId="20">#REF!</definedName>
    <definedName name="цена___0___2___0___0_1" localSheetId="13">#REF!</definedName>
    <definedName name="цена___0___2___0___0_1">#REF!</definedName>
    <definedName name="цена___0___2___0_1" localSheetId="20">#REF!</definedName>
    <definedName name="цена___0___2___0_1" localSheetId="13">#REF!</definedName>
    <definedName name="цена___0___2___0_1">#REF!</definedName>
    <definedName name="цена___0___2___5" localSheetId="20">#REF!</definedName>
    <definedName name="цена___0___2___5" localSheetId="13">#REF!</definedName>
    <definedName name="цена___0___2___5">#REF!</definedName>
    <definedName name="цена___0___2___5_1" localSheetId="20">#REF!</definedName>
    <definedName name="цена___0___2___5_1" localSheetId="13">#REF!</definedName>
    <definedName name="цена___0___2___5_1">#REF!</definedName>
    <definedName name="цена___0___2_1" localSheetId="20">#REF!</definedName>
    <definedName name="цена___0___2_1" localSheetId="13">#REF!</definedName>
    <definedName name="цена___0___2_1">#REF!</definedName>
    <definedName name="цена___0___2_1_1" localSheetId="20">#REF!</definedName>
    <definedName name="цена___0___2_1_1" localSheetId="13">#REF!</definedName>
    <definedName name="цена___0___2_1_1">#REF!</definedName>
    <definedName name="цена___0___2_1_1_1" localSheetId="20">#REF!</definedName>
    <definedName name="цена___0___2_1_1_1" localSheetId="13">#REF!</definedName>
    <definedName name="цена___0___2_1_1_1">#REF!</definedName>
    <definedName name="цена___0___2_3" localSheetId="20">#REF!</definedName>
    <definedName name="цена___0___2_3" localSheetId="13">#REF!</definedName>
    <definedName name="цена___0___2_3">#REF!</definedName>
    <definedName name="цена___0___2_3_1" localSheetId="20">#REF!</definedName>
    <definedName name="цена___0___2_3_1" localSheetId="13">#REF!</definedName>
    <definedName name="цена___0___2_3_1">#REF!</definedName>
    <definedName name="цена___0___2_5" localSheetId="20">#REF!</definedName>
    <definedName name="цена___0___2_5" localSheetId="13">#REF!</definedName>
    <definedName name="цена___0___2_5">#REF!</definedName>
    <definedName name="цена___0___2_5_1" localSheetId="20">#REF!</definedName>
    <definedName name="цена___0___2_5_1" localSheetId="13">#REF!</definedName>
    <definedName name="цена___0___2_5_1">#REF!</definedName>
    <definedName name="цена___0___3" localSheetId="20">#REF!</definedName>
    <definedName name="цена___0___3" localSheetId="13">#REF!</definedName>
    <definedName name="цена___0___3">#REF!</definedName>
    <definedName name="цена___0___3___0" localSheetId="20">#REF!</definedName>
    <definedName name="цена___0___3___0" localSheetId="13">#REF!</definedName>
    <definedName name="цена___0___3___0">#REF!</definedName>
    <definedName name="цена___0___3___0_1" localSheetId="20">#REF!</definedName>
    <definedName name="цена___0___3___0_1" localSheetId="13">#REF!</definedName>
    <definedName name="цена___0___3___0_1">#REF!</definedName>
    <definedName name="цена___0___3___5" localSheetId="20">#REF!</definedName>
    <definedName name="цена___0___3___5" localSheetId="13">#REF!</definedName>
    <definedName name="цена___0___3___5">#REF!</definedName>
    <definedName name="цена___0___3___5_1" localSheetId="20">#REF!</definedName>
    <definedName name="цена___0___3___5_1" localSheetId="13">#REF!</definedName>
    <definedName name="цена___0___3___5_1">#REF!</definedName>
    <definedName name="цена___0___3_1" localSheetId="20">#REF!</definedName>
    <definedName name="цена___0___3_1" localSheetId="13">#REF!</definedName>
    <definedName name="цена___0___3_1">#REF!</definedName>
    <definedName name="цена___0___3_1_1" localSheetId="20">#REF!</definedName>
    <definedName name="цена___0___3_1_1" localSheetId="13">#REF!</definedName>
    <definedName name="цена___0___3_1_1">#REF!</definedName>
    <definedName name="цена___0___3_1_1_1" localSheetId="20">#REF!</definedName>
    <definedName name="цена___0___3_1_1_1" localSheetId="13">#REF!</definedName>
    <definedName name="цена___0___3_1_1_1">#REF!</definedName>
    <definedName name="цена___0___3_5" localSheetId="20">#REF!</definedName>
    <definedName name="цена___0___3_5" localSheetId="13">#REF!</definedName>
    <definedName name="цена___0___3_5">#REF!</definedName>
    <definedName name="цена___0___3_5_1" localSheetId="20">#REF!</definedName>
    <definedName name="цена___0___3_5_1" localSheetId="13">#REF!</definedName>
    <definedName name="цена___0___3_5_1">#REF!</definedName>
    <definedName name="цена___0___4" localSheetId="20">#REF!</definedName>
    <definedName name="цена___0___4" localSheetId="13">#REF!</definedName>
    <definedName name="цена___0___4">#REF!</definedName>
    <definedName name="цена___0___4___0" localSheetId="20">#REF!</definedName>
    <definedName name="цена___0___4___0" localSheetId="13">#REF!</definedName>
    <definedName name="цена___0___4___0">#REF!</definedName>
    <definedName name="цена___0___4___0_1" localSheetId="20">#REF!</definedName>
    <definedName name="цена___0___4___0_1" localSheetId="13">#REF!</definedName>
    <definedName name="цена___0___4___0_1">#REF!</definedName>
    <definedName name="цена___0___4___5" localSheetId="20">#REF!</definedName>
    <definedName name="цена___0___4___5" localSheetId="13">#REF!</definedName>
    <definedName name="цена___0___4___5">#REF!</definedName>
    <definedName name="цена___0___4___5_1" localSheetId="20">#REF!</definedName>
    <definedName name="цена___0___4___5_1" localSheetId="13">#REF!</definedName>
    <definedName name="цена___0___4___5_1">#REF!</definedName>
    <definedName name="цена___0___4_1" localSheetId="20">#REF!</definedName>
    <definedName name="цена___0___4_1" localSheetId="13">#REF!</definedName>
    <definedName name="цена___0___4_1">#REF!</definedName>
    <definedName name="цена___0___4_1_1" localSheetId="20">#REF!</definedName>
    <definedName name="цена___0___4_1_1" localSheetId="13">#REF!</definedName>
    <definedName name="цена___0___4_1_1">#REF!</definedName>
    <definedName name="цена___0___4_1_1_1" localSheetId="20">#REF!</definedName>
    <definedName name="цена___0___4_1_1_1" localSheetId="13">#REF!</definedName>
    <definedName name="цена___0___4_1_1_1">#REF!</definedName>
    <definedName name="цена___0___4_3" localSheetId="20">#REF!</definedName>
    <definedName name="цена___0___4_3" localSheetId="13">#REF!</definedName>
    <definedName name="цена___0___4_3">#REF!</definedName>
    <definedName name="цена___0___4_3_1" localSheetId="20">#REF!</definedName>
    <definedName name="цена___0___4_3_1" localSheetId="13">#REF!</definedName>
    <definedName name="цена___0___4_3_1">#REF!</definedName>
    <definedName name="цена___0___4_5" localSheetId="20">#REF!</definedName>
    <definedName name="цена___0___4_5" localSheetId="13">#REF!</definedName>
    <definedName name="цена___0___4_5">#REF!</definedName>
    <definedName name="цена___0___4_5_1" localSheetId="20">#REF!</definedName>
    <definedName name="цена___0___4_5_1" localSheetId="13">#REF!</definedName>
    <definedName name="цена___0___4_5_1">#REF!</definedName>
    <definedName name="цена___0___5" localSheetId="20">#REF!</definedName>
    <definedName name="цена___0___5" localSheetId="13">#REF!</definedName>
    <definedName name="цена___0___5">#REF!</definedName>
    <definedName name="цена___0___5_1" localSheetId="20">#REF!</definedName>
    <definedName name="цена___0___5_1" localSheetId="13">#REF!</definedName>
    <definedName name="цена___0___5_1">#REF!</definedName>
    <definedName name="цена___0___6" localSheetId="20">#REF!</definedName>
    <definedName name="цена___0___6" localSheetId="13">#REF!</definedName>
    <definedName name="цена___0___6">#REF!</definedName>
    <definedName name="цена___0___6_1" localSheetId="20">#REF!</definedName>
    <definedName name="цена___0___6_1" localSheetId="13">#REF!</definedName>
    <definedName name="цена___0___6_1">#REF!</definedName>
    <definedName name="цена___0___8" localSheetId="20">#REF!</definedName>
    <definedName name="цена___0___8" localSheetId="13">#REF!</definedName>
    <definedName name="цена___0___8">#REF!</definedName>
    <definedName name="цена___0___8_1" localSheetId="20">#REF!</definedName>
    <definedName name="цена___0___8_1" localSheetId="13">#REF!</definedName>
    <definedName name="цена___0___8_1">#REF!</definedName>
    <definedName name="цена___0_1" localSheetId="20">#REF!</definedName>
    <definedName name="цена___0_1" localSheetId="13">#REF!</definedName>
    <definedName name="цена___0_1">#REF!</definedName>
    <definedName name="цена___0_1_1" localSheetId="20">#REF!</definedName>
    <definedName name="цена___0_1_1" localSheetId="13">#REF!</definedName>
    <definedName name="цена___0_1_1">#REF!</definedName>
    <definedName name="цена___0_3" localSheetId="20">#REF!</definedName>
    <definedName name="цена___0_3" localSheetId="13">#REF!</definedName>
    <definedName name="цена___0_3">#REF!</definedName>
    <definedName name="цена___0_3_1" localSheetId="20">#REF!</definedName>
    <definedName name="цена___0_3_1" localSheetId="13">#REF!</definedName>
    <definedName name="цена___0_3_1">#REF!</definedName>
    <definedName name="цена___0_5" localSheetId="20">#REF!</definedName>
    <definedName name="цена___0_5" localSheetId="13">#REF!</definedName>
    <definedName name="цена___0_5">#REF!</definedName>
    <definedName name="цена___0_5_1" localSheetId="20">#REF!</definedName>
    <definedName name="цена___0_5_1" localSheetId="13">#REF!</definedName>
    <definedName name="цена___0_5_1">#REF!</definedName>
    <definedName name="цена___1" localSheetId="20">#REF!</definedName>
    <definedName name="цена___1" localSheetId="13">#REF!</definedName>
    <definedName name="цена___1">#REF!</definedName>
    <definedName name="цена___1___0" localSheetId="20">#REF!</definedName>
    <definedName name="цена___1___0" localSheetId="13">#REF!</definedName>
    <definedName name="цена___1___0">#REF!</definedName>
    <definedName name="цена___1___0___0" localSheetId="20">#REF!</definedName>
    <definedName name="цена___1___0___0" localSheetId="13">#REF!</definedName>
    <definedName name="цена___1___0___0">#REF!</definedName>
    <definedName name="цена___1___0___0_1" localSheetId="20">#REF!</definedName>
    <definedName name="цена___1___0___0_1" localSheetId="13">#REF!</definedName>
    <definedName name="цена___1___0___0_1">#REF!</definedName>
    <definedName name="цена___1___0_1" localSheetId="20">#REF!</definedName>
    <definedName name="цена___1___0_1" localSheetId="13">#REF!</definedName>
    <definedName name="цена___1___0_1">#REF!</definedName>
    <definedName name="цена___1___1" localSheetId="20">#REF!</definedName>
    <definedName name="цена___1___1" localSheetId="13">#REF!</definedName>
    <definedName name="цена___1___1">#REF!</definedName>
    <definedName name="цена___1___1_1" localSheetId="20">#REF!</definedName>
    <definedName name="цена___1___1_1" localSheetId="13">#REF!</definedName>
    <definedName name="цена___1___1_1">#REF!</definedName>
    <definedName name="цена___1___5" localSheetId="20">#REF!</definedName>
    <definedName name="цена___1___5" localSheetId="13">#REF!</definedName>
    <definedName name="цена___1___5">#REF!</definedName>
    <definedName name="цена___1___5_1" localSheetId="20">#REF!</definedName>
    <definedName name="цена___1___5_1" localSheetId="13">#REF!</definedName>
    <definedName name="цена___1___5_1">#REF!</definedName>
    <definedName name="цена___1_1" localSheetId="20">#REF!</definedName>
    <definedName name="цена___1_1" localSheetId="13">#REF!</definedName>
    <definedName name="цена___1_1">#REF!</definedName>
    <definedName name="цена___1_1_1" localSheetId="20">#REF!</definedName>
    <definedName name="цена___1_1_1" localSheetId="13">#REF!</definedName>
    <definedName name="цена___1_1_1">#REF!</definedName>
    <definedName name="цена___1_1_1_1" localSheetId="20">#REF!</definedName>
    <definedName name="цена___1_1_1_1" localSheetId="13">#REF!</definedName>
    <definedName name="цена___1_1_1_1">#REF!</definedName>
    <definedName name="цена___1_3" localSheetId="20">#REF!</definedName>
    <definedName name="цена___1_3" localSheetId="13">#REF!</definedName>
    <definedName name="цена___1_3">#REF!</definedName>
    <definedName name="цена___1_3_1" localSheetId="20">#REF!</definedName>
    <definedName name="цена___1_3_1" localSheetId="13">#REF!</definedName>
    <definedName name="цена___1_3_1">#REF!</definedName>
    <definedName name="цена___1_5" localSheetId="20">#REF!</definedName>
    <definedName name="цена___1_5" localSheetId="13">#REF!</definedName>
    <definedName name="цена___1_5">#REF!</definedName>
    <definedName name="цена___1_5_1" localSheetId="20">#REF!</definedName>
    <definedName name="цена___1_5_1" localSheetId="13">#REF!</definedName>
    <definedName name="цена___1_5_1">#REF!</definedName>
    <definedName name="цена___10" localSheetId="20">#REF!</definedName>
    <definedName name="цена___10" localSheetId="13">#REF!</definedName>
    <definedName name="цена___10">#REF!</definedName>
    <definedName name="цена___10___0">NA()</definedName>
    <definedName name="цена___10___0___0" localSheetId="21">#REF!</definedName>
    <definedName name="цена___10___0___0" localSheetId="20">#REF!</definedName>
    <definedName name="цена___10___0___0" localSheetId="13">#REF!</definedName>
    <definedName name="цена___10___0___0">#REF!</definedName>
    <definedName name="цена___10___0___0___0" localSheetId="21">#REF!</definedName>
    <definedName name="цена___10___0___0___0" localSheetId="20">#REF!</definedName>
    <definedName name="цена___10___0___0___0" localSheetId="13">#REF!</definedName>
    <definedName name="цена___10___0___0___0">#REF!</definedName>
    <definedName name="цена___10___0___0___0_1" localSheetId="21">#REF!</definedName>
    <definedName name="цена___10___0___0___0_1" localSheetId="20">#REF!</definedName>
    <definedName name="цена___10___0___0___0_1" localSheetId="13">#REF!</definedName>
    <definedName name="цена___10___0___0___0_1">#REF!</definedName>
    <definedName name="цена___10___0___0_1" localSheetId="20">#REF!</definedName>
    <definedName name="цена___10___0___0_1" localSheetId="13">#REF!</definedName>
    <definedName name="цена___10___0___0_1">#REF!</definedName>
    <definedName name="цена___10___0___1">NA()</definedName>
    <definedName name="цена___10___0___5">NA()</definedName>
    <definedName name="цена___10___0_1" localSheetId="21">#REF!</definedName>
    <definedName name="цена___10___0_1" localSheetId="20">#REF!</definedName>
    <definedName name="цена___10___0_1" localSheetId="13">#REF!</definedName>
    <definedName name="цена___10___0_1">#REF!</definedName>
    <definedName name="цена___10___0_1_1">NA()</definedName>
    <definedName name="цена___10___0_3">NA()</definedName>
    <definedName name="цена___10___0_5">NA()</definedName>
    <definedName name="цена___10___1" localSheetId="21">#REF!</definedName>
    <definedName name="цена___10___1" localSheetId="20">#REF!</definedName>
    <definedName name="цена___10___1" localSheetId="13">#REF!</definedName>
    <definedName name="цена___10___1">#REF!</definedName>
    <definedName name="цена___10___10" localSheetId="21">#REF!</definedName>
    <definedName name="цена___10___10" localSheetId="20">#REF!</definedName>
    <definedName name="цена___10___10" localSheetId="13">#REF!</definedName>
    <definedName name="цена___10___10">#REF!</definedName>
    <definedName name="цена___10___12" localSheetId="21">#REF!</definedName>
    <definedName name="цена___10___12" localSheetId="20">#REF!</definedName>
    <definedName name="цена___10___12" localSheetId="13">#REF!</definedName>
    <definedName name="цена___10___12">#REF!</definedName>
    <definedName name="цена___10___2">NA()</definedName>
    <definedName name="цена___10___4">NA()</definedName>
    <definedName name="цена___10___5" localSheetId="21">#REF!</definedName>
    <definedName name="цена___10___5" localSheetId="20">#REF!</definedName>
    <definedName name="цена___10___5" localSheetId="13">#REF!</definedName>
    <definedName name="цена___10___5">#REF!</definedName>
    <definedName name="цена___10___5_1" localSheetId="21">#REF!</definedName>
    <definedName name="цена___10___5_1" localSheetId="20">#REF!</definedName>
    <definedName name="цена___10___5_1" localSheetId="13">#REF!</definedName>
    <definedName name="цена___10___5_1">#REF!</definedName>
    <definedName name="цена___10___6">NA()</definedName>
    <definedName name="цена___10___8">NA()</definedName>
    <definedName name="цена___10_1">NA()</definedName>
    <definedName name="цена___10_3" localSheetId="21">#REF!</definedName>
    <definedName name="цена___10_3" localSheetId="20">#REF!</definedName>
    <definedName name="цена___10_3" localSheetId="13">#REF!</definedName>
    <definedName name="цена___10_3">#REF!</definedName>
    <definedName name="цена___10_3_1" localSheetId="21">#REF!</definedName>
    <definedName name="цена___10_3_1" localSheetId="20">#REF!</definedName>
    <definedName name="цена___10_3_1" localSheetId="13">#REF!</definedName>
    <definedName name="цена___10_3_1">#REF!</definedName>
    <definedName name="цена___10_5" localSheetId="21">#REF!</definedName>
    <definedName name="цена___10_5" localSheetId="20">#REF!</definedName>
    <definedName name="цена___10_5" localSheetId="13">#REF!</definedName>
    <definedName name="цена___10_5">#REF!</definedName>
    <definedName name="цена___10_5_1" localSheetId="20">#REF!</definedName>
    <definedName name="цена___10_5_1" localSheetId="13">#REF!</definedName>
    <definedName name="цена___10_5_1">#REF!</definedName>
    <definedName name="цена___11" localSheetId="20">#REF!</definedName>
    <definedName name="цена___11" localSheetId="13">#REF!</definedName>
    <definedName name="цена___11">#REF!</definedName>
    <definedName name="цена___11___0">NA()</definedName>
    <definedName name="цена___11___10" localSheetId="21">#REF!</definedName>
    <definedName name="цена___11___10" localSheetId="20">#REF!</definedName>
    <definedName name="цена___11___10" localSheetId="13">#REF!</definedName>
    <definedName name="цена___11___10">#REF!</definedName>
    <definedName name="цена___11___2" localSheetId="21">#REF!</definedName>
    <definedName name="цена___11___2" localSheetId="20">#REF!</definedName>
    <definedName name="цена___11___2" localSheetId="13">#REF!</definedName>
    <definedName name="цена___11___2">#REF!</definedName>
    <definedName name="цена___11___4" localSheetId="21">#REF!</definedName>
    <definedName name="цена___11___4" localSheetId="20">#REF!</definedName>
    <definedName name="цена___11___4" localSheetId="13">#REF!</definedName>
    <definedName name="цена___11___4">#REF!</definedName>
    <definedName name="цена___11___6" localSheetId="20">#REF!</definedName>
    <definedName name="цена___11___6" localSheetId="13">#REF!</definedName>
    <definedName name="цена___11___6">#REF!</definedName>
    <definedName name="цена___11___8" localSheetId="20">#REF!</definedName>
    <definedName name="цена___11___8" localSheetId="13">#REF!</definedName>
    <definedName name="цена___11___8">#REF!</definedName>
    <definedName name="цена___11_1" localSheetId="20">#REF!</definedName>
    <definedName name="цена___11_1" localSheetId="13">#REF!</definedName>
    <definedName name="цена___11_1">#REF!</definedName>
    <definedName name="цена___12">NA()</definedName>
    <definedName name="цена___2" localSheetId="21">#REF!</definedName>
    <definedName name="цена___2" localSheetId="20">#REF!</definedName>
    <definedName name="цена___2" localSheetId="13">#REF!</definedName>
    <definedName name="цена___2">#REF!</definedName>
    <definedName name="цена___2___0" localSheetId="21">#REF!</definedName>
    <definedName name="цена___2___0" localSheetId="20">#REF!</definedName>
    <definedName name="цена___2___0" localSheetId="13">#REF!</definedName>
    <definedName name="цена___2___0">#REF!</definedName>
    <definedName name="цена___2___0___0" localSheetId="21">#REF!</definedName>
    <definedName name="цена___2___0___0" localSheetId="20">#REF!</definedName>
    <definedName name="цена___2___0___0" localSheetId="13">#REF!</definedName>
    <definedName name="цена___2___0___0">#REF!</definedName>
    <definedName name="цена___2___0___0___0" localSheetId="20">#REF!</definedName>
    <definedName name="цена___2___0___0___0" localSheetId="13">#REF!</definedName>
    <definedName name="цена___2___0___0___0">#REF!</definedName>
    <definedName name="цена___2___0___0___0___0" localSheetId="20">#REF!</definedName>
    <definedName name="цена___2___0___0___0___0" localSheetId="13">#REF!</definedName>
    <definedName name="цена___2___0___0___0___0">#REF!</definedName>
    <definedName name="цена___2___0___0___0___0_1" localSheetId="20">#REF!</definedName>
    <definedName name="цена___2___0___0___0___0_1" localSheetId="13">#REF!</definedName>
    <definedName name="цена___2___0___0___0___0_1">#REF!</definedName>
    <definedName name="цена___2___0___0___0_1" localSheetId="20">#REF!</definedName>
    <definedName name="цена___2___0___0___0_1" localSheetId="13">#REF!</definedName>
    <definedName name="цена___2___0___0___0_1">#REF!</definedName>
    <definedName name="цена___2___0___0___1" localSheetId="20">#REF!</definedName>
    <definedName name="цена___2___0___0___1" localSheetId="13">#REF!</definedName>
    <definedName name="цена___2___0___0___1">#REF!</definedName>
    <definedName name="цена___2___0___0___1_1" localSheetId="20">#REF!</definedName>
    <definedName name="цена___2___0___0___1_1" localSheetId="13">#REF!</definedName>
    <definedName name="цена___2___0___0___1_1">#REF!</definedName>
    <definedName name="цена___2___0___0___5" localSheetId="20">#REF!</definedName>
    <definedName name="цена___2___0___0___5" localSheetId="13">#REF!</definedName>
    <definedName name="цена___2___0___0___5">#REF!</definedName>
    <definedName name="цена___2___0___0___5_1" localSheetId="20">#REF!</definedName>
    <definedName name="цена___2___0___0___5_1" localSheetId="13">#REF!</definedName>
    <definedName name="цена___2___0___0___5_1">#REF!</definedName>
    <definedName name="цена___2___0___0_1" localSheetId="20">#REF!</definedName>
    <definedName name="цена___2___0___0_1" localSheetId="13">#REF!</definedName>
    <definedName name="цена___2___0___0_1">#REF!</definedName>
    <definedName name="цена___2___0___0_1_1" localSheetId="20">#REF!</definedName>
    <definedName name="цена___2___0___0_1_1" localSheetId="13">#REF!</definedName>
    <definedName name="цена___2___0___0_1_1">#REF!</definedName>
    <definedName name="цена___2___0___0_1_1_1" localSheetId="20">#REF!</definedName>
    <definedName name="цена___2___0___0_1_1_1" localSheetId="13">#REF!</definedName>
    <definedName name="цена___2___0___0_1_1_1">#REF!</definedName>
    <definedName name="цена___2___0___0_5" localSheetId="20">#REF!</definedName>
    <definedName name="цена___2___0___0_5" localSheetId="13">#REF!</definedName>
    <definedName name="цена___2___0___0_5">#REF!</definedName>
    <definedName name="цена___2___0___0_5_1" localSheetId="20">#REF!</definedName>
    <definedName name="цена___2___0___0_5_1" localSheetId="13">#REF!</definedName>
    <definedName name="цена___2___0___0_5_1">#REF!</definedName>
    <definedName name="цена___2___0___1" localSheetId="20">#REF!</definedName>
    <definedName name="цена___2___0___1" localSheetId="13">#REF!</definedName>
    <definedName name="цена___2___0___1">#REF!</definedName>
    <definedName name="цена___2___0___1_1" localSheetId="20">#REF!</definedName>
    <definedName name="цена___2___0___1_1" localSheetId="13">#REF!</definedName>
    <definedName name="цена___2___0___1_1">#REF!</definedName>
    <definedName name="цена___2___0___5" localSheetId="20">#REF!</definedName>
    <definedName name="цена___2___0___5" localSheetId="13">#REF!</definedName>
    <definedName name="цена___2___0___5">#REF!</definedName>
    <definedName name="цена___2___0___5_1" localSheetId="20">#REF!</definedName>
    <definedName name="цена___2___0___5_1" localSheetId="13">#REF!</definedName>
    <definedName name="цена___2___0___5_1">#REF!</definedName>
    <definedName name="цена___2___0_1" localSheetId="20">#REF!</definedName>
    <definedName name="цена___2___0_1" localSheetId="13">#REF!</definedName>
    <definedName name="цена___2___0_1">#REF!</definedName>
    <definedName name="цена___2___0_1_1" localSheetId="20">#REF!</definedName>
    <definedName name="цена___2___0_1_1" localSheetId="13">#REF!</definedName>
    <definedName name="цена___2___0_1_1">#REF!</definedName>
    <definedName name="цена___2___0_1_1_1" localSheetId="20">#REF!</definedName>
    <definedName name="цена___2___0_1_1_1" localSheetId="13">#REF!</definedName>
    <definedName name="цена___2___0_1_1_1">#REF!</definedName>
    <definedName name="цена___2___0_3" localSheetId="20">#REF!</definedName>
    <definedName name="цена___2___0_3" localSheetId="13">#REF!</definedName>
    <definedName name="цена___2___0_3">#REF!</definedName>
    <definedName name="цена___2___0_3_1" localSheetId="20">#REF!</definedName>
    <definedName name="цена___2___0_3_1" localSheetId="13">#REF!</definedName>
    <definedName name="цена___2___0_3_1">#REF!</definedName>
    <definedName name="цена___2___0_5" localSheetId="20">#REF!</definedName>
    <definedName name="цена___2___0_5" localSheetId="13">#REF!</definedName>
    <definedName name="цена___2___0_5">#REF!</definedName>
    <definedName name="цена___2___0_5_1" localSheetId="20">#REF!</definedName>
    <definedName name="цена___2___0_5_1" localSheetId="13">#REF!</definedName>
    <definedName name="цена___2___0_5_1">#REF!</definedName>
    <definedName name="цена___2___1" localSheetId="20">#REF!</definedName>
    <definedName name="цена___2___1" localSheetId="13">#REF!</definedName>
    <definedName name="цена___2___1">#REF!</definedName>
    <definedName name="цена___2___1_1" localSheetId="20">#REF!</definedName>
    <definedName name="цена___2___1_1" localSheetId="13">#REF!</definedName>
    <definedName name="цена___2___1_1">#REF!</definedName>
    <definedName name="цена___2___10" localSheetId="20">#REF!</definedName>
    <definedName name="цена___2___10" localSheetId="13">#REF!</definedName>
    <definedName name="цена___2___10">#REF!</definedName>
    <definedName name="цена___2___10_1" localSheetId="20">#REF!</definedName>
    <definedName name="цена___2___10_1" localSheetId="13">#REF!</definedName>
    <definedName name="цена___2___10_1">#REF!</definedName>
    <definedName name="цена___2___12" localSheetId="20">#REF!</definedName>
    <definedName name="цена___2___12" localSheetId="13">#REF!</definedName>
    <definedName name="цена___2___12">#REF!</definedName>
    <definedName name="цена___2___2" localSheetId="20">#REF!</definedName>
    <definedName name="цена___2___2" localSheetId="13">#REF!</definedName>
    <definedName name="цена___2___2">#REF!</definedName>
    <definedName name="цена___2___2_1" localSheetId="20">#REF!</definedName>
    <definedName name="цена___2___2_1" localSheetId="13">#REF!</definedName>
    <definedName name="цена___2___2_1">#REF!</definedName>
    <definedName name="цена___2___3" localSheetId="20">#REF!</definedName>
    <definedName name="цена___2___3" localSheetId="13">#REF!</definedName>
    <definedName name="цена___2___3">#REF!</definedName>
    <definedName name="цена___2___4" localSheetId="20">#REF!</definedName>
    <definedName name="цена___2___4" localSheetId="13">#REF!</definedName>
    <definedName name="цена___2___4">#REF!</definedName>
    <definedName name="цена___2___4___0" localSheetId="20">#REF!</definedName>
    <definedName name="цена___2___4___0" localSheetId="13">#REF!</definedName>
    <definedName name="цена___2___4___0">#REF!</definedName>
    <definedName name="цена___2___4___0_1" localSheetId="20">#REF!</definedName>
    <definedName name="цена___2___4___0_1" localSheetId="13">#REF!</definedName>
    <definedName name="цена___2___4___0_1">#REF!</definedName>
    <definedName name="цена___2___4___5" localSheetId="20">#REF!</definedName>
    <definedName name="цена___2___4___5" localSheetId="13">#REF!</definedName>
    <definedName name="цена___2___4___5">#REF!</definedName>
    <definedName name="цена___2___4___5_1" localSheetId="20">#REF!</definedName>
    <definedName name="цена___2___4___5_1" localSheetId="13">#REF!</definedName>
    <definedName name="цена___2___4___5_1">#REF!</definedName>
    <definedName name="цена___2___4_1" localSheetId="20">#REF!</definedName>
    <definedName name="цена___2___4_1" localSheetId="13">#REF!</definedName>
    <definedName name="цена___2___4_1">#REF!</definedName>
    <definedName name="цена___2___4_1_1" localSheetId="20">#REF!</definedName>
    <definedName name="цена___2___4_1_1" localSheetId="13">#REF!</definedName>
    <definedName name="цена___2___4_1_1">#REF!</definedName>
    <definedName name="цена___2___4_1_1_1" localSheetId="20">#REF!</definedName>
    <definedName name="цена___2___4_1_1_1" localSheetId="13">#REF!</definedName>
    <definedName name="цена___2___4_1_1_1">#REF!</definedName>
    <definedName name="цена___2___4_3" localSheetId="20">#REF!</definedName>
    <definedName name="цена___2___4_3" localSheetId="13">#REF!</definedName>
    <definedName name="цена___2___4_3">#REF!</definedName>
    <definedName name="цена___2___4_3_1" localSheetId="20">#REF!</definedName>
    <definedName name="цена___2___4_3_1" localSheetId="13">#REF!</definedName>
    <definedName name="цена___2___4_3_1">#REF!</definedName>
    <definedName name="цена___2___4_5" localSheetId="20">#REF!</definedName>
    <definedName name="цена___2___4_5" localSheetId="13">#REF!</definedName>
    <definedName name="цена___2___4_5">#REF!</definedName>
    <definedName name="цена___2___4_5_1" localSheetId="20">#REF!</definedName>
    <definedName name="цена___2___4_5_1" localSheetId="13">#REF!</definedName>
    <definedName name="цена___2___4_5_1">#REF!</definedName>
    <definedName name="цена___2___5" localSheetId="20">#REF!</definedName>
    <definedName name="цена___2___5" localSheetId="13">#REF!</definedName>
    <definedName name="цена___2___5">#REF!</definedName>
    <definedName name="цена___2___5_1" localSheetId="20">#REF!</definedName>
    <definedName name="цена___2___5_1" localSheetId="13">#REF!</definedName>
    <definedName name="цена___2___5_1">#REF!</definedName>
    <definedName name="цена___2___6" localSheetId="20">#REF!</definedName>
    <definedName name="цена___2___6" localSheetId="13">#REF!</definedName>
    <definedName name="цена___2___6">#REF!</definedName>
    <definedName name="цена___2___6_1" localSheetId="20">#REF!</definedName>
    <definedName name="цена___2___6_1" localSheetId="13">#REF!</definedName>
    <definedName name="цена___2___6_1">#REF!</definedName>
    <definedName name="цена___2___8" localSheetId="20">#REF!</definedName>
    <definedName name="цена___2___8" localSheetId="13">#REF!</definedName>
    <definedName name="цена___2___8">#REF!</definedName>
    <definedName name="цена___2___8_1" localSheetId="20">#REF!</definedName>
    <definedName name="цена___2___8_1" localSheetId="13">#REF!</definedName>
    <definedName name="цена___2___8_1">#REF!</definedName>
    <definedName name="цена___2_1" localSheetId="20">#REF!</definedName>
    <definedName name="цена___2_1" localSheetId="13">#REF!</definedName>
    <definedName name="цена___2_1">#REF!</definedName>
    <definedName name="цена___2_1_1" localSheetId="20">#REF!</definedName>
    <definedName name="цена___2_1_1" localSheetId="13">#REF!</definedName>
    <definedName name="цена___2_1_1">#REF!</definedName>
    <definedName name="цена___2_1_1_1" localSheetId="20">#REF!</definedName>
    <definedName name="цена___2_1_1_1" localSheetId="13">#REF!</definedName>
    <definedName name="цена___2_1_1_1">#REF!</definedName>
    <definedName name="цена___2_3" localSheetId="20">#REF!</definedName>
    <definedName name="цена___2_3" localSheetId="13">#REF!</definedName>
    <definedName name="цена___2_3">#REF!</definedName>
    <definedName name="цена___2_3_1" localSheetId="20">#REF!</definedName>
    <definedName name="цена___2_3_1" localSheetId="13">#REF!</definedName>
    <definedName name="цена___2_3_1">#REF!</definedName>
    <definedName name="цена___2_5" localSheetId="20">#REF!</definedName>
    <definedName name="цена___2_5" localSheetId="13">#REF!</definedName>
    <definedName name="цена___2_5">#REF!</definedName>
    <definedName name="цена___2_5_1" localSheetId="20">#REF!</definedName>
    <definedName name="цена___2_5_1" localSheetId="13">#REF!</definedName>
    <definedName name="цена___2_5_1">#REF!</definedName>
    <definedName name="цена___3" localSheetId="20">#REF!</definedName>
    <definedName name="цена___3" localSheetId="13">#REF!</definedName>
    <definedName name="цена___3">#REF!</definedName>
    <definedName name="цена___3___0" localSheetId="20">#REF!</definedName>
    <definedName name="цена___3___0" localSheetId="13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5" localSheetId="21">#REF!</definedName>
    <definedName name="цена___3___0___5" localSheetId="20">#REF!</definedName>
    <definedName name="цена___3___0___5" localSheetId="13">#REF!</definedName>
    <definedName name="цена___3___0___5">#REF!</definedName>
    <definedName name="цена___3___0___5_1" localSheetId="21">#REF!</definedName>
    <definedName name="цена___3___0___5_1" localSheetId="20">#REF!</definedName>
    <definedName name="цена___3___0___5_1" localSheetId="13">#REF!</definedName>
    <definedName name="цена___3___0___5_1">#REF!</definedName>
    <definedName name="цена___3___0_1" localSheetId="21">#REF!</definedName>
    <definedName name="цена___3___0_1" localSheetId="20">#REF!</definedName>
    <definedName name="цена___3___0_1" localSheetId="13">#REF!</definedName>
    <definedName name="цена___3___0_1">#REF!</definedName>
    <definedName name="цена___3___0_1_1">NA()</definedName>
    <definedName name="цена___3___0_3" localSheetId="21">#REF!</definedName>
    <definedName name="цена___3___0_3" localSheetId="20">#REF!</definedName>
    <definedName name="цена___3___0_3" localSheetId="13">#REF!</definedName>
    <definedName name="цена___3___0_3">#REF!</definedName>
    <definedName name="цена___3___0_3_1" localSheetId="21">#REF!</definedName>
    <definedName name="цена___3___0_3_1" localSheetId="20">#REF!</definedName>
    <definedName name="цена___3___0_3_1" localSheetId="13">#REF!</definedName>
    <definedName name="цена___3___0_3_1">#REF!</definedName>
    <definedName name="цена___3___0_5" localSheetId="21">#REF!</definedName>
    <definedName name="цена___3___0_5" localSheetId="20">#REF!</definedName>
    <definedName name="цена___3___0_5" localSheetId="13">#REF!</definedName>
    <definedName name="цена___3___0_5">#REF!</definedName>
    <definedName name="цена___3___0_5_1" localSheetId="20">#REF!</definedName>
    <definedName name="цена___3___0_5_1" localSheetId="13">#REF!</definedName>
    <definedName name="цена___3___0_5_1">#REF!</definedName>
    <definedName name="цена___3___10" localSheetId="20">#REF!</definedName>
    <definedName name="цена___3___10" localSheetId="13">#REF!</definedName>
    <definedName name="цена___3___10">#REF!</definedName>
    <definedName name="цена___3___2" localSheetId="20">#REF!</definedName>
    <definedName name="цена___3___2" localSheetId="13">#REF!</definedName>
    <definedName name="цена___3___2">#REF!</definedName>
    <definedName name="цена___3___2_1" localSheetId="20">#REF!</definedName>
    <definedName name="цена___3___2_1" localSheetId="13">#REF!</definedName>
    <definedName name="цена___3___2_1">#REF!</definedName>
    <definedName name="цена___3___3" localSheetId="20">#REF!</definedName>
    <definedName name="цена___3___3" localSheetId="13">#REF!</definedName>
    <definedName name="цена___3___3">#REF!</definedName>
    <definedName name="цена___3___3_1" localSheetId="20">#REF!</definedName>
    <definedName name="цена___3___3_1" localSheetId="13">#REF!</definedName>
    <definedName name="цена___3___3_1">#REF!</definedName>
    <definedName name="цена___3___4" localSheetId="20">#REF!</definedName>
    <definedName name="цена___3___4" localSheetId="13">#REF!</definedName>
    <definedName name="цена___3___4">#REF!</definedName>
    <definedName name="цена___3___5" localSheetId="20">#REF!</definedName>
    <definedName name="цена___3___5" localSheetId="13">#REF!</definedName>
    <definedName name="цена___3___5">#REF!</definedName>
    <definedName name="цена___3___5_1" localSheetId="20">#REF!</definedName>
    <definedName name="цена___3___5_1" localSheetId="13">#REF!</definedName>
    <definedName name="цена___3___5_1">#REF!</definedName>
    <definedName name="цена___3___6" localSheetId="20">#REF!</definedName>
    <definedName name="цена___3___6" localSheetId="13">#REF!</definedName>
    <definedName name="цена___3___6">#REF!</definedName>
    <definedName name="цена___3___8" localSheetId="20">#REF!</definedName>
    <definedName name="цена___3___8" localSheetId="13">#REF!</definedName>
    <definedName name="цена___3___8">#REF!</definedName>
    <definedName name="цена___3_1" localSheetId="20">#REF!</definedName>
    <definedName name="цена___3_1" localSheetId="13">#REF!</definedName>
    <definedName name="цена___3_1">#REF!</definedName>
    <definedName name="цена___3_1_1" localSheetId="20">#REF!</definedName>
    <definedName name="цена___3_1_1" localSheetId="13">#REF!</definedName>
    <definedName name="цена___3_1_1">#REF!</definedName>
    <definedName name="цена___3_1_1_1" localSheetId="20">#REF!</definedName>
    <definedName name="цена___3_1_1_1" localSheetId="13">#REF!</definedName>
    <definedName name="цена___3_1_1_1">#REF!</definedName>
    <definedName name="цена___3_3">NA()</definedName>
    <definedName name="цена___3_5" localSheetId="21">#REF!</definedName>
    <definedName name="цена___3_5" localSheetId="20">#REF!</definedName>
    <definedName name="цена___3_5" localSheetId="13">#REF!</definedName>
    <definedName name="цена___3_5">#REF!</definedName>
    <definedName name="цена___3_5_1" localSheetId="21">#REF!</definedName>
    <definedName name="цена___3_5_1" localSheetId="20">#REF!</definedName>
    <definedName name="цена___3_5_1" localSheetId="13">#REF!</definedName>
    <definedName name="цена___3_5_1">#REF!</definedName>
    <definedName name="цена___4" localSheetId="21">#REF!</definedName>
    <definedName name="цена___4" localSheetId="20">#REF!</definedName>
    <definedName name="цена___4" localSheetId="13">#REF!</definedName>
    <definedName name="цена___4">#REF!</definedName>
    <definedName name="цена___4___0">NA()</definedName>
    <definedName name="цена___4___0___0" localSheetId="21">#REF!</definedName>
    <definedName name="цена___4___0___0" localSheetId="20">#REF!</definedName>
    <definedName name="цена___4___0___0" localSheetId="13">#REF!</definedName>
    <definedName name="цена___4___0___0">#REF!</definedName>
    <definedName name="цена___4___0___0___0" localSheetId="21">#REF!</definedName>
    <definedName name="цена___4___0___0___0" localSheetId="20">#REF!</definedName>
    <definedName name="цена___4___0___0___0" localSheetId="13">#REF!</definedName>
    <definedName name="цена___4___0___0___0">#REF!</definedName>
    <definedName name="цена___4___0___0___0___0" localSheetId="21">#REF!</definedName>
    <definedName name="цена___4___0___0___0___0" localSheetId="20">#REF!</definedName>
    <definedName name="цена___4___0___0___0___0" localSheetId="13">#REF!</definedName>
    <definedName name="цена___4___0___0___0___0">#REF!</definedName>
    <definedName name="цена___4___0___0___0___0_1" localSheetId="20">#REF!</definedName>
    <definedName name="цена___4___0___0___0___0_1" localSheetId="13">#REF!</definedName>
    <definedName name="цена___4___0___0___0___0_1">#REF!</definedName>
    <definedName name="цена___4___0___0___0_1" localSheetId="20">#REF!</definedName>
    <definedName name="цена___4___0___0___0_1" localSheetId="13">#REF!</definedName>
    <definedName name="цена___4___0___0___0_1">#REF!</definedName>
    <definedName name="цена___4___0___0___1" localSheetId="20">#REF!</definedName>
    <definedName name="цена___4___0___0___1" localSheetId="13">#REF!</definedName>
    <definedName name="цена___4___0___0___1">#REF!</definedName>
    <definedName name="цена___4___0___0___1_1" localSheetId="20">#REF!</definedName>
    <definedName name="цена___4___0___0___1_1" localSheetId="13">#REF!</definedName>
    <definedName name="цена___4___0___0___1_1">#REF!</definedName>
    <definedName name="цена___4___0___0___5" localSheetId="20">#REF!</definedName>
    <definedName name="цена___4___0___0___5" localSheetId="13">#REF!</definedName>
    <definedName name="цена___4___0___0___5">#REF!</definedName>
    <definedName name="цена___4___0___0___5_1" localSheetId="20">#REF!</definedName>
    <definedName name="цена___4___0___0___5_1" localSheetId="13">#REF!</definedName>
    <definedName name="цена___4___0___0___5_1">#REF!</definedName>
    <definedName name="цена___4___0___0_1" localSheetId="20">#REF!</definedName>
    <definedName name="цена___4___0___0_1" localSheetId="13">#REF!</definedName>
    <definedName name="цена___4___0___0_1">#REF!</definedName>
    <definedName name="цена___4___0___0_1_1" localSheetId="20">#REF!</definedName>
    <definedName name="цена___4___0___0_1_1" localSheetId="13">#REF!</definedName>
    <definedName name="цена___4___0___0_1_1">#REF!</definedName>
    <definedName name="цена___4___0___0_1_1_1" localSheetId="20">#REF!</definedName>
    <definedName name="цена___4___0___0_1_1_1" localSheetId="13">#REF!</definedName>
    <definedName name="цена___4___0___0_1_1_1">#REF!</definedName>
    <definedName name="цена___4___0___0_5" localSheetId="20">#REF!</definedName>
    <definedName name="цена___4___0___0_5" localSheetId="13">#REF!</definedName>
    <definedName name="цена___4___0___0_5">#REF!</definedName>
    <definedName name="цена___4___0___0_5_1" localSheetId="20">#REF!</definedName>
    <definedName name="цена___4___0___0_5_1" localSheetId="13">#REF!</definedName>
    <definedName name="цена___4___0___0_5_1">#REF!</definedName>
    <definedName name="цена___4___0___1" localSheetId="20">#REF!</definedName>
    <definedName name="цена___4___0___1" localSheetId="13">#REF!</definedName>
    <definedName name="цена___4___0___1">#REF!</definedName>
    <definedName name="цена___4___0___1_1" localSheetId="20">#REF!</definedName>
    <definedName name="цена___4___0___1_1" localSheetId="13">#REF!</definedName>
    <definedName name="цена___4___0___1_1">#REF!</definedName>
    <definedName name="цена___4___0___5">NA()</definedName>
    <definedName name="цена___4___0_1" localSheetId="21">#REF!</definedName>
    <definedName name="цена___4___0_1" localSheetId="20">#REF!</definedName>
    <definedName name="цена___4___0_1" localSheetId="13">#REF!</definedName>
    <definedName name="цена___4___0_1">#REF!</definedName>
    <definedName name="цена___4___0_1_1" localSheetId="21">#REF!</definedName>
    <definedName name="цена___4___0_1_1" localSheetId="20">#REF!</definedName>
    <definedName name="цена___4___0_1_1" localSheetId="13">#REF!</definedName>
    <definedName name="цена___4___0_1_1">#REF!</definedName>
    <definedName name="цена___4___0_1_1_1" localSheetId="21">#REF!</definedName>
    <definedName name="цена___4___0_1_1_1" localSheetId="20">#REF!</definedName>
    <definedName name="цена___4___0_1_1_1" localSheetId="13">#REF!</definedName>
    <definedName name="цена___4___0_1_1_1">#REF!</definedName>
    <definedName name="цена___4___0_3" localSheetId="20">#REF!</definedName>
    <definedName name="цена___4___0_3" localSheetId="13">#REF!</definedName>
    <definedName name="цена___4___0_3">#REF!</definedName>
    <definedName name="цена___4___0_3_1" localSheetId="20">#REF!</definedName>
    <definedName name="цена___4___0_3_1" localSheetId="13">#REF!</definedName>
    <definedName name="цена___4___0_3_1">#REF!</definedName>
    <definedName name="цена___4___0_5">NA()</definedName>
    <definedName name="цена___4___1" localSheetId="21">#REF!</definedName>
    <definedName name="цена___4___1" localSheetId="20">#REF!</definedName>
    <definedName name="цена___4___1" localSheetId="13">#REF!</definedName>
    <definedName name="цена___4___1">#REF!</definedName>
    <definedName name="цена___4___1_1" localSheetId="21">#REF!</definedName>
    <definedName name="цена___4___1_1" localSheetId="20">#REF!</definedName>
    <definedName name="цена___4___1_1" localSheetId="13">#REF!</definedName>
    <definedName name="цена___4___1_1">#REF!</definedName>
    <definedName name="цена___4___10" localSheetId="21">#REF!</definedName>
    <definedName name="цена___4___10" localSheetId="20">#REF!</definedName>
    <definedName name="цена___4___10" localSheetId="13">#REF!</definedName>
    <definedName name="цена___4___10">#REF!</definedName>
    <definedName name="цена___4___10_1" localSheetId="20">#REF!</definedName>
    <definedName name="цена___4___10_1" localSheetId="13">#REF!</definedName>
    <definedName name="цена___4___10_1">#REF!</definedName>
    <definedName name="цена___4___12" localSheetId="20">#REF!</definedName>
    <definedName name="цена___4___12" localSheetId="13">#REF!</definedName>
    <definedName name="цена___4___12">#REF!</definedName>
    <definedName name="цена___4___2" localSheetId="20">#REF!</definedName>
    <definedName name="цена___4___2" localSheetId="13">#REF!</definedName>
    <definedName name="цена___4___2">#REF!</definedName>
    <definedName name="цена___4___2_1" localSheetId="20">#REF!</definedName>
    <definedName name="цена___4___2_1" localSheetId="13">#REF!</definedName>
    <definedName name="цена___4___2_1">#REF!</definedName>
    <definedName name="цена___4___3" localSheetId="20">#REF!</definedName>
    <definedName name="цена___4___3" localSheetId="13">#REF!</definedName>
    <definedName name="цена___4___3">#REF!</definedName>
    <definedName name="цена___4___3_1" localSheetId="20">#REF!</definedName>
    <definedName name="цена___4___3_1" localSheetId="13">#REF!</definedName>
    <definedName name="цена___4___3_1">#REF!</definedName>
    <definedName name="цена___4___4" localSheetId="20">#REF!</definedName>
    <definedName name="цена___4___4" localSheetId="13">#REF!</definedName>
    <definedName name="цена___4___4">#REF!</definedName>
    <definedName name="цена___4___4_1" localSheetId="20">#REF!</definedName>
    <definedName name="цена___4___4_1" localSheetId="13">#REF!</definedName>
    <definedName name="цена___4___4_1">#REF!</definedName>
    <definedName name="цена___4___5" localSheetId="20">#REF!</definedName>
    <definedName name="цена___4___5" localSheetId="13">#REF!</definedName>
    <definedName name="цена___4___5">#REF!</definedName>
    <definedName name="цена___4___5_1" localSheetId="20">#REF!</definedName>
    <definedName name="цена___4___5_1" localSheetId="13">#REF!</definedName>
    <definedName name="цена___4___5_1">#REF!</definedName>
    <definedName name="цена___4___6" localSheetId="20">#REF!</definedName>
    <definedName name="цена___4___6" localSheetId="13">#REF!</definedName>
    <definedName name="цена___4___6">#REF!</definedName>
    <definedName name="цена___4___6_1" localSheetId="20">#REF!</definedName>
    <definedName name="цена___4___6_1" localSheetId="13">#REF!</definedName>
    <definedName name="цена___4___6_1">#REF!</definedName>
    <definedName name="цена___4___8" localSheetId="20">#REF!</definedName>
    <definedName name="цена___4___8" localSheetId="13">#REF!</definedName>
    <definedName name="цена___4___8">#REF!</definedName>
    <definedName name="цена___4___8_1" localSheetId="20">#REF!</definedName>
    <definedName name="цена___4___8_1" localSheetId="13">#REF!</definedName>
    <definedName name="цена___4___8_1">#REF!</definedName>
    <definedName name="цена___4_1" localSheetId="20">#REF!</definedName>
    <definedName name="цена___4_1" localSheetId="13">#REF!</definedName>
    <definedName name="цена___4_1">#REF!</definedName>
    <definedName name="цена___4_1_1" localSheetId="20">#REF!</definedName>
    <definedName name="цена___4_1_1" localSheetId="13">#REF!</definedName>
    <definedName name="цена___4_1_1">#REF!</definedName>
    <definedName name="цена___4_1_1_1" localSheetId="20">#REF!</definedName>
    <definedName name="цена___4_1_1_1" localSheetId="13">#REF!</definedName>
    <definedName name="цена___4_1_1_1">#REF!</definedName>
    <definedName name="цена___4_3" localSheetId="20">#REF!</definedName>
    <definedName name="цена___4_3" localSheetId="13">#REF!</definedName>
    <definedName name="цена___4_3">#REF!</definedName>
    <definedName name="цена___4_3_1" localSheetId="20">#REF!</definedName>
    <definedName name="цена___4_3_1" localSheetId="13">#REF!</definedName>
    <definedName name="цена___4_3_1">#REF!</definedName>
    <definedName name="цена___4_5" localSheetId="20">#REF!</definedName>
    <definedName name="цена___4_5" localSheetId="13">#REF!</definedName>
    <definedName name="цена___4_5">#REF!</definedName>
    <definedName name="цена___4_5_1" localSheetId="20">#REF!</definedName>
    <definedName name="цена___4_5_1" localSheetId="13">#REF!</definedName>
    <definedName name="цена___4_5_1">#REF!</definedName>
    <definedName name="цена___5">NA()</definedName>
    <definedName name="цена___5___0" localSheetId="21">#REF!</definedName>
    <definedName name="цена___5___0" localSheetId="20">#REF!</definedName>
    <definedName name="цена___5___0" localSheetId="13">#REF!</definedName>
    <definedName name="цена___5___0">#REF!</definedName>
    <definedName name="цена___5___0___0" localSheetId="21">#REF!</definedName>
    <definedName name="цена___5___0___0" localSheetId="20">#REF!</definedName>
    <definedName name="цена___5___0___0" localSheetId="13">#REF!</definedName>
    <definedName name="цена___5___0___0">#REF!</definedName>
    <definedName name="цена___5___0___0___0" localSheetId="21">#REF!</definedName>
    <definedName name="цена___5___0___0___0" localSheetId="20">#REF!</definedName>
    <definedName name="цена___5___0___0___0" localSheetId="13">#REF!</definedName>
    <definedName name="цена___5___0___0___0">#REF!</definedName>
    <definedName name="цена___5___0___0___0___0" localSheetId="20">#REF!</definedName>
    <definedName name="цена___5___0___0___0___0" localSheetId="13">#REF!</definedName>
    <definedName name="цена___5___0___0___0___0">#REF!</definedName>
    <definedName name="цена___5___0___0___0___0_1" localSheetId="20">#REF!</definedName>
    <definedName name="цена___5___0___0___0___0_1" localSheetId="13">#REF!</definedName>
    <definedName name="цена___5___0___0___0___0_1">#REF!</definedName>
    <definedName name="цена___5___0___0___0_1" localSheetId="20">#REF!</definedName>
    <definedName name="цена___5___0___0___0_1" localSheetId="13">#REF!</definedName>
    <definedName name="цена___5___0___0___0_1">#REF!</definedName>
    <definedName name="цена___5___0___0_1" localSheetId="20">#REF!</definedName>
    <definedName name="цена___5___0___0_1" localSheetId="13">#REF!</definedName>
    <definedName name="цена___5___0___0_1">#REF!</definedName>
    <definedName name="цена___5___0___1" localSheetId="20">#REF!</definedName>
    <definedName name="цена___5___0___1" localSheetId="13">#REF!</definedName>
    <definedName name="цена___5___0___1">#REF!</definedName>
    <definedName name="цена___5___0___1_1" localSheetId="20">#REF!</definedName>
    <definedName name="цена___5___0___1_1" localSheetId="13">#REF!</definedName>
    <definedName name="цена___5___0___1_1">#REF!</definedName>
    <definedName name="цена___5___0___5" localSheetId="20">#REF!</definedName>
    <definedName name="цена___5___0___5" localSheetId="13">#REF!</definedName>
    <definedName name="цена___5___0___5">#REF!</definedName>
    <definedName name="цена___5___0___5_1" localSheetId="20">#REF!</definedName>
    <definedName name="цена___5___0___5_1" localSheetId="13">#REF!</definedName>
    <definedName name="цена___5___0___5_1">#REF!</definedName>
    <definedName name="цена___5___0_1" localSheetId="20">#REF!</definedName>
    <definedName name="цена___5___0_1" localSheetId="13">#REF!</definedName>
    <definedName name="цена___5___0_1">#REF!</definedName>
    <definedName name="цена___5___0_1_1" localSheetId="20">#REF!</definedName>
    <definedName name="цена___5___0_1_1" localSheetId="13">#REF!</definedName>
    <definedName name="цена___5___0_1_1">#REF!</definedName>
    <definedName name="цена___5___0_1_1_1" localSheetId="20">#REF!</definedName>
    <definedName name="цена___5___0_1_1_1" localSheetId="13">#REF!</definedName>
    <definedName name="цена___5___0_1_1_1">#REF!</definedName>
    <definedName name="цена___5___0_3" localSheetId="20">#REF!</definedName>
    <definedName name="цена___5___0_3" localSheetId="13">#REF!</definedName>
    <definedName name="цена___5___0_3">#REF!</definedName>
    <definedName name="цена___5___0_3_1" localSheetId="20">#REF!</definedName>
    <definedName name="цена___5___0_3_1" localSheetId="13">#REF!</definedName>
    <definedName name="цена___5___0_3_1">#REF!</definedName>
    <definedName name="цена___5___0_5" localSheetId="20">#REF!</definedName>
    <definedName name="цена___5___0_5" localSheetId="13">#REF!</definedName>
    <definedName name="цена___5___0_5">#REF!</definedName>
    <definedName name="цена___5___0_5_1" localSheetId="20">#REF!</definedName>
    <definedName name="цена___5___0_5_1" localSheetId="13">#REF!</definedName>
    <definedName name="цена___5___0_5_1">#REF!</definedName>
    <definedName name="цена___5___1" localSheetId="20">#REF!</definedName>
    <definedName name="цена___5___1" localSheetId="13">#REF!</definedName>
    <definedName name="цена___5___1">#REF!</definedName>
    <definedName name="цена___5___1_1" localSheetId="20">#REF!</definedName>
    <definedName name="цена___5___1_1" localSheetId="13">#REF!</definedName>
    <definedName name="цена___5___1_1">#REF!</definedName>
    <definedName name="цена___5___3">NA()</definedName>
    <definedName name="цена___5___5">NA()</definedName>
    <definedName name="цена___5_1" localSheetId="21">#REF!</definedName>
    <definedName name="цена___5_1" localSheetId="20">#REF!</definedName>
    <definedName name="цена___5_1" localSheetId="13">#REF!</definedName>
    <definedName name="цена___5_1">#REF!</definedName>
    <definedName name="цена___5_1_1" localSheetId="21">#REF!</definedName>
    <definedName name="цена___5_1_1" localSheetId="20">#REF!</definedName>
    <definedName name="цена___5_1_1" localSheetId="13">#REF!</definedName>
    <definedName name="цена___5_1_1">#REF!</definedName>
    <definedName name="цена___5_1_1_1" localSheetId="21">#REF!</definedName>
    <definedName name="цена___5_1_1_1" localSheetId="20">#REF!</definedName>
    <definedName name="цена___5_1_1_1" localSheetId="13">#REF!</definedName>
    <definedName name="цена___5_1_1_1">#REF!</definedName>
    <definedName name="цена___5_3">NA()</definedName>
    <definedName name="цена___5_5">NA()</definedName>
    <definedName name="цена___6">NA()</definedName>
    <definedName name="цена___6___0" localSheetId="21">#REF!</definedName>
    <definedName name="цена___6___0" localSheetId="20">#REF!</definedName>
    <definedName name="цена___6___0" localSheetId="13">#REF!</definedName>
    <definedName name="цена___6___0">#REF!</definedName>
    <definedName name="цена___6___0___0" localSheetId="21">#REF!</definedName>
    <definedName name="цена___6___0___0" localSheetId="20">#REF!</definedName>
    <definedName name="цена___6___0___0" localSheetId="13">#REF!</definedName>
    <definedName name="цена___6___0___0">#REF!</definedName>
    <definedName name="цена___6___0___0___0" localSheetId="21">#REF!</definedName>
    <definedName name="цена___6___0___0___0" localSheetId="20">#REF!</definedName>
    <definedName name="цена___6___0___0___0" localSheetId="13">#REF!</definedName>
    <definedName name="цена___6___0___0___0">#REF!</definedName>
    <definedName name="цена___6___0___0___0___0" localSheetId="20">#REF!</definedName>
    <definedName name="цена___6___0___0___0___0" localSheetId="13">#REF!</definedName>
    <definedName name="цена___6___0___0___0___0">#REF!</definedName>
    <definedName name="цена___6___0___0___0___0_1" localSheetId="20">#REF!</definedName>
    <definedName name="цена___6___0___0___0___0_1" localSheetId="13">#REF!</definedName>
    <definedName name="цена___6___0___0___0___0_1">#REF!</definedName>
    <definedName name="цена___6___0___0___0_1" localSheetId="20">#REF!</definedName>
    <definedName name="цена___6___0___0___0_1" localSheetId="13">#REF!</definedName>
    <definedName name="цена___6___0___0___0_1">#REF!</definedName>
    <definedName name="цена___6___0___0_1" localSheetId="20">#REF!</definedName>
    <definedName name="цена___6___0___0_1" localSheetId="13">#REF!</definedName>
    <definedName name="цена___6___0___0_1">#REF!</definedName>
    <definedName name="цена___6___0___1" localSheetId="20">#REF!</definedName>
    <definedName name="цена___6___0___1" localSheetId="13">#REF!</definedName>
    <definedName name="цена___6___0___1">#REF!</definedName>
    <definedName name="цена___6___0___1_1" localSheetId="20">#REF!</definedName>
    <definedName name="цена___6___0___1_1" localSheetId="13">#REF!</definedName>
    <definedName name="цена___6___0___1_1">#REF!</definedName>
    <definedName name="цена___6___0___5" localSheetId="20">#REF!</definedName>
    <definedName name="цена___6___0___5" localSheetId="13">#REF!</definedName>
    <definedName name="цена___6___0___5">#REF!</definedName>
    <definedName name="цена___6___0___5_1" localSheetId="20">#REF!</definedName>
    <definedName name="цена___6___0___5_1" localSheetId="13">#REF!</definedName>
    <definedName name="цена___6___0___5_1">#REF!</definedName>
    <definedName name="цена___6___0_1" localSheetId="20">#REF!</definedName>
    <definedName name="цена___6___0_1" localSheetId="13">#REF!</definedName>
    <definedName name="цена___6___0_1">#REF!</definedName>
    <definedName name="цена___6___0_1_1" localSheetId="20">#REF!</definedName>
    <definedName name="цена___6___0_1_1" localSheetId="13">#REF!</definedName>
    <definedName name="цена___6___0_1_1">#REF!</definedName>
    <definedName name="цена___6___0_1_1_1" localSheetId="20">#REF!</definedName>
    <definedName name="цена___6___0_1_1_1" localSheetId="13">#REF!</definedName>
    <definedName name="цена___6___0_1_1_1">#REF!</definedName>
    <definedName name="цена___6___0_3" localSheetId="20">#REF!</definedName>
    <definedName name="цена___6___0_3" localSheetId="13">#REF!</definedName>
    <definedName name="цена___6___0_3">#REF!</definedName>
    <definedName name="цена___6___0_3_1" localSheetId="20">#REF!</definedName>
    <definedName name="цена___6___0_3_1" localSheetId="13">#REF!</definedName>
    <definedName name="цена___6___0_3_1">#REF!</definedName>
    <definedName name="цена___6___0_5" localSheetId="20">#REF!</definedName>
    <definedName name="цена___6___0_5" localSheetId="13">#REF!</definedName>
    <definedName name="цена___6___0_5">#REF!</definedName>
    <definedName name="цена___6___0_5_1" localSheetId="20">#REF!</definedName>
    <definedName name="цена___6___0_5_1" localSheetId="13">#REF!</definedName>
    <definedName name="цена___6___0_5_1">#REF!</definedName>
    <definedName name="цена___6___1" localSheetId="20">#REF!</definedName>
    <definedName name="цена___6___1" localSheetId="13">#REF!</definedName>
    <definedName name="цена___6___1">#REF!</definedName>
    <definedName name="цена___6___10" localSheetId="20">#REF!</definedName>
    <definedName name="цена___6___10" localSheetId="13">#REF!</definedName>
    <definedName name="цена___6___10">#REF!</definedName>
    <definedName name="цена___6___10_1" localSheetId="20">#REF!</definedName>
    <definedName name="цена___6___10_1" localSheetId="13">#REF!</definedName>
    <definedName name="цена___6___10_1">#REF!</definedName>
    <definedName name="цена___6___12" localSheetId="20">#REF!</definedName>
    <definedName name="цена___6___12" localSheetId="13">#REF!</definedName>
    <definedName name="цена___6___12">#REF!</definedName>
    <definedName name="цена___6___2" localSheetId="20">#REF!</definedName>
    <definedName name="цена___6___2" localSheetId="13">#REF!</definedName>
    <definedName name="цена___6___2">#REF!</definedName>
    <definedName name="цена___6___2_1" localSheetId="20">#REF!</definedName>
    <definedName name="цена___6___2_1" localSheetId="13">#REF!</definedName>
    <definedName name="цена___6___2_1">#REF!</definedName>
    <definedName name="цена___6___4" localSheetId="20">#REF!</definedName>
    <definedName name="цена___6___4" localSheetId="13">#REF!</definedName>
    <definedName name="цена___6___4">#REF!</definedName>
    <definedName name="цена___6___4_1" localSheetId="20">#REF!</definedName>
    <definedName name="цена___6___4_1" localSheetId="13">#REF!</definedName>
    <definedName name="цена___6___4_1">#REF!</definedName>
    <definedName name="цена___6___5">NA()</definedName>
    <definedName name="цена___6___6" localSheetId="21">#REF!</definedName>
    <definedName name="цена___6___6" localSheetId="20">#REF!</definedName>
    <definedName name="цена___6___6" localSheetId="13">#REF!</definedName>
    <definedName name="цена___6___6">#REF!</definedName>
    <definedName name="цена___6___6_1" localSheetId="21">#REF!</definedName>
    <definedName name="цена___6___6_1" localSheetId="20">#REF!</definedName>
    <definedName name="цена___6___6_1" localSheetId="13">#REF!</definedName>
    <definedName name="цена___6___6_1">#REF!</definedName>
    <definedName name="цена___6___8" localSheetId="21">#REF!</definedName>
    <definedName name="цена___6___8" localSheetId="20">#REF!</definedName>
    <definedName name="цена___6___8" localSheetId="13">#REF!</definedName>
    <definedName name="цена___6___8">#REF!</definedName>
    <definedName name="цена___6___8_1" localSheetId="20">#REF!</definedName>
    <definedName name="цена___6___8_1" localSheetId="13">#REF!</definedName>
    <definedName name="цена___6___8_1">#REF!</definedName>
    <definedName name="цена___6_1" localSheetId="20">#REF!</definedName>
    <definedName name="цена___6_1" localSheetId="13">#REF!</definedName>
    <definedName name="цена___6_1">#REF!</definedName>
    <definedName name="цена___6_1_1" localSheetId="20">#REF!</definedName>
    <definedName name="цена___6_1_1" localSheetId="13">#REF!</definedName>
    <definedName name="цена___6_1_1">#REF!</definedName>
    <definedName name="цена___6_1_1_1" localSheetId="20">#REF!</definedName>
    <definedName name="цена___6_1_1_1" localSheetId="13">#REF!</definedName>
    <definedName name="цена___6_1_1_1">#REF!</definedName>
    <definedName name="цена___6_3" localSheetId="20">#REF!</definedName>
    <definedName name="цена___6_3" localSheetId="13">#REF!</definedName>
    <definedName name="цена___6_3">#REF!</definedName>
    <definedName name="цена___6_3_1" localSheetId="20">#REF!</definedName>
    <definedName name="цена___6_3_1" localSheetId="13">#REF!</definedName>
    <definedName name="цена___6_3_1">#REF!</definedName>
    <definedName name="цена___6_5">NA()</definedName>
    <definedName name="цена___7" localSheetId="21">#REF!</definedName>
    <definedName name="цена___7" localSheetId="20">#REF!</definedName>
    <definedName name="цена___7" localSheetId="13">#REF!</definedName>
    <definedName name="цена___7">#REF!</definedName>
    <definedName name="цена___7___0" localSheetId="21">#REF!</definedName>
    <definedName name="цена___7___0" localSheetId="20">#REF!</definedName>
    <definedName name="цена___7___0" localSheetId="13">#REF!</definedName>
    <definedName name="цена___7___0">#REF!</definedName>
    <definedName name="цена___7___10" localSheetId="21">#REF!</definedName>
    <definedName name="цена___7___10" localSheetId="20">#REF!</definedName>
    <definedName name="цена___7___10" localSheetId="13">#REF!</definedName>
    <definedName name="цена___7___10">#REF!</definedName>
    <definedName name="цена___7___2" localSheetId="20">#REF!</definedName>
    <definedName name="цена___7___2" localSheetId="13">#REF!</definedName>
    <definedName name="цена___7___2">#REF!</definedName>
    <definedName name="цена___7___4" localSheetId="20">#REF!</definedName>
    <definedName name="цена___7___4" localSheetId="13">#REF!</definedName>
    <definedName name="цена___7___4">#REF!</definedName>
    <definedName name="цена___7___6" localSheetId="20">#REF!</definedName>
    <definedName name="цена___7___6" localSheetId="13">#REF!</definedName>
    <definedName name="цена___7___6">#REF!</definedName>
    <definedName name="цена___7___8" localSheetId="20">#REF!</definedName>
    <definedName name="цена___7___8" localSheetId="13">#REF!</definedName>
    <definedName name="цена___7___8">#REF!</definedName>
    <definedName name="цена___7_1" localSheetId="20">#REF!</definedName>
    <definedName name="цена___7_1" localSheetId="13">#REF!</definedName>
    <definedName name="цена___7_1">#REF!</definedName>
    <definedName name="цена___8" localSheetId="20">#REF!</definedName>
    <definedName name="цена___8" localSheetId="13">#REF!</definedName>
    <definedName name="цена___8">#REF!</definedName>
    <definedName name="цена___8___0" localSheetId="20">#REF!</definedName>
    <definedName name="цена___8___0" localSheetId="13">#REF!</definedName>
    <definedName name="цена___8___0">#REF!</definedName>
    <definedName name="цена___8___0___0" localSheetId="20">#REF!</definedName>
    <definedName name="цена___8___0___0" localSheetId="13">#REF!</definedName>
    <definedName name="цена___8___0___0">#REF!</definedName>
    <definedName name="цена___8___0___0___0" localSheetId="20">#REF!</definedName>
    <definedName name="цена___8___0___0___0" localSheetId="13">#REF!</definedName>
    <definedName name="цена___8___0___0___0">#REF!</definedName>
    <definedName name="цена___8___0___0___0___0" localSheetId="20">#REF!</definedName>
    <definedName name="цена___8___0___0___0___0" localSheetId="13">#REF!</definedName>
    <definedName name="цена___8___0___0___0___0">#REF!</definedName>
    <definedName name="цена___8___0___0___0___0_1" localSheetId="20">#REF!</definedName>
    <definedName name="цена___8___0___0___0___0_1" localSheetId="13">#REF!</definedName>
    <definedName name="цена___8___0___0___0___0_1">#REF!</definedName>
    <definedName name="цена___8___0___0___0_1" localSheetId="20">#REF!</definedName>
    <definedName name="цена___8___0___0___0_1" localSheetId="13">#REF!</definedName>
    <definedName name="цена___8___0___0___0_1">#REF!</definedName>
    <definedName name="цена___8___0___0_1" localSheetId="20">#REF!</definedName>
    <definedName name="цена___8___0___0_1" localSheetId="13">#REF!</definedName>
    <definedName name="цена___8___0___0_1">#REF!</definedName>
    <definedName name="цена___8___0___1" localSheetId="20">#REF!</definedName>
    <definedName name="цена___8___0___1" localSheetId="13">#REF!</definedName>
    <definedName name="цена___8___0___1">#REF!</definedName>
    <definedName name="цена___8___0___1_1" localSheetId="20">#REF!</definedName>
    <definedName name="цена___8___0___1_1" localSheetId="13">#REF!</definedName>
    <definedName name="цена___8___0___1_1">#REF!</definedName>
    <definedName name="цена___8___0___5" localSheetId="20">#REF!</definedName>
    <definedName name="цена___8___0___5" localSheetId="13">#REF!</definedName>
    <definedName name="цена___8___0___5">#REF!</definedName>
    <definedName name="цена___8___0___5_1" localSheetId="20">#REF!</definedName>
    <definedName name="цена___8___0___5_1" localSheetId="13">#REF!</definedName>
    <definedName name="цена___8___0___5_1">#REF!</definedName>
    <definedName name="цена___8___0_1" localSheetId="20">#REF!</definedName>
    <definedName name="цена___8___0_1" localSheetId="13">#REF!</definedName>
    <definedName name="цена___8___0_1">#REF!</definedName>
    <definedName name="цена___8___0_1_1" localSheetId="20">#REF!</definedName>
    <definedName name="цена___8___0_1_1" localSheetId="13">#REF!</definedName>
    <definedName name="цена___8___0_1_1">#REF!</definedName>
    <definedName name="цена___8___0_1_1_1" localSheetId="20">#REF!</definedName>
    <definedName name="цена___8___0_1_1_1" localSheetId="13">#REF!</definedName>
    <definedName name="цена___8___0_1_1_1">#REF!</definedName>
    <definedName name="цена___8___0_3" localSheetId="20">#REF!</definedName>
    <definedName name="цена___8___0_3" localSheetId="13">#REF!</definedName>
    <definedName name="цена___8___0_3">#REF!</definedName>
    <definedName name="цена___8___0_3_1" localSheetId="20">#REF!</definedName>
    <definedName name="цена___8___0_3_1" localSheetId="13">#REF!</definedName>
    <definedName name="цена___8___0_3_1">#REF!</definedName>
    <definedName name="цена___8___0_5" localSheetId="20">#REF!</definedName>
    <definedName name="цена___8___0_5" localSheetId="13">#REF!</definedName>
    <definedName name="цена___8___0_5">#REF!</definedName>
    <definedName name="цена___8___0_5_1" localSheetId="20">#REF!</definedName>
    <definedName name="цена___8___0_5_1" localSheetId="13">#REF!</definedName>
    <definedName name="цена___8___0_5_1">#REF!</definedName>
    <definedName name="цена___8___1" localSheetId="20">#REF!</definedName>
    <definedName name="цена___8___1" localSheetId="13">#REF!</definedName>
    <definedName name="цена___8___1">#REF!</definedName>
    <definedName name="цена___8___10" localSheetId="20">#REF!</definedName>
    <definedName name="цена___8___10" localSheetId="13">#REF!</definedName>
    <definedName name="цена___8___10">#REF!</definedName>
    <definedName name="цена___8___10_1" localSheetId="20">#REF!</definedName>
    <definedName name="цена___8___10_1" localSheetId="13">#REF!</definedName>
    <definedName name="цена___8___10_1">#REF!</definedName>
    <definedName name="цена___8___12" localSheetId="20">#REF!</definedName>
    <definedName name="цена___8___12" localSheetId="13">#REF!</definedName>
    <definedName name="цена___8___12">#REF!</definedName>
    <definedName name="цена___8___2" localSheetId="20">#REF!</definedName>
    <definedName name="цена___8___2" localSheetId="13">#REF!</definedName>
    <definedName name="цена___8___2">#REF!</definedName>
    <definedName name="цена___8___2_1" localSheetId="20">#REF!</definedName>
    <definedName name="цена___8___2_1" localSheetId="13">#REF!</definedName>
    <definedName name="цена___8___2_1">#REF!</definedName>
    <definedName name="цена___8___4" localSheetId="20">#REF!</definedName>
    <definedName name="цена___8___4" localSheetId="13">#REF!</definedName>
    <definedName name="цена___8___4">#REF!</definedName>
    <definedName name="цена___8___4_1" localSheetId="20">#REF!</definedName>
    <definedName name="цена___8___4_1" localSheetId="13">#REF!</definedName>
    <definedName name="цена___8___4_1">#REF!</definedName>
    <definedName name="цена___8___5" localSheetId="20">#REF!</definedName>
    <definedName name="цена___8___5" localSheetId="13">#REF!</definedName>
    <definedName name="цена___8___5">#REF!</definedName>
    <definedName name="цена___8___5_1" localSheetId="20">#REF!</definedName>
    <definedName name="цена___8___5_1" localSheetId="13">#REF!</definedName>
    <definedName name="цена___8___5_1">#REF!</definedName>
    <definedName name="цена___8___6" localSheetId="20">#REF!</definedName>
    <definedName name="цена___8___6" localSheetId="13">#REF!</definedName>
    <definedName name="цена___8___6">#REF!</definedName>
    <definedName name="цена___8___6_1" localSheetId="20">#REF!</definedName>
    <definedName name="цена___8___6_1" localSheetId="13">#REF!</definedName>
    <definedName name="цена___8___6_1">#REF!</definedName>
    <definedName name="цена___8___8" localSheetId="20">#REF!</definedName>
    <definedName name="цена___8___8" localSheetId="13">#REF!</definedName>
    <definedName name="цена___8___8">#REF!</definedName>
    <definedName name="цена___8___8_1" localSheetId="20">#REF!</definedName>
    <definedName name="цена___8___8_1" localSheetId="13">#REF!</definedName>
    <definedName name="цена___8___8_1">#REF!</definedName>
    <definedName name="цена___8_1" localSheetId="20">#REF!</definedName>
    <definedName name="цена___8_1" localSheetId="13">#REF!</definedName>
    <definedName name="цена___8_1">#REF!</definedName>
    <definedName name="цена___8_1_1" localSheetId="20">#REF!</definedName>
    <definedName name="цена___8_1_1" localSheetId="13">#REF!</definedName>
    <definedName name="цена___8_1_1">#REF!</definedName>
    <definedName name="цена___8_1_1_1" localSheetId="20">#REF!</definedName>
    <definedName name="цена___8_1_1_1" localSheetId="13">#REF!</definedName>
    <definedName name="цена___8_1_1_1">#REF!</definedName>
    <definedName name="цена___8_3" localSheetId="20">#REF!</definedName>
    <definedName name="цена___8_3" localSheetId="13">#REF!</definedName>
    <definedName name="цена___8_3">#REF!</definedName>
    <definedName name="цена___8_3_1" localSheetId="20">#REF!</definedName>
    <definedName name="цена___8_3_1" localSheetId="13">#REF!</definedName>
    <definedName name="цена___8_3_1">#REF!</definedName>
    <definedName name="цена___8_5" localSheetId="20">#REF!</definedName>
    <definedName name="цена___8_5" localSheetId="13">#REF!</definedName>
    <definedName name="цена___8_5">#REF!</definedName>
    <definedName name="цена___8_5_1" localSheetId="20">#REF!</definedName>
    <definedName name="цена___8_5_1" localSheetId="13">#REF!</definedName>
    <definedName name="цена___8_5_1">#REF!</definedName>
    <definedName name="цена___9" localSheetId="20">#REF!</definedName>
    <definedName name="цена___9" localSheetId="13">#REF!</definedName>
    <definedName name="цена___9">#REF!</definedName>
    <definedName name="цена___9___0" localSheetId="20">#REF!</definedName>
    <definedName name="цена___9___0" localSheetId="13">#REF!</definedName>
    <definedName name="цена___9___0">#REF!</definedName>
    <definedName name="цена___9___0___0" localSheetId="20">#REF!</definedName>
    <definedName name="цена___9___0___0" localSheetId="13">#REF!</definedName>
    <definedName name="цена___9___0___0">#REF!</definedName>
    <definedName name="цена___9___0___0___0" localSheetId="20">#REF!</definedName>
    <definedName name="цена___9___0___0___0" localSheetId="13">#REF!</definedName>
    <definedName name="цена___9___0___0___0">#REF!</definedName>
    <definedName name="цена___9___0___0___0___0" localSheetId="20">#REF!</definedName>
    <definedName name="цена___9___0___0___0___0" localSheetId="13">#REF!</definedName>
    <definedName name="цена___9___0___0___0___0">#REF!</definedName>
    <definedName name="цена___9___0___0___0___0_1" localSheetId="20">#REF!</definedName>
    <definedName name="цена___9___0___0___0___0_1" localSheetId="13">#REF!</definedName>
    <definedName name="цена___9___0___0___0___0_1">#REF!</definedName>
    <definedName name="цена___9___0___0___0_1" localSheetId="20">#REF!</definedName>
    <definedName name="цена___9___0___0___0_1" localSheetId="13">#REF!</definedName>
    <definedName name="цена___9___0___0___0_1">#REF!</definedName>
    <definedName name="цена___9___0___0_1" localSheetId="20">#REF!</definedName>
    <definedName name="цена___9___0___0_1" localSheetId="13">#REF!</definedName>
    <definedName name="цена___9___0___0_1">#REF!</definedName>
    <definedName name="цена___9___0___5" localSheetId="20">#REF!</definedName>
    <definedName name="цена___9___0___5" localSheetId="13">#REF!</definedName>
    <definedName name="цена___9___0___5">#REF!</definedName>
    <definedName name="цена___9___0___5_1" localSheetId="20">#REF!</definedName>
    <definedName name="цена___9___0___5_1" localSheetId="13">#REF!</definedName>
    <definedName name="цена___9___0___5_1">#REF!</definedName>
    <definedName name="цена___9___0_1" localSheetId="20">#REF!</definedName>
    <definedName name="цена___9___0_1" localSheetId="13">#REF!</definedName>
    <definedName name="цена___9___0_1">#REF!</definedName>
    <definedName name="цена___9___0_5" localSheetId="20">#REF!</definedName>
    <definedName name="цена___9___0_5" localSheetId="13">#REF!</definedName>
    <definedName name="цена___9___0_5">#REF!</definedName>
    <definedName name="цена___9___0_5_1" localSheetId="20">#REF!</definedName>
    <definedName name="цена___9___0_5_1" localSheetId="13">#REF!</definedName>
    <definedName name="цена___9___0_5_1">#REF!</definedName>
    <definedName name="цена___9___10" localSheetId="20">#REF!</definedName>
    <definedName name="цена___9___10" localSheetId="13">#REF!</definedName>
    <definedName name="цена___9___10">#REF!</definedName>
    <definedName name="цена___9___2" localSheetId="20">#REF!</definedName>
    <definedName name="цена___9___2" localSheetId="13">#REF!</definedName>
    <definedName name="цена___9___2">#REF!</definedName>
    <definedName name="цена___9___4" localSheetId="20">#REF!</definedName>
    <definedName name="цена___9___4" localSheetId="13">#REF!</definedName>
    <definedName name="цена___9___4">#REF!</definedName>
    <definedName name="цена___9___5" localSheetId="20">#REF!</definedName>
    <definedName name="цена___9___5" localSheetId="13">#REF!</definedName>
    <definedName name="цена___9___5">#REF!</definedName>
    <definedName name="цена___9___5_1" localSheetId="20">#REF!</definedName>
    <definedName name="цена___9___5_1" localSheetId="13">#REF!</definedName>
    <definedName name="цена___9___5_1">#REF!</definedName>
    <definedName name="цена___9___6" localSheetId="20">#REF!</definedName>
    <definedName name="цена___9___6" localSheetId="13">#REF!</definedName>
    <definedName name="цена___9___6">#REF!</definedName>
    <definedName name="цена___9___8" localSheetId="20">#REF!</definedName>
    <definedName name="цена___9___8" localSheetId="13">#REF!</definedName>
    <definedName name="цена___9___8">#REF!</definedName>
    <definedName name="цена___9_1" localSheetId="20">#REF!</definedName>
    <definedName name="цена___9_1" localSheetId="13">#REF!</definedName>
    <definedName name="цена___9_1">#REF!</definedName>
    <definedName name="цена___9_1_1" localSheetId="20">#REF!</definedName>
    <definedName name="цена___9_1_1" localSheetId="13">#REF!</definedName>
    <definedName name="цена___9_1_1">#REF!</definedName>
    <definedName name="цена___9_1_1_1" localSheetId="20">#REF!</definedName>
    <definedName name="цена___9_1_1_1" localSheetId="13">#REF!</definedName>
    <definedName name="цена___9_1_1_1">#REF!</definedName>
    <definedName name="цена___9_3" localSheetId="20">#REF!</definedName>
    <definedName name="цена___9_3" localSheetId="13">#REF!</definedName>
    <definedName name="цена___9_3">#REF!</definedName>
    <definedName name="цена___9_3_1" localSheetId="20">#REF!</definedName>
    <definedName name="цена___9_3_1" localSheetId="13">#REF!</definedName>
    <definedName name="цена___9_3_1">#REF!</definedName>
    <definedName name="цена___9_5" localSheetId="20">#REF!</definedName>
    <definedName name="цена___9_5" localSheetId="13">#REF!</definedName>
    <definedName name="цена___9_5">#REF!</definedName>
    <definedName name="цена___9_5_1" localSheetId="20">#REF!</definedName>
    <definedName name="цена___9_5_1" localSheetId="13">#REF!</definedName>
    <definedName name="цена___9_5_1">#REF!</definedName>
    <definedName name="цена_1">NA()</definedName>
    <definedName name="цена_1_1">NA()</definedName>
    <definedName name="цена_3">NA()</definedName>
    <definedName name="цена_4">NA()</definedName>
    <definedName name="цена_5">NA()</definedName>
    <definedName name="Цена1" localSheetId="21">#REF!</definedName>
    <definedName name="Цена1" localSheetId="20">#REF!</definedName>
    <definedName name="Цена1" localSheetId="13">#REF!</definedName>
    <definedName name="Цена1">#REF!</definedName>
    <definedName name="ЦенаМашБур" localSheetId="21">[38]СмМашБур!#REF!</definedName>
    <definedName name="ЦенаМашБур" localSheetId="20">[38]СмМашБур!#REF!</definedName>
    <definedName name="ЦенаМашБур" localSheetId="11">[38]СмМашБур!#REF!</definedName>
    <definedName name="ЦенаМашБур" localSheetId="13">[38]СмМашБур!#REF!</definedName>
    <definedName name="ЦенаМашБур">[38]СмМашБур!#REF!</definedName>
    <definedName name="ЦенаОбслед">[38]ОбмОбслЗемОд!$F$62</definedName>
    <definedName name="ЦенаРучБур" localSheetId="21">[38]СмРучБур!#REF!</definedName>
    <definedName name="ЦенаРучБур" localSheetId="20">[38]СмРучБур!#REF!</definedName>
    <definedName name="ЦенаРучБур" localSheetId="13">[38]СмРучБур!#REF!</definedName>
    <definedName name="ЦенаРучБур">[38]СмРучБур!#REF!</definedName>
    <definedName name="ЦенаШурфов" localSheetId="21">#REF!</definedName>
    <definedName name="ЦенаШурфов" localSheetId="20">#REF!</definedName>
    <definedName name="ЦенаШурфов" localSheetId="11">#REF!</definedName>
    <definedName name="ЦенаШурфов" localSheetId="13">#REF!</definedName>
    <definedName name="ЦенаШурфов" localSheetId="18">#REF!</definedName>
    <definedName name="ЦенаШурфов">#REF!</definedName>
    <definedName name="цуе" localSheetId="21" hidden="1">{#N/A,#N/A,TRUE,"Смета на пасс. обор. №1"}</definedName>
    <definedName name="цуе" localSheetId="20" hidden="1">{#N/A,#N/A,TRUE,"Смета на пасс. обор. №1"}</definedName>
    <definedName name="цуе" localSheetId="11" hidden="1">{#N/A,#N/A,TRUE,"Смета на пасс. обор. №1"}</definedName>
    <definedName name="цуе" localSheetId="18" hidden="1">{#N/A,#N/A,TRUE,"Смета на пасс. обор. №1"}</definedName>
    <definedName name="цуе" hidden="1">{#N/A,#N/A,TRUE,"Смета на пасс. обор. №1"}</definedName>
    <definedName name="цук" localSheetId="21">#REF!</definedName>
    <definedName name="цук" localSheetId="20">#REF!</definedName>
    <definedName name="цук" localSheetId="13">#REF!</definedName>
    <definedName name="цук">#REF!</definedName>
    <definedName name="цукеп" localSheetId="20">#REF!</definedName>
    <definedName name="цукеп" localSheetId="13">#REF!</definedName>
    <definedName name="цукеп">#REF!</definedName>
    <definedName name="цукецуе">#REF!</definedName>
    <definedName name="цукцук" localSheetId="20">#REF!</definedName>
    <definedName name="цукцук" localSheetId="13">#REF!</definedName>
    <definedName name="цукцук">#REF!</definedName>
    <definedName name="цукцукуцкцук" localSheetId="20">#REF!</definedName>
    <definedName name="цукцукуцкцук" localSheetId="13">#REF!</definedName>
    <definedName name="цукцукуцкцук">#REF!</definedName>
    <definedName name="цукцукцук" localSheetId="20">#REF!</definedName>
    <definedName name="цукцукцук" localSheetId="13">#REF!</definedName>
    <definedName name="цукцукцук">#REF!</definedName>
    <definedName name="цфйе" localSheetId="20">#REF!</definedName>
    <definedName name="цфйе" localSheetId="13">#REF!</definedName>
    <definedName name="цфйе">#REF!</definedName>
    <definedName name="цц" hidden="1">{#N/A,#N/A,TRUE,"Смета на пасс. обор. №1"}</definedName>
    <definedName name="ццц" localSheetId="21">#REF!</definedName>
    <definedName name="ццц" localSheetId="20">#REF!</definedName>
    <definedName name="ццц" localSheetId="13">#REF!</definedName>
    <definedName name="ццц">#REF!</definedName>
    <definedName name="цы" localSheetId="21">#REF!</definedName>
    <definedName name="цы" localSheetId="20">#REF!</definedName>
    <definedName name="цы" localSheetId="13">#REF!</definedName>
    <definedName name="цы">#REF!</definedName>
    <definedName name="цы_1" localSheetId="20">#REF!</definedName>
    <definedName name="цы_1" localSheetId="13">#REF!</definedName>
    <definedName name="цы_1">#REF!</definedName>
    <definedName name="ч" localSheetId="21" hidden="1">{#N/A,#N/A,TRUE,"Смета на пасс. обор. №1"}</definedName>
    <definedName name="ч" localSheetId="20" hidden="1">{#N/A,#N/A,TRUE,"Смета на пасс. обор. №1"}</definedName>
    <definedName name="ч" localSheetId="11" hidden="1">{#N/A,#N/A,TRUE,"Смета на пасс. обор. №1"}</definedName>
    <definedName name="ч" localSheetId="18" hidden="1">{#N/A,#N/A,TRUE,"Смета на пасс. обор. №1"}</definedName>
    <definedName name="ч" hidden="1">{#N/A,#N/A,TRUE,"Смета на пасс. обор. №1"}</definedName>
    <definedName name="ч_1" localSheetId="21" hidden="1">{#N/A,#N/A,TRUE,"Смета на пасс. обор. №1"}</definedName>
    <definedName name="ч_1" localSheetId="20" hidden="1">{#N/A,#N/A,TRUE,"Смета на пасс. обор. №1"}</definedName>
    <definedName name="ч_1" localSheetId="11" hidden="1">{#N/A,#N/A,TRUE,"Смета на пасс. обор. №1"}</definedName>
    <definedName name="ч_1" localSheetId="18" hidden="1">{#N/A,#N/A,TRUE,"Смета на пасс. обор. №1"}</definedName>
    <definedName name="ч_1" hidden="1">{#N/A,#N/A,TRUE,"Смета на пасс. обор. №1"}</definedName>
    <definedName name="чапо" localSheetId="20">#REF!</definedName>
    <definedName name="чапо" localSheetId="13">#REF!</definedName>
    <definedName name="чапо">#REF!</definedName>
    <definedName name="чапр" localSheetId="20">#REF!</definedName>
    <definedName name="чапр" localSheetId="13">#REF!</definedName>
    <definedName name="чапр">#REF!</definedName>
    <definedName name="Челябинская_область" localSheetId="20">#REF!</definedName>
    <definedName name="Челябинская_область" localSheetId="13">#REF!</definedName>
    <definedName name="Челябинская_область">#REF!</definedName>
    <definedName name="Челябинская_область_1" localSheetId="20">#REF!</definedName>
    <definedName name="Челябинская_область_1" localSheetId="13">#REF!</definedName>
    <definedName name="Челябинская_область_1">#REF!</definedName>
    <definedName name="четвертый" localSheetId="20">#REF!</definedName>
    <definedName name="четвертый" localSheetId="13">#REF!</definedName>
    <definedName name="четвертый">#REF!</definedName>
    <definedName name="Чеченская_Республика" localSheetId="20">#REF!</definedName>
    <definedName name="Чеченская_Республика" localSheetId="13">#REF!</definedName>
    <definedName name="Чеченская_Республика">#REF!</definedName>
    <definedName name="Читинская_область" localSheetId="20">#REF!</definedName>
    <definedName name="Читинская_область" localSheetId="13">#REF!</definedName>
    <definedName name="Читинская_область">#REF!</definedName>
    <definedName name="Читинская_область_1" localSheetId="20">#REF!</definedName>
    <definedName name="Читинская_область_1" localSheetId="13">#REF!</definedName>
    <definedName name="Читинская_область_1">#REF!</definedName>
    <definedName name="чмтчмт" localSheetId="20">#REF!</definedName>
    <definedName name="чмтчмт" localSheetId="13">#REF!</definedName>
    <definedName name="чмтчмт">#REF!</definedName>
    <definedName name="чмтчт" localSheetId="20">#REF!</definedName>
    <definedName name="чмтчт" localSheetId="13">#REF!</definedName>
    <definedName name="чмтчт">#REF!</definedName>
    <definedName name="чс" localSheetId="21">#REF!</definedName>
    <definedName name="чс" localSheetId="20">#REF!</definedName>
    <definedName name="чс" localSheetId="11">#REF!</definedName>
    <definedName name="чс" localSheetId="13">#REF!</definedName>
    <definedName name="чс">#REF!</definedName>
    <definedName name="чсапр" localSheetId="20">#REF!</definedName>
    <definedName name="чсапр" localSheetId="13">#REF!</definedName>
    <definedName name="чсапр">#REF!</definedName>
    <definedName name="чсипа" localSheetId="11">[4]топография!#REF!</definedName>
    <definedName name="чсипа" localSheetId="13">[4]топография!#REF!</definedName>
    <definedName name="чсипа">[4]топография!#REF!</definedName>
    <definedName name="чсиь" localSheetId="20">#REF!</definedName>
    <definedName name="чсиь" localSheetId="13">#REF!</definedName>
    <definedName name="чсиь">#REF!</definedName>
    <definedName name="чсмт" localSheetId="20">#REF!</definedName>
    <definedName name="чсмт" localSheetId="13">#REF!</definedName>
    <definedName name="чсмт">#REF!</definedName>
    <definedName name="чстм" localSheetId="20">#REF!</definedName>
    <definedName name="чстм" localSheetId="13">#REF!</definedName>
    <definedName name="чстм">#REF!</definedName>
    <definedName name="чт" localSheetId="20">#REF!</definedName>
    <definedName name="чт" localSheetId="13">#REF!</definedName>
    <definedName name="чт">#REF!</definedName>
    <definedName name="чтм" localSheetId="20">#REF!</definedName>
    <definedName name="чтм" localSheetId="13">#REF!</definedName>
    <definedName name="чтм">#REF!</definedName>
    <definedName name="чть" localSheetId="21">#REF!</definedName>
    <definedName name="чть" localSheetId="20">#REF!</definedName>
    <definedName name="чть" localSheetId="11">#REF!</definedName>
    <definedName name="чть" localSheetId="13">#REF!</definedName>
    <definedName name="чть">#REF!</definedName>
    <definedName name="Чувашская_Республика___Чувашия" localSheetId="20">#REF!</definedName>
    <definedName name="Чувашская_Республика___Чувашия" localSheetId="13">#REF!</definedName>
    <definedName name="Чувашская_Республика___Чувашия">#REF!</definedName>
    <definedName name="Чукотский_автономный_округ" localSheetId="20">#REF!</definedName>
    <definedName name="Чукотский_автономный_округ" localSheetId="13">#REF!</definedName>
    <definedName name="Чукотский_автономный_округ">#REF!</definedName>
    <definedName name="Чукотский_автономный_округ_1" localSheetId="20">#REF!</definedName>
    <definedName name="Чукотский_автономный_округ_1" localSheetId="13">#REF!</definedName>
    <definedName name="Чукотский_автономный_округ_1">#REF!</definedName>
    <definedName name="ш" localSheetId="21" hidden="1">{#N/A,#N/A,TRUE,"Смета на пасс. обор. №1"}</definedName>
    <definedName name="ш" localSheetId="20" hidden="1">{#N/A,#N/A,TRUE,"Смета на пасс. обор. №1"}</definedName>
    <definedName name="ш" localSheetId="11" hidden="1">{#N/A,#N/A,TRUE,"Смета на пасс. обор. №1"}</definedName>
    <definedName name="ш" localSheetId="18" hidden="1">{#N/A,#N/A,TRUE,"Смета на пасс. обор. №1"}</definedName>
    <definedName name="ш" hidden="1">{#N/A,#N/A,TRUE,"Смета на пасс. обор. №1"}</definedName>
    <definedName name="ш_1" localSheetId="21" hidden="1">{#N/A,#N/A,TRUE,"Смета на пасс. обор. №1"}</definedName>
    <definedName name="ш_1" localSheetId="20" hidden="1">{#N/A,#N/A,TRUE,"Смета на пасс. обор. №1"}</definedName>
    <definedName name="ш_1" localSheetId="11" hidden="1">{#N/A,#N/A,TRUE,"Смета на пасс. обор. №1"}</definedName>
    <definedName name="ш_1" localSheetId="18" hidden="1">{#N/A,#N/A,TRUE,"Смета на пасс. обор. №1"}</definedName>
    <definedName name="ш_1" hidden="1">{#N/A,#N/A,TRUE,"Смета на пасс. обор. №1"}</definedName>
    <definedName name="шгд" localSheetId="20">#REF!</definedName>
    <definedName name="шгд" localSheetId="13">#REF!</definedName>
    <definedName name="шгд">#REF!</definedName>
    <definedName name="шгнкушгрдаы" localSheetId="21">#REF!</definedName>
    <definedName name="шгнкушгрдаы" localSheetId="20">#REF!</definedName>
    <definedName name="шгнкушгрдаы" localSheetId="11">#REF!</definedName>
    <definedName name="шгнкушгрдаы" localSheetId="13">#REF!</definedName>
    <definedName name="шгнкушгрдаы">#REF!</definedName>
    <definedName name="шгфуждлоэзшщ\ыфтм" localSheetId="21">#REF!</definedName>
    <definedName name="шгфуждлоэзшщ\ыфтм" localSheetId="20">#REF!</definedName>
    <definedName name="шгфуждлоэзшщ\ыфтм" localSheetId="13">#REF!</definedName>
    <definedName name="шгфуждлоэзшщ\ыфтм">#REF!</definedName>
    <definedName name="шдгшж" localSheetId="20">#REF!</definedName>
    <definedName name="шдгшж" localSheetId="13">#REF!</definedName>
    <definedName name="шдгшж">#REF!</definedName>
    <definedName name="шестой" localSheetId="20">#REF!</definedName>
    <definedName name="шестой" localSheetId="13">#REF!</definedName>
    <definedName name="шестой">#REF!</definedName>
    <definedName name="Шесть" localSheetId="21">#REF!</definedName>
    <definedName name="Шесть" localSheetId="20">#REF!</definedName>
    <definedName name="Шесть" localSheetId="13">#REF!</definedName>
    <definedName name="Шесть">#REF!</definedName>
    <definedName name="Шкафы_ТМ" localSheetId="20">#REF!</definedName>
    <definedName name="Шкафы_ТМ" localSheetId="13">#REF!</definedName>
    <definedName name="Шкафы_ТМ">#REF!</definedName>
    <definedName name="шплю" localSheetId="20">#REF!</definedName>
    <definedName name="шплю" localSheetId="13">#REF!</definedName>
    <definedName name="шплю">#REF!</definedName>
    <definedName name="шпр" localSheetId="20">#REF!</definedName>
    <definedName name="шпр" localSheetId="13">#REF!</definedName>
    <definedName name="шпр">#REF!</definedName>
    <definedName name="шщгщ9шщллщ" localSheetId="20">#REF!</definedName>
    <definedName name="шщгщ9шщллщ" localSheetId="13">#REF!</definedName>
    <definedName name="шщгщ9шщллщ">#REF!</definedName>
    <definedName name="щжэдж" localSheetId="20">#REF!</definedName>
    <definedName name="щжэдж" localSheetId="13">#REF!</definedName>
    <definedName name="щжэдж">#REF!</definedName>
    <definedName name="щшшщрг" localSheetId="20">#REF!</definedName>
    <definedName name="щшшщрг" localSheetId="13">#REF!</definedName>
    <definedName name="щшшщрг">#REF!</definedName>
    <definedName name="щщ" localSheetId="20">#REF!</definedName>
    <definedName name="щщ" localSheetId="13">#REF!</definedName>
    <definedName name="щщ">#REF!</definedName>
    <definedName name="ъхз" localSheetId="20">#REF!</definedName>
    <definedName name="ъхз" localSheetId="13">#REF!</definedName>
    <definedName name="ъхз">#REF!</definedName>
    <definedName name="ы" localSheetId="21" hidden="1">{#N/A,#N/A,TRUE,"Смета на пасс. обор. №1"}</definedName>
    <definedName name="ы" localSheetId="20" hidden="1">{#N/A,#N/A,TRUE,"Смета на пасс. обор. №1"}</definedName>
    <definedName name="ы" localSheetId="11" hidden="1">{#N/A,#N/A,TRUE,"Смета на пасс. обор. №1"}</definedName>
    <definedName name="ы" localSheetId="18" hidden="1">{#N/A,#N/A,TRUE,"Смета на пасс. обор. №1"}</definedName>
    <definedName name="ы" hidden="1">{#N/A,#N/A,TRUE,"Смета на пасс. обор. №1"}</definedName>
    <definedName name="ы_1" localSheetId="21" hidden="1">{#N/A,#N/A,TRUE,"Смета на пасс. обор. №1"}</definedName>
    <definedName name="ы_1" localSheetId="20" hidden="1">{#N/A,#N/A,TRUE,"Смета на пасс. обор. №1"}</definedName>
    <definedName name="ы_1" localSheetId="11" hidden="1">{#N/A,#N/A,TRUE,"Смета на пасс. обор. №1"}</definedName>
    <definedName name="ы_1" localSheetId="18" hidden="1">{#N/A,#N/A,TRUE,"Смета на пасс. обор. №1"}</definedName>
    <definedName name="ы_1" hidden="1">{#N/A,#N/A,TRUE,"Смета на пасс. обор. №1"}</definedName>
    <definedName name="ыа" localSheetId="20">#REF!</definedName>
    <definedName name="ыа" localSheetId="13">#REF!</definedName>
    <definedName name="ыа">#REF!</definedName>
    <definedName name="ыаоаы" localSheetId="20">#REF!</definedName>
    <definedName name="ыаоаы" localSheetId="13">#REF!</definedName>
    <definedName name="ыаоаы">#REF!</definedName>
    <definedName name="ыаоаыо" localSheetId="20">#REF!</definedName>
    <definedName name="ыаоаыо" localSheetId="13">#REF!</definedName>
    <definedName name="ыаоаыо">#REF!</definedName>
    <definedName name="ыаоаып" localSheetId="20">#REF!</definedName>
    <definedName name="ыаоаып" localSheetId="13">#REF!</definedName>
    <definedName name="ыаоаып">#REF!</definedName>
    <definedName name="ыаоп" localSheetId="20">#REF!</definedName>
    <definedName name="ыаоп" localSheetId="13">#REF!</definedName>
    <definedName name="ыаоп">#REF!</definedName>
    <definedName name="ыапо" localSheetId="20">#REF!</definedName>
    <definedName name="ыапо" localSheetId="13">#REF!</definedName>
    <definedName name="ыапо">#REF!</definedName>
    <definedName name="ыапоапоао" localSheetId="20">#REF!</definedName>
    <definedName name="ыапоапоао" localSheetId="13">#REF!</definedName>
    <definedName name="ыапоапоао">#REF!</definedName>
    <definedName name="ыапоаыо" localSheetId="20">#REF!</definedName>
    <definedName name="ыапоаыо" localSheetId="13">#REF!</definedName>
    <definedName name="ыапоаыо">#REF!</definedName>
    <definedName name="ыапоы" localSheetId="20">#REF!</definedName>
    <definedName name="ыапоы" localSheetId="13">#REF!</definedName>
    <definedName name="ыапоы">#REF!</definedName>
    <definedName name="ыапоыа" localSheetId="20">#REF!</definedName>
    <definedName name="ыапоыа" localSheetId="13">#REF!</definedName>
    <definedName name="ыапоыа">#REF!</definedName>
    <definedName name="ыапр" localSheetId="20">[4]топография!#REF!</definedName>
    <definedName name="ыапр" localSheetId="13">[4]топография!#REF!</definedName>
    <definedName name="ыапр">[4]топография!#REF!</definedName>
    <definedName name="ыапраыр" localSheetId="20">#REF!</definedName>
    <definedName name="ыапраыр" localSheetId="13">#REF!</definedName>
    <definedName name="ыапраыр">#REF!</definedName>
    <definedName name="ыаролд" hidden="1">{#N/A,#N/A,TRUE,"Смета на пасс. обор. №1"}</definedName>
    <definedName name="ыв" localSheetId="20">[12]ПДР!#REF!</definedName>
    <definedName name="ыв" localSheetId="13">[12]ПДР!#REF!</definedName>
    <definedName name="ыв">[12]ПДР!#REF!</definedName>
    <definedName name="ЫВGGGGGGGGGGGGGGG" localSheetId="21">#REF!</definedName>
    <definedName name="ЫВGGGGGGGGGGGGGGG" localSheetId="20">#REF!</definedName>
    <definedName name="ЫВGGGGGGGGGGGGGGG" localSheetId="11">#REF!</definedName>
    <definedName name="ЫВGGGGGGGGGGGGGGG" localSheetId="13">#REF!</definedName>
    <definedName name="ЫВGGGGGGGGGGGGGGG">#REF!</definedName>
    <definedName name="ыва" localSheetId="21" hidden="1">{#N/A,#N/A,TRUE,"Смета на пасс. обор. №1"}</definedName>
    <definedName name="ыва" localSheetId="20" hidden="1">{#N/A,#N/A,TRUE,"Смета на пасс. обор. №1"}</definedName>
    <definedName name="ыва" localSheetId="11" hidden="1">{#N/A,#N/A,TRUE,"Смета на пасс. обор. №1"}</definedName>
    <definedName name="ыва" localSheetId="18" hidden="1">{#N/A,#N/A,TRUE,"Смета на пасс. обор. №1"}</definedName>
    <definedName name="ыва" hidden="1">{#N/A,#N/A,TRUE,"Смета на пасс. обор. №1"}</definedName>
    <definedName name="ыва_1" localSheetId="21" hidden="1">{#N/A,#N/A,TRUE,"Смета на пасс. обор. №1"}</definedName>
    <definedName name="ыва_1" localSheetId="20" hidden="1">{#N/A,#N/A,TRUE,"Смета на пасс. обор. №1"}</definedName>
    <definedName name="ыва_1" localSheetId="11" hidden="1">{#N/A,#N/A,TRUE,"Смета на пасс. обор. №1"}</definedName>
    <definedName name="ыва_1" localSheetId="18" hidden="1">{#N/A,#N/A,TRUE,"Смета на пасс. обор. №1"}</definedName>
    <definedName name="ыва_1" hidden="1">{#N/A,#N/A,TRUE,"Смета на пасс. обор. №1"}</definedName>
    <definedName name="ывапвыфп" localSheetId="13">[4]топография!#REF!</definedName>
    <definedName name="ывапвыфп">[4]топография!#REF!</definedName>
    <definedName name="ываф" localSheetId="20">#REF!</definedName>
    <definedName name="ываф" localSheetId="13">#REF!</definedName>
    <definedName name="ываф">#REF!</definedName>
    <definedName name="Ываы" localSheetId="20">#REF!</definedName>
    <definedName name="Ываы" localSheetId="13">#REF!</definedName>
    <definedName name="Ываы">#REF!</definedName>
    <definedName name="ЫВаЫа" localSheetId="20">#REF!</definedName>
    <definedName name="ЫВаЫа" localSheetId="13">#REF!</definedName>
    <definedName name="ЫВаЫа">#REF!</definedName>
    <definedName name="ЫВаЫваав" localSheetId="20">#REF!</definedName>
    <definedName name="ЫВаЫваав" localSheetId="13">#REF!</definedName>
    <definedName name="ЫВаЫваав">#REF!</definedName>
    <definedName name="ывпавар" localSheetId="20">#REF!</definedName>
    <definedName name="ывпавар" localSheetId="13">#REF!</definedName>
    <definedName name="ывпавар">#REF!</definedName>
    <definedName name="ЫВПВвввв" localSheetId="20">[4]топография!#REF!</definedName>
    <definedName name="ЫВПВвввв" localSheetId="13">[4]топография!#REF!</definedName>
    <definedName name="ЫВПВвввв">[4]топография!#REF!</definedName>
    <definedName name="ыВПВП" localSheetId="20">#REF!</definedName>
    <definedName name="ыВПВП" localSheetId="13">#REF!</definedName>
    <definedName name="ыВПВП">#REF!</definedName>
    <definedName name="ыкен" localSheetId="20">#REF!</definedName>
    <definedName name="ыкен" localSheetId="13">#REF!</definedName>
    <definedName name="ыкен">#REF!</definedName>
    <definedName name="ыопвпо" localSheetId="20">#REF!</definedName>
    <definedName name="ыопвпо" localSheetId="13">#REF!</definedName>
    <definedName name="ыопвпо">#REF!</definedName>
    <definedName name="ып" localSheetId="20">#REF!</definedName>
    <definedName name="ып" localSheetId="13">#REF!</definedName>
    <definedName name="ып">#REF!</definedName>
    <definedName name="ыпаота" localSheetId="20">#REF!</definedName>
    <definedName name="ыпаота" localSheetId="13">#REF!</definedName>
    <definedName name="ыпаота">#REF!</definedName>
    <definedName name="ыпартап" localSheetId="20">#REF!</definedName>
    <definedName name="ыпартап" localSheetId="13">#REF!</definedName>
    <definedName name="ыпартап">#REF!</definedName>
    <definedName name="ыпатапт" localSheetId="20">#REF!</definedName>
    <definedName name="ыпатапт" localSheetId="13">#REF!</definedName>
    <definedName name="ыпатапт">#REF!</definedName>
    <definedName name="ыпми" localSheetId="20">#REF!</definedName>
    <definedName name="ыпми" localSheetId="13">#REF!</definedName>
    <definedName name="ыпми">#REF!</definedName>
    <definedName name="ыпо" localSheetId="20">#REF!</definedName>
    <definedName name="ыпо" localSheetId="13">#REF!</definedName>
    <definedName name="ыпо">#REF!</definedName>
    <definedName name="ыпоыа" localSheetId="20">#REF!</definedName>
    <definedName name="ыпоыа" localSheetId="13">#REF!</definedName>
    <definedName name="ыпоыа">#REF!</definedName>
    <definedName name="ыпоыапо" localSheetId="20">#REF!</definedName>
    <definedName name="ыпоыапо" localSheetId="13">#REF!</definedName>
    <definedName name="ыпоыапо">#REF!</definedName>
    <definedName name="ыпр" localSheetId="20">#REF!</definedName>
    <definedName name="ыпр" localSheetId="13">#REF!</definedName>
    <definedName name="ыпр">#REF!</definedName>
    <definedName name="ыпрапр" localSheetId="20">#REF!</definedName>
    <definedName name="ыпрапр" localSheetId="13">#REF!</definedName>
    <definedName name="ыпрапр">#REF!</definedName>
    <definedName name="ыпраыпо" localSheetId="20">[4]топография!#REF!</definedName>
    <definedName name="ыпраыпо" localSheetId="13">[4]топография!#REF!</definedName>
    <definedName name="ыпраыпо">[4]топография!#REF!</definedName>
    <definedName name="ыпры" localSheetId="20">#REF!</definedName>
    <definedName name="ыпры" localSheetId="13">#REF!</definedName>
    <definedName name="ыпры">#REF!</definedName>
    <definedName name="ырипыр" localSheetId="20">#REF!</definedName>
    <definedName name="ырипыр" localSheetId="13">#REF!</definedName>
    <definedName name="ырипыр">#REF!</definedName>
    <definedName name="ырп" localSheetId="20">#REF!</definedName>
    <definedName name="ырп" localSheetId="13">#REF!</definedName>
    <definedName name="ырп">#REF!</definedName>
    <definedName name="ыукнр" localSheetId="20">#REF!</definedName>
    <definedName name="ыукнр" localSheetId="13">#REF!</definedName>
    <definedName name="ыукнр">#REF!</definedName>
    <definedName name="ыы" localSheetId="21">#REF!</definedName>
    <definedName name="ыы" localSheetId="20">#REF!</definedName>
    <definedName name="ыы" localSheetId="11">#REF!</definedName>
    <definedName name="ыы" localSheetId="13">#REF!</definedName>
    <definedName name="ыы">#REF!</definedName>
    <definedName name="ыы_1" localSheetId="21">#REF!</definedName>
    <definedName name="ыы_1" localSheetId="20">#REF!</definedName>
    <definedName name="ыы_1" localSheetId="13">#REF!</definedName>
    <definedName name="ыы_1">#REF!</definedName>
    <definedName name="ыы_10" localSheetId="21">#REF!</definedName>
    <definedName name="ыы_10" localSheetId="20">#REF!</definedName>
    <definedName name="ыы_10" localSheetId="13">#REF!</definedName>
    <definedName name="ыы_10">#REF!</definedName>
    <definedName name="ыы_11" localSheetId="20">#REF!</definedName>
    <definedName name="ыы_11" localSheetId="13">#REF!</definedName>
    <definedName name="ыы_11">#REF!</definedName>
    <definedName name="ыы_12" localSheetId="20">#REF!</definedName>
    <definedName name="ыы_12" localSheetId="13">#REF!</definedName>
    <definedName name="ыы_12">#REF!</definedName>
    <definedName name="ыы_13" localSheetId="20">#REF!</definedName>
    <definedName name="ыы_13" localSheetId="13">#REF!</definedName>
    <definedName name="ыы_13">#REF!</definedName>
    <definedName name="ыы_14" localSheetId="20">#REF!</definedName>
    <definedName name="ыы_14" localSheetId="13">#REF!</definedName>
    <definedName name="ыы_14">#REF!</definedName>
    <definedName name="ыы_15" localSheetId="20">#REF!</definedName>
    <definedName name="ыы_15" localSheetId="13">#REF!</definedName>
    <definedName name="ыы_15">#REF!</definedName>
    <definedName name="ыы_16" localSheetId="20">#REF!</definedName>
    <definedName name="ыы_16" localSheetId="13">#REF!</definedName>
    <definedName name="ыы_16">#REF!</definedName>
    <definedName name="ыы_17" localSheetId="20">#REF!</definedName>
    <definedName name="ыы_17" localSheetId="13">#REF!</definedName>
    <definedName name="ыы_17">#REF!</definedName>
    <definedName name="ыы_18" localSheetId="20">#REF!</definedName>
    <definedName name="ыы_18" localSheetId="13">#REF!</definedName>
    <definedName name="ыы_18">#REF!</definedName>
    <definedName name="ыы_19" localSheetId="20">#REF!</definedName>
    <definedName name="ыы_19" localSheetId="13">#REF!</definedName>
    <definedName name="ыы_19">#REF!</definedName>
    <definedName name="ыы_2" localSheetId="20">#REF!</definedName>
    <definedName name="ыы_2" localSheetId="13">#REF!</definedName>
    <definedName name="ыы_2">#REF!</definedName>
    <definedName name="ыы_20" localSheetId="20">#REF!</definedName>
    <definedName name="ыы_20" localSheetId="13">#REF!</definedName>
    <definedName name="ыы_20">#REF!</definedName>
    <definedName name="ыы_21" localSheetId="20">#REF!</definedName>
    <definedName name="ыы_21" localSheetId="13">#REF!</definedName>
    <definedName name="ыы_21">#REF!</definedName>
    <definedName name="ыы_49" localSheetId="20">#REF!</definedName>
    <definedName name="ыы_49" localSheetId="13">#REF!</definedName>
    <definedName name="ыы_49">#REF!</definedName>
    <definedName name="ыы_50" localSheetId="20">#REF!</definedName>
    <definedName name="ыы_50" localSheetId="13">#REF!</definedName>
    <definedName name="ыы_50">#REF!</definedName>
    <definedName name="ыы_51" localSheetId="20">#REF!</definedName>
    <definedName name="ыы_51" localSheetId="13">#REF!</definedName>
    <definedName name="ыы_51">#REF!</definedName>
    <definedName name="ыы_52" localSheetId="20">#REF!</definedName>
    <definedName name="ыы_52" localSheetId="13">#REF!</definedName>
    <definedName name="ыы_52">#REF!</definedName>
    <definedName name="ыы_53" localSheetId="20">#REF!</definedName>
    <definedName name="ыы_53" localSheetId="13">#REF!</definedName>
    <definedName name="ыы_53">#REF!</definedName>
    <definedName name="ыы_54" localSheetId="20">#REF!</definedName>
    <definedName name="ыы_54" localSheetId="13">#REF!</definedName>
    <definedName name="ыы_54">#REF!</definedName>
    <definedName name="ыы_6" localSheetId="20">#REF!</definedName>
    <definedName name="ыы_6" localSheetId="13">#REF!</definedName>
    <definedName name="ыы_6">#REF!</definedName>
    <definedName name="ыы_7" localSheetId="20">#REF!</definedName>
    <definedName name="ыы_7" localSheetId="13">#REF!</definedName>
    <definedName name="ыы_7">#REF!</definedName>
    <definedName name="ыы_8" localSheetId="20">#REF!</definedName>
    <definedName name="ыы_8" localSheetId="13">#REF!</definedName>
    <definedName name="ыы_8">#REF!</definedName>
    <definedName name="ыы_9" localSheetId="20">#REF!</definedName>
    <definedName name="ыы_9" localSheetId="13">#REF!</definedName>
    <definedName name="ыы_9">#REF!</definedName>
    <definedName name="ыыы" localSheetId="20">#REF!</definedName>
    <definedName name="ыыы" localSheetId="13">#REF!</definedName>
    <definedName name="ыыы">#REF!</definedName>
    <definedName name="ыыыы" localSheetId="20">#REF!</definedName>
    <definedName name="ыыыы" localSheetId="13">#REF!</definedName>
    <definedName name="ыыыы">#REF!</definedName>
    <definedName name="ыяпр">[17]!ыяпр</definedName>
    <definedName name="ьбют" localSheetId="20">#REF!</definedName>
    <definedName name="ьбют" localSheetId="13">#REF!</definedName>
    <definedName name="ьбют">#REF!</definedName>
    <definedName name="ьвпрьрп" localSheetId="20">#REF!</definedName>
    <definedName name="ьвпрьрп" localSheetId="13">#REF!</definedName>
    <definedName name="ьвпрьрп">#REF!</definedName>
    <definedName name="ьврп" localSheetId="20">#REF!</definedName>
    <definedName name="ьврп" localSheetId="13">#REF!</definedName>
    <definedName name="ьврп">#REF!</definedName>
    <definedName name="ьпрьп" localSheetId="20">#REF!</definedName>
    <definedName name="ьпрьп" localSheetId="13">#REF!</definedName>
    <definedName name="ьпрьп">#REF!</definedName>
    <definedName name="ьььь" hidden="1">{#N/A,#N/A,TRUE,"Смета на пасс. обор. №1"}</definedName>
    <definedName name="Э">#REF!</definedName>
    <definedName name="э1" localSheetId="21">#REF!</definedName>
    <definedName name="э1" localSheetId="20">#REF!</definedName>
    <definedName name="э1" localSheetId="11">#REF!</definedName>
    <definedName name="э1" localSheetId="13">#REF!</definedName>
    <definedName name="э1">#REF!</definedName>
    <definedName name="эж" localSheetId="21">#REF!</definedName>
    <definedName name="эж" localSheetId="20">#REF!</definedName>
    <definedName name="эж" localSheetId="13">#REF!</definedName>
    <definedName name="эж">#REF!</definedName>
    <definedName name="эж_1" localSheetId="21">#REF!</definedName>
    <definedName name="эж_1" localSheetId="20">#REF!</definedName>
    <definedName name="эж_1" localSheetId="13">#REF!</definedName>
    <definedName name="эж_1">#REF!</definedName>
    <definedName name="эж_10" localSheetId="20">#REF!</definedName>
    <definedName name="эж_10" localSheetId="13">#REF!</definedName>
    <definedName name="эж_10">#REF!</definedName>
    <definedName name="эж_11" localSheetId="20">#REF!</definedName>
    <definedName name="эж_11" localSheetId="13">#REF!</definedName>
    <definedName name="эж_11">#REF!</definedName>
    <definedName name="эж_12" localSheetId="20">#REF!</definedName>
    <definedName name="эж_12" localSheetId="13">#REF!</definedName>
    <definedName name="эж_12">#REF!</definedName>
    <definedName name="эж_13" localSheetId="20">#REF!</definedName>
    <definedName name="эж_13" localSheetId="13">#REF!</definedName>
    <definedName name="эж_13">#REF!</definedName>
    <definedName name="эж_14" localSheetId="20">#REF!</definedName>
    <definedName name="эж_14" localSheetId="13">#REF!</definedName>
    <definedName name="эж_14">#REF!</definedName>
    <definedName name="эж_15" localSheetId="20">#REF!</definedName>
    <definedName name="эж_15" localSheetId="13">#REF!</definedName>
    <definedName name="эж_15">#REF!</definedName>
    <definedName name="эж_16" localSheetId="20">#REF!</definedName>
    <definedName name="эж_16" localSheetId="13">#REF!</definedName>
    <definedName name="эж_16">#REF!</definedName>
    <definedName name="эж_17" localSheetId="20">#REF!</definedName>
    <definedName name="эж_17" localSheetId="13">#REF!</definedName>
    <definedName name="эж_17">#REF!</definedName>
    <definedName name="эж_18" localSheetId="20">#REF!</definedName>
    <definedName name="эж_18" localSheetId="13">#REF!</definedName>
    <definedName name="эж_18">#REF!</definedName>
    <definedName name="эж_19" localSheetId="20">#REF!</definedName>
    <definedName name="эж_19" localSheetId="13">#REF!</definedName>
    <definedName name="эж_19">#REF!</definedName>
    <definedName name="эж_2" localSheetId="20">#REF!</definedName>
    <definedName name="эж_2" localSheetId="13">#REF!</definedName>
    <definedName name="эж_2">#REF!</definedName>
    <definedName name="эж_20" localSheetId="20">#REF!</definedName>
    <definedName name="эж_20" localSheetId="13">#REF!</definedName>
    <definedName name="эж_20">#REF!</definedName>
    <definedName name="эж_21" localSheetId="20">#REF!</definedName>
    <definedName name="эж_21" localSheetId="13">#REF!</definedName>
    <definedName name="эж_21">#REF!</definedName>
    <definedName name="эж_49" localSheetId="20">#REF!</definedName>
    <definedName name="эж_49" localSheetId="13">#REF!</definedName>
    <definedName name="эж_49">#REF!</definedName>
    <definedName name="эж_50" localSheetId="20">#REF!</definedName>
    <definedName name="эж_50" localSheetId="13">#REF!</definedName>
    <definedName name="эж_50">#REF!</definedName>
    <definedName name="эж_51" localSheetId="20">#REF!</definedName>
    <definedName name="эж_51" localSheetId="13">#REF!</definedName>
    <definedName name="эж_51">#REF!</definedName>
    <definedName name="эж_52" localSheetId="20">#REF!</definedName>
    <definedName name="эж_52" localSheetId="13">#REF!</definedName>
    <definedName name="эж_52">#REF!</definedName>
    <definedName name="эж_53" localSheetId="20">#REF!</definedName>
    <definedName name="эж_53" localSheetId="13">#REF!</definedName>
    <definedName name="эж_53">#REF!</definedName>
    <definedName name="эж_54" localSheetId="20">#REF!</definedName>
    <definedName name="эж_54" localSheetId="13">#REF!</definedName>
    <definedName name="эж_54">#REF!</definedName>
    <definedName name="эж_6" localSheetId="20">#REF!</definedName>
    <definedName name="эж_6" localSheetId="13">#REF!</definedName>
    <definedName name="эж_6">#REF!</definedName>
    <definedName name="эж_7" localSheetId="20">#REF!</definedName>
    <definedName name="эж_7" localSheetId="13">#REF!</definedName>
    <definedName name="эж_7">#REF!</definedName>
    <definedName name="эж_8" localSheetId="20">#REF!</definedName>
    <definedName name="эж_8" localSheetId="13">#REF!</definedName>
    <definedName name="эж_8">#REF!</definedName>
    <definedName name="эж_9" localSheetId="20">#REF!</definedName>
    <definedName name="эж_9" localSheetId="13">#REF!</definedName>
    <definedName name="эж_9">#REF!</definedName>
    <definedName name="эк" localSheetId="20">#REF!</definedName>
    <definedName name="эк" localSheetId="13">#REF!</definedName>
    <definedName name="эк">#REF!</definedName>
    <definedName name="эк1" localSheetId="20">#REF!</definedName>
    <definedName name="эк1" localSheetId="13">#REF!</definedName>
    <definedName name="эк1">#REF!</definedName>
    <definedName name="эко" localSheetId="20">#REF!</definedName>
    <definedName name="эко" localSheetId="13">#REF!</definedName>
    <definedName name="эко">#REF!</definedName>
    <definedName name="эко___0" localSheetId="20">#REF!</definedName>
    <definedName name="эко___0" localSheetId="13">#REF!</definedName>
    <definedName name="эко___0">#REF!</definedName>
    <definedName name="эко___0_1" localSheetId="20">#REF!</definedName>
    <definedName name="эко___0_1" localSheetId="13">#REF!</definedName>
    <definedName name="эко___0_1">#REF!</definedName>
    <definedName name="эко_1" localSheetId="20">#REF!</definedName>
    <definedName name="эко_1" localSheetId="13">#REF!</definedName>
    <definedName name="эко_1">#REF!</definedName>
    <definedName name="эко_5" localSheetId="20">#REF!</definedName>
    <definedName name="эко_5" localSheetId="13">#REF!</definedName>
    <definedName name="эко_5">#REF!</definedName>
    <definedName name="эко_5_1" localSheetId="20">#REF!</definedName>
    <definedName name="эко_5_1" localSheetId="13">#REF!</definedName>
    <definedName name="эко_5_1">#REF!</definedName>
    <definedName name="эко1" localSheetId="20">#REF!</definedName>
    <definedName name="эко1" localSheetId="13">#REF!</definedName>
    <definedName name="эко1">#REF!</definedName>
    <definedName name="экол.1" localSheetId="13">[4]топография!#REF!</definedName>
    <definedName name="экол.1">[4]топография!#REF!</definedName>
    <definedName name="экол1" localSheetId="21">#REF!</definedName>
    <definedName name="экол1" localSheetId="20">#REF!</definedName>
    <definedName name="экол1" localSheetId="11">#REF!</definedName>
    <definedName name="экол1" localSheetId="13">#REF!</definedName>
    <definedName name="экол1">#REF!</definedName>
    <definedName name="экол2" localSheetId="21">#REF!</definedName>
    <definedName name="экол2" localSheetId="20">#REF!</definedName>
    <definedName name="экол2" localSheetId="13">#REF!</definedName>
    <definedName name="экол2">#REF!</definedName>
    <definedName name="Экол3" localSheetId="21">#REF!</definedName>
    <definedName name="Экол3" localSheetId="20">#REF!</definedName>
    <definedName name="Экол3" localSheetId="13">#REF!</definedName>
    <definedName name="Экол3">#REF!</definedName>
    <definedName name="эколог" localSheetId="20">#REF!</definedName>
    <definedName name="эколог" localSheetId="13">#REF!</definedName>
    <definedName name="эколог">#REF!</definedName>
    <definedName name="экология">NA()</definedName>
    <definedName name="экологияч" localSheetId="21">#REF!</definedName>
    <definedName name="экологияч" localSheetId="20">#REF!</definedName>
    <definedName name="экологияч" localSheetId="13">#REF!</definedName>
    <definedName name="экологияч">#REF!</definedName>
    <definedName name="экт" localSheetId="20">#REF!</definedName>
    <definedName name="экт" localSheetId="13">#REF!</definedName>
    <definedName name="экт">#REF!</definedName>
    <definedName name="эл" localSheetId="21" hidden="1">{#N/A,#N/A,TRUE,"Смета на пасс. обор. №1"}</definedName>
    <definedName name="эл" localSheetId="20" hidden="1">{#N/A,#N/A,TRUE,"Смета на пасс. обор. №1"}</definedName>
    <definedName name="эл" localSheetId="11" hidden="1">{#N/A,#N/A,TRUE,"Смета на пасс. обор. №1"}</definedName>
    <definedName name="эл" localSheetId="18" hidden="1">{#N/A,#N/A,TRUE,"Смета на пасс. обор. №1"}</definedName>
    <definedName name="эл" hidden="1">{#N/A,#N/A,TRUE,"Смета на пасс. обор. №1"}</definedName>
    <definedName name="Эл.щиты" hidden="1">{"IMRAK42x8x8",#N/A,TRUE,"IMRAK 1400 42U 800X800";"IMRAK32x6x6",#N/A,TRUE,"IMRAK 1400 32U 600x600";"IMRAK42x12x8",#N/A,TRUE,"IMRAK 1400 42U 1200x800";"IMRAK15x6x4",#N/A,TRUE,"IMRAK 400 15U FRONT SECTION"}</definedName>
    <definedName name="эл_1" localSheetId="21" hidden="1">{#N/A,#N/A,TRUE,"Смета на пасс. обор. №1"}</definedName>
    <definedName name="эл_1" localSheetId="20" hidden="1">{#N/A,#N/A,TRUE,"Смета на пасс. обор. №1"}</definedName>
    <definedName name="эл_1" localSheetId="11" hidden="1">{#N/A,#N/A,TRUE,"Смета на пасс. обор. №1"}</definedName>
    <definedName name="эл_1" localSheetId="18" hidden="1">{#N/A,#N/A,TRUE,"Смета на пасс. обор. №1"}</definedName>
    <definedName name="эл_1" hidden="1">{#N/A,#N/A,TRUE,"Смета на пасс. обор. №1"}</definedName>
    <definedName name="Электрика">#REF!</definedName>
    <definedName name="ЭлеСи">[64]Коэфф1.!$E$7</definedName>
    <definedName name="ЭлеСи_1" localSheetId="20">#REF!</definedName>
    <definedName name="ЭлеСи_1" localSheetId="13">#REF!</definedName>
    <definedName name="ЭлеСи_1" localSheetId="18">#REF!</definedName>
    <definedName name="ЭлеСи_1">#REF!</definedName>
    <definedName name="Элка">#REF!</definedName>
    <definedName name="элрасч" localSheetId="20">#REF!</definedName>
    <definedName name="элрасч" localSheetId="13">#REF!</definedName>
    <definedName name="элрасч" localSheetId="18">#REF!</definedName>
    <definedName name="элрасч">#REF!</definedName>
    <definedName name="ЭЛСИ_Т" localSheetId="20">#REF!</definedName>
    <definedName name="ЭЛСИ_Т" localSheetId="13">#REF!</definedName>
    <definedName name="ЭЛСИ_Т" localSheetId="18">#REF!</definedName>
    <definedName name="ЭЛСИ_Т">#REF!</definedName>
    <definedName name="эмс" localSheetId="21">[4]топография!#REF!</definedName>
    <definedName name="эмс" localSheetId="11">[4]топография!#REF!</definedName>
    <definedName name="эмс" localSheetId="13">[4]топография!#REF!</definedName>
    <definedName name="эмс" localSheetId="18">[4]топография!#REF!</definedName>
    <definedName name="эмс">[4]топография!#REF!</definedName>
    <definedName name="ю" localSheetId="21">#REF!</definedName>
    <definedName name="ю" localSheetId="20">#REF!</definedName>
    <definedName name="ю" localSheetId="11">#REF!</definedName>
    <definedName name="ю" localSheetId="13">#REF!</definedName>
    <definedName name="ю">#REF!</definedName>
    <definedName name="юб" localSheetId="21">#REF!</definedName>
    <definedName name="юб" localSheetId="20">#REF!</definedName>
    <definedName name="юб" localSheetId="13">#REF!</definedName>
    <definedName name="юб">#REF!</definedName>
    <definedName name="юдшншджгп" localSheetId="20">#REF!</definedName>
    <definedName name="юдшншджгп" localSheetId="13">#REF!</definedName>
    <definedName name="юдшншджгп">#REF!</definedName>
    <definedName name="ЮФУ" localSheetId="21">#REF!</definedName>
    <definedName name="ЮФУ" localSheetId="20">#REF!</definedName>
    <definedName name="ЮФУ" localSheetId="13">#REF!</definedName>
    <definedName name="ЮФУ">#REF!</definedName>
    <definedName name="ЮФУ2" localSheetId="20">#REF!</definedName>
    <definedName name="ЮФУ2" localSheetId="13">#REF!</definedName>
    <definedName name="ЮФУ2">#REF!</definedName>
    <definedName name="юю" hidden="1">{#N/A,#N/A,TRUE,"Смета на пасс. обор. №1"}</definedName>
    <definedName name="ююю" localSheetId="21" hidden="1">{#N/A,#N/A,TRUE,"Смета на пасс. обор. №1"}</definedName>
    <definedName name="ююю" localSheetId="20" hidden="1">{#N/A,#N/A,TRUE,"Смета на пасс. обор. №1"}</definedName>
    <definedName name="ююю" localSheetId="11" hidden="1">{#N/A,#N/A,TRUE,"Смета на пасс. обор. №1"}</definedName>
    <definedName name="ююю" localSheetId="18" hidden="1">{#N/A,#N/A,TRUE,"Смета на пасс. обор. №1"}</definedName>
    <definedName name="ююю" hidden="1">{#N/A,#N/A,TRUE,"Смета на пасс. обор. №1"}</definedName>
    <definedName name="ююю_1" localSheetId="21" hidden="1">{#N/A,#N/A,TRUE,"Смета на пасс. обор. №1"}</definedName>
    <definedName name="ююю_1" localSheetId="20" hidden="1">{#N/A,#N/A,TRUE,"Смета на пасс. обор. №1"}</definedName>
    <definedName name="ююю_1" localSheetId="11" hidden="1">{#N/A,#N/A,TRUE,"Смета на пасс. обор. №1"}</definedName>
    <definedName name="ююю_1" localSheetId="18" hidden="1">{#N/A,#N/A,TRUE,"Смета на пасс. обор. №1"}</definedName>
    <definedName name="ююю_1" hidden="1">{#N/A,#N/A,TRUE,"Смета на пасс. обор. №1"}</definedName>
    <definedName name="я" localSheetId="21">#REF!</definedName>
    <definedName name="я" localSheetId="20">#REF!</definedName>
    <definedName name="я" localSheetId="13">#REF!</definedName>
    <definedName name="я">#REF!</definedName>
    <definedName name="яапт" localSheetId="20">#REF!</definedName>
    <definedName name="яапт" localSheetId="13">#REF!</definedName>
    <definedName name="яапт">#REF!</definedName>
    <definedName name="яапяяяя" localSheetId="20">#REF!</definedName>
    <definedName name="яапяяяя" localSheetId="13">#REF!</definedName>
    <definedName name="яапяяяя">#REF!</definedName>
    <definedName name="явапяап" localSheetId="20">#REF!</definedName>
    <definedName name="явапяап" localSheetId="13">#REF!</definedName>
    <definedName name="явапяап">#REF!</definedName>
    <definedName name="явапявп" localSheetId="20">#REF!</definedName>
    <definedName name="явапявп" localSheetId="13">#REF!</definedName>
    <definedName name="явапявп">#REF!</definedName>
    <definedName name="явар" localSheetId="20">#REF!</definedName>
    <definedName name="явар" localSheetId="13">#REF!</definedName>
    <definedName name="явар">#REF!</definedName>
    <definedName name="яваряра" localSheetId="20">#REF!</definedName>
    <definedName name="яваряра" localSheetId="13">#REF!</definedName>
    <definedName name="яваряра">#REF!</definedName>
    <definedName name="ярая" localSheetId="20">#REF!</definedName>
    <definedName name="ярая" localSheetId="13">#REF!</definedName>
    <definedName name="ярая">#REF!</definedName>
    <definedName name="яраяраря" localSheetId="20">#REF!</definedName>
    <definedName name="яраяраря" localSheetId="13">#REF!</definedName>
    <definedName name="яраяраря">#REF!</definedName>
    <definedName name="яроптап" localSheetId="20">#REF!</definedName>
    <definedName name="яроптап" localSheetId="13">#REF!</definedName>
    <definedName name="яроптап">#REF!</definedName>
    <definedName name="Ярославская_область" localSheetId="20">#REF!</definedName>
    <definedName name="Ярославская_область" localSheetId="13">#REF!</definedName>
    <definedName name="Ярославская_область">#REF!</definedName>
    <definedName name="ЯЯЯ" localSheetId="20">[4]топография!#REF!</definedName>
    <definedName name="ЯЯЯ" localSheetId="13">[4]топография!#REF!</definedName>
    <definedName name="ЯЯЯ">[4]топография!#REF!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" i="123" l="1"/>
  <c r="N37" i="123"/>
  <c r="L37" i="123"/>
  <c r="J37" i="123"/>
  <c r="M22" i="123"/>
  <c r="K22" i="123"/>
  <c r="I22" i="123"/>
  <c r="M21" i="123"/>
  <c r="K21" i="123"/>
  <c r="I21" i="123"/>
  <c r="D21" i="123"/>
  <c r="J21" i="123" l="1"/>
  <c r="J22" i="123"/>
  <c r="L22" i="123" s="1"/>
  <c r="N22" i="123" s="1"/>
  <c r="O22" i="123" s="1"/>
  <c r="L21" i="123"/>
  <c r="J20" i="123"/>
  <c r="N21" i="123" l="1"/>
  <c r="L20" i="123"/>
  <c r="M19" i="123"/>
  <c r="K19" i="123"/>
  <c r="I19" i="123"/>
  <c r="M18" i="123"/>
  <c r="K18" i="123"/>
  <c r="I18" i="123"/>
  <c r="D18" i="123"/>
  <c r="O21" i="123" l="1"/>
  <c r="O20" i="123" s="1"/>
  <c r="N20" i="123"/>
  <c r="J18" i="123"/>
  <c r="L18" i="123" s="1"/>
  <c r="J19" i="123"/>
  <c r="L19" i="123" s="1"/>
  <c r="N19" i="123" s="1"/>
  <c r="O19" i="123" s="1"/>
  <c r="J17" i="123"/>
  <c r="N18" i="123" l="1"/>
  <c r="L17" i="123"/>
  <c r="O18" i="123" l="1"/>
  <c r="O17" i="123" s="1"/>
  <c r="N17" i="123"/>
  <c r="D13" i="123" l="1"/>
  <c r="D12" i="123"/>
  <c r="D10" i="123"/>
  <c r="D7" i="123"/>
  <c r="M8" i="123"/>
  <c r="K8" i="123"/>
  <c r="I8" i="123"/>
  <c r="J8" i="123" s="1"/>
  <c r="M7" i="123"/>
  <c r="K7" i="123"/>
  <c r="I7" i="123"/>
  <c r="J7" i="123" l="1"/>
  <c r="J6" i="123" s="1"/>
  <c r="L8" i="123"/>
  <c r="N8" i="123" s="1"/>
  <c r="O8" i="123" s="1"/>
  <c r="L7" i="123"/>
  <c r="N7" i="123" l="1"/>
  <c r="L6" i="123"/>
  <c r="O7" i="123" l="1"/>
  <c r="O6" i="123" s="1"/>
  <c r="N6" i="123"/>
  <c r="D24" i="123" l="1"/>
  <c r="D26" i="123" s="1"/>
  <c r="D30" i="123"/>
  <c r="H22" i="70"/>
  <c r="F20" i="26"/>
  <c r="C22" i="34"/>
  <c r="K14" i="117"/>
  <c r="D14" i="117"/>
  <c r="C28" i="127"/>
  <c r="C27" i="127"/>
  <c r="C26" i="127"/>
  <c r="C25" i="127"/>
  <c r="C24" i="127"/>
  <c r="C23" i="127"/>
  <c r="C22" i="127"/>
  <c r="C21" i="127"/>
  <c r="C20" i="127"/>
  <c r="C19" i="127"/>
  <c r="C18" i="127"/>
  <c r="C17" i="127"/>
  <c r="CO6" i="127"/>
  <c r="CO14" i="127" s="1"/>
  <c r="F33" i="34"/>
  <c r="C33" i="34"/>
  <c r="F31" i="34"/>
  <c r="C31" i="34"/>
  <c r="A2" i="123"/>
  <c r="C3" i="70"/>
  <c r="C5" i="26"/>
  <c r="B2" i="34"/>
  <c r="A3" i="33"/>
  <c r="C4" i="37"/>
  <c r="D25" i="123" l="1"/>
  <c r="CP6" i="127"/>
  <c r="CP14" i="127" l="1"/>
  <c r="CQ6" i="127"/>
  <c r="CQ14" i="127" s="1"/>
  <c r="K36" i="123"/>
  <c r="I36" i="123"/>
  <c r="J36" i="123" s="1"/>
  <c r="M35" i="123"/>
  <c r="K35" i="123"/>
  <c r="I35" i="123"/>
  <c r="J35" i="123" s="1"/>
  <c r="M11" i="123"/>
  <c r="M12" i="123"/>
  <c r="M13" i="123"/>
  <c r="M23" i="123"/>
  <c r="M30" i="123"/>
  <c r="M31" i="123"/>
  <c r="M32" i="123"/>
  <c r="K34" i="123"/>
  <c r="K33" i="123"/>
  <c r="K32" i="123"/>
  <c r="K31" i="123"/>
  <c r="K30" i="123"/>
  <c r="K27" i="123"/>
  <c r="M15" i="123"/>
  <c r="CN14" i="127"/>
  <c r="CM14" i="127"/>
  <c r="CL14" i="127"/>
  <c r="L36" i="123" l="1"/>
  <c r="M29" i="123"/>
  <c r="M36" i="123"/>
  <c r="N36" i="123" s="1"/>
  <c r="O36" i="123" s="1"/>
  <c r="M27" i="123"/>
  <c r="M33" i="123"/>
  <c r="M25" i="123"/>
  <c r="M28" i="123"/>
  <c r="M10" i="123"/>
  <c r="M16" i="123"/>
  <c r="M34" i="123"/>
  <c r="M26" i="123"/>
  <c r="K12" i="123"/>
  <c r="K28" i="123"/>
  <c r="L35" i="123"/>
  <c r="N35" i="123" s="1"/>
  <c r="O35" i="123" s="1"/>
  <c r="CK14" i="127"/>
  <c r="CJ14" i="127"/>
  <c r="CI14" i="127"/>
  <c r="CH14" i="127"/>
  <c r="CG14" i="127"/>
  <c r="CF14" i="127"/>
  <c r="CE14" i="127"/>
  <c r="CD14" i="127"/>
  <c r="CC14" i="127"/>
  <c r="CB14" i="127"/>
  <c r="CA14" i="127"/>
  <c r="BZ14" i="127"/>
  <c r="BY14" i="127"/>
  <c r="BX14" i="127"/>
  <c r="BW14" i="127"/>
  <c r="BV14" i="127"/>
  <c r="BU14" i="127"/>
  <c r="BT14" i="127"/>
  <c r="BS14" i="127"/>
  <c r="BR14" i="127"/>
  <c r="BQ14" i="127"/>
  <c r="BP14" i="127"/>
  <c r="BO14" i="127"/>
  <c r="BN14" i="127"/>
  <c r="BM14" i="127"/>
  <c r="BL14" i="127"/>
  <c r="BK14" i="127"/>
  <c r="BJ14" i="127"/>
  <c r="BI14" i="127"/>
  <c r="BH14" i="127"/>
  <c r="BG14" i="127"/>
  <c r="BF14" i="127"/>
  <c r="BE14" i="127"/>
  <c r="BD14" i="127"/>
  <c r="BC14" i="127"/>
  <c r="BB14" i="127"/>
  <c r="BA14" i="127"/>
  <c r="AZ14" i="127"/>
  <c r="AY14" i="127"/>
  <c r="AX14" i="127"/>
  <c r="AW14" i="127"/>
  <c r="AV14" i="127"/>
  <c r="AU14" i="127"/>
  <c r="AT14" i="127"/>
  <c r="AS14" i="127"/>
  <c r="AR14" i="127"/>
  <c r="AQ14" i="127"/>
  <c r="AP14" i="127"/>
  <c r="AO14" i="127"/>
  <c r="AN14" i="127"/>
  <c r="AM14" i="127"/>
  <c r="AL14" i="127"/>
  <c r="AK14" i="127"/>
  <c r="AJ14" i="127"/>
  <c r="AI14" i="127"/>
  <c r="AH14" i="127"/>
  <c r="AG14" i="127"/>
  <c r="AF14" i="127"/>
  <c r="AE14" i="127"/>
  <c r="AD14" i="127"/>
  <c r="AC14" i="127"/>
  <c r="AB14" i="127"/>
  <c r="AA14" i="127"/>
  <c r="Z14" i="127"/>
  <c r="Y14" i="127"/>
  <c r="X14" i="127"/>
  <c r="W14" i="127"/>
  <c r="V14" i="127"/>
  <c r="U14" i="127"/>
  <c r="T14" i="127"/>
  <c r="S14" i="127"/>
  <c r="R14" i="127"/>
  <c r="Q14" i="127"/>
  <c r="P14" i="127"/>
  <c r="O14" i="127"/>
  <c r="N14" i="127"/>
  <c r="M14" i="127"/>
  <c r="L14" i="127"/>
  <c r="K14" i="127"/>
  <c r="J14" i="127"/>
  <c r="I14" i="127"/>
  <c r="H14" i="127"/>
  <c r="G14" i="127"/>
  <c r="F14" i="127"/>
  <c r="E14" i="127"/>
  <c r="D14" i="127"/>
  <c r="C14" i="127"/>
  <c r="K29" i="123" l="1"/>
  <c r="C15" i="34"/>
  <c r="K10" i="123" l="1"/>
  <c r="K25" i="123"/>
  <c r="K15" i="123"/>
  <c r="K23" i="123"/>
  <c r="K13" i="123"/>
  <c r="K11" i="123"/>
  <c r="K16" i="123"/>
  <c r="K26" i="123"/>
  <c r="C14" i="34"/>
  <c r="F21" i="26"/>
  <c r="F27" i="34"/>
  <c r="F28" i="34" s="1"/>
  <c r="F35" i="34" l="1"/>
  <c r="F29" i="34"/>
  <c r="F34" i="34"/>
  <c r="C35" i="34"/>
  <c r="C34" i="34"/>
  <c r="C36" i="34" l="1"/>
  <c r="F36" i="34"/>
  <c r="E15" i="34" l="1"/>
  <c r="E14" i="34"/>
  <c r="D11" i="70"/>
  <c r="I29" i="123" l="1"/>
  <c r="J29" i="123" s="1"/>
  <c r="D7" i="126"/>
  <c r="L29" i="123" l="1"/>
  <c r="N29" i="123" s="1"/>
  <c r="O29" i="123" s="1"/>
  <c r="I34" i="123"/>
  <c r="J34" i="123" s="1"/>
  <c r="L34" i="123" s="1"/>
  <c r="N34" i="123" s="1"/>
  <c r="I33" i="123"/>
  <c r="J33" i="123" s="1"/>
  <c r="L33" i="123" s="1"/>
  <c r="N33" i="123" s="1"/>
  <c r="I32" i="123"/>
  <c r="J32" i="123" s="1"/>
  <c r="L32" i="123" s="1"/>
  <c r="N32" i="123" s="1"/>
  <c r="I31" i="123"/>
  <c r="J31" i="123" s="1"/>
  <c r="L31" i="123" l="1"/>
  <c r="I30" i="123"/>
  <c r="I28" i="123"/>
  <c r="J28" i="123" s="1"/>
  <c r="L28" i="123" s="1"/>
  <c r="N28" i="123" s="1"/>
  <c r="I27" i="123"/>
  <c r="J27" i="123" s="1"/>
  <c r="L27" i="123" s="1"/>
  <c r="N27" i="123" s="1"/>
  <c r="I26" i="123"/>
  <c r="J26" i="123" s="1"/>
  <c r="L26" i="123" s="1"/>
  <c r="N26" i="123" s="1"/>
  <c r="I25" i="123"/>
  <c r="J25" i="123" s="1"/>
  <c r="I23" i="123"/>
  <c r="J23" i="123" s="1"/>
  <c r="L23" i="123" s="1"/>
  <c r="J24" i="123" l="1"/>
  <c r="L25" i="123"/>
  <c r="L24" i="123" s="1"/>
  <c r="N31" i="123"/>
  <c r="J30" i="123"/>
  <c r="L30" i="123" l="1"/>
  <c r="N30" i="123" s="1"/>
  <c r="I16" i="123" l="1"/>
  <c r="J16" i="123" s="1"/>
  <c r="L16" i="123" s="1"/>
  <c r="N16" i="123" s="1"/>
  <c r="I15" i="123"/>
  <c r="J15" i="123" s="1"/>
  <c r="J14" i="123" l="1"/>
  <c r="L15" i="123"/>
  <c r="L14" i="123" s="1"/>
  <c r="I13" i="123" l="1"/>
  <c r="J13" i="123" s="1"/>
  <c r="L13" i="123" s="1"/>
  <c r="N13" i="123" s="1"/>
  <c r="I12" i="123"/>
  <c r="J12" i="123" s="1"/>
  <c r="L12" i="123" s="1"/>
  <c r="N12" i="123" s="1"/>
  <c r="I11" i="123"/>
  <c r="J11" i="123" s="1"/>
  <c r="L11" i="123" s="1"/>
  <c r="N11" i="123" s="1"/>
  <c r="I10" i="123"/>
  <c r="J10" i="123" s="1"/>
  <c r="L10" i="123" l="1"/>
  <c r="J9" i="123"/>
  <c r="L9" i="123"/>
  <c r="N10" i="123"/>
  <c r="N9" i="123" s="1"/>
  <c r="N15" i="123"/>
  <c r="N14" i="123" s="1"/>
  <c r="O13" i="123"/>
  <c r="O12" i="123"/>
  <c r="O11" i="123"/>
  <c r="O10" i="123" l="1"/>
  <c r="O9" i="123" s="1"/>
  <c r="O15" i="123"/>
  <c r="O16" i="123"/>
  <c r="O26" i="123"/>
  <c r="O27" i="123"/>
  <c r="N25" i="123" l="1"/>
  <c r="N23" i="123"/>
  <c r="O14" i="123"/>
  <c r="O28" i="123"/>
  <c r="O25" i="123" l="1"/>
  <c r="O24" i="123" s="1"/>
  <c r="N24" i="123"/>
  <c r="O23" i="123"/>
  <c r="O30" i="123"/>
  <c r="O34" i="123" l="1"/>
  <c r="O32" i="123"/>
  <c r="O33" i="123"/>
  <c r="O31" i="123"/>
  <c r="E31" i="33" l="1"/>
  <c r="L18" i="118" l="1"/>
  <c r="K18" i="118"/>
  <c r="J18" i="118"/>
  <c r="D29" i="113" l="1"/>
  <c r="D28" i="113"/>
  <c r="D27" i="113"/>
  <c r="F64" i="113" l="1"/>
  <c r="E64" i="113"/>
  <c r="G59" i="113"/>
  <c r="H59" i="113" s="1"/>
  <c r="N29" i="113"/>
  <c r="T29" i="113" s="1"/>
  <c r="M29" i="113"/>
  <c r="S29" i="113" s="1"/>
  <c r="L29" i="113"/>
  <c r="R29" i="113" s="1"/>
  <c r="U29" i="113" s="1"/>
  <c r="J29" i="113"/>
  <c r="K29" i="113" s="1"/>
  <c r="I29" i="113"/>
  <c r="H29" i="113"/>
  <c r="S28" i="113"/>
  <c r="R28" i="113"/>
  <c r="N28" i="113"/>
  <c r="T28" i="113" s="1"/>
  <c r="M28" i="113"/>
  <c r="L28" i="113"/>
  <c r="J28" i="113"/>
  <c r="I28" i="113"/>
  <c r="K28" i="113" s="1"/>
  <c r="H28" i="113"/>
  <c r="N27" i="113"/>
  <c r="T27" i="113" s="1"/>
  <c r="M27" i="113"/>
  <c r="S27" i="113" s="1"/>
  <c r="L27" i="113"/>
  <c r="R27" i="113" s="1"/>
  <c r="U27" i="113" s="1"/>
  <c r="J27" i="113"/>
  <c r="K27" i="113" s="1"/>
  <c r="I27" i="113"/>
  <c r="D44" i="113"/>
  <c r="H44" i="113" s="1"/>
  <c r="N26" i="113"/>
  <c r="N30" i="113" s="1"/>
  <c r="M26" i="113"/>
  <c r="S26" i="113" s="1"/>
  <c r="L26" i="113"/>
  <c r="R26" i="113" s="1"/>
  <c r="J26" i="113"/>
  <c r="I26" i="113"/>
  <c r="D26" i="113"/>
  <c r="D31" i="113" s="1"/>
  <c r="D41" i="113" s="1"/>
  <c r="K26" i="113" l="1"/>
  <c r="K30" i="113" s="1"/>
  <c r="H41" i="113"/>
  <c r="U28" i="113"/>
  <c r="U44" i="113" s="1"/>
  <c r="D43" i="113"/>
  <c r="H27" i="113"/>
  <c r="H26" i="113"/>
  <c r="T26" i="113"/>
  <c r="U26" i="113" s="1"/>
  <c r="H31" i="113" l="1"/>
  <c r="U30" i="113"/>
  <c r="U43" i="113"/>
  <c r="U45" i="113" s="1"/>
  <c r="H43" i="113"/>
  <c r="H45" i="113" s="1"/>
  <c r="H46" i="113" s="1"/>
  <c r="D45" i="113"/>
  <c r="D46" i="113" s="1"/>
  <c r="U31" i="113" l="1"/>
  <c r="U41" i="113"/>
  <c r="U46" i="113" s="1"/>
  <c r="D48" i="113"/>
  <c r="D51" i="113" l="1"/>
  <c r="D52" i="113" s="1"/>
  <c r="D64" i="113" s="1"/>
  <c r="H48" i="113"/>
  <c r="U48" i="113"/>
  <c r="D66" i="113" l="1"/>
  <c r="D67" i="113" s="1"/>
  <c r="D68" i="113" s="1"/>
  <c r="D70" i="113" l="1"/>
  <c r="D71" i="113" s="1"/>
  <c r="D72" i="113" s="1"/>
  <c r="U44" i="98" l="1"/>
  <c r="N26" i="98"/>
  <c r="T26" i="98" s="1"/>
  <c r="L26" i="98"/>
  <c r="R26" i="98" s="1"/>
  <c r="M26" i="98"/>
  <c r="S26" i="98" s="1"/>
  <c r="J26" i="98"/>
  <c r="I26" i="98"/>
  <c r="D26" i="98"/>
  <c r="D43" i="98" s="1"/>
  <c r="H43" i="98" s="1"/>
  <c r="G59" i="98"/>
  <c r="F64" i="98"/>
  <c r="E64" i="98"/>
  <c r="S29" i="98"/>
  <c r="N29" i="98"/>
  <c r="T29" i="98" s="1"/>
  <c r="M29" i="98"/>
  <c r="L29" i="98"/>
  <c r="R29" i="98" s="1"/>
  <c r="U29" i="98" s="1"/>
  <c r="K29" i="98"/>
  <c r="J29" i="98"/>
  <c r="I29" i="98"/>
  <c r="D29" i="98"/>
  <c r="H29" i="98" s="1"/>
  <c r="T28" i="98"/>
  <c r="S28" i="98"/>
  <c r="N28" i="98"/>
  <c r="M28" i="98"/>
  <c r="L28" i="98"/>
  <c r="R28" i="98" s="1"/>
  <c r="U28" i="98" s="1"/>
  <c r="J28" i="98"/>
  <c r="K28" i="98" s="1"/>
  <c r="I28" i="98"/>
  <c r="H28" i="98"/>
  <c r="D28" i="98"/>
  <c r="S27" i="98"/>
  <c r="N27" i="98"/>
  <c r="M27" i="98"/>
  <c r="L27" i="98"/>
  <c r="R27" i="98" s="1"/>
  <c r="K27" i="98"/>
  <c r="J27" i="98"/>
  <c r="I27" i="98"/>
  <c r="D27" i="98"/>
  <c r="H27" i="98" s="1"/>
  <c r="U26" i="98" l="1"/>
  <c r="U43" i="98" s="1"/>
  <c r="N30" i="98"/>
  <c r="K26" i="98"/>
  <c r="H26" i="98"/>
  <c r="H31" i="98" s="1"/>
  <c r="D31" i="98"/>
  <c r="D41" i="98" s="1"/>
  <c r="H41" i="98" s="1"/>
  <c r="K30" i="98"/>
  <c r="H45" i="98"/>
  <c r="D44" i="98"/>
  <c r="H44" i="98" s="1"/>
  <c r="H59" i="98"/>
  <c r="T27" i="98"/>
  <c r="U27" i="98" s="1"/>
  <c r="U45" i="98" l="1"/>
  <c r="U30" i="98"/>
  <c r="H46" i="98"/>
  <c r="D45" i="98"/>
  <c r="D46" i="98" s="1"/>
  <c r="D48" i="98" l="1"/>
  <c r="U41" i="98"/>
  <c r="U46" i="98" s="1"/>
  <c r="U31" i="98"/>
  <c r="U49" i="98" l="1"/>
  <c r="U49" i="113"/>
  <c r="U51" i="113" s="1"/>
  <c r="U52" i="113" s="1"/>
  <c r="G62" i="113"/>
  <c r="H62" i="113" s="1"/>
  <c r="G49" i="98"/>
  <c r="H49" i="98" s="1"/>
  <c r="G49" i="113"/>
  <c r="D51" i="98"/>
  <c r="D52" i="98" s="1"/>
  <c r="D64" i="98" s="1"/>
  <c r="H48" i="98"/>
  <c r="U48" i="98"/>
  <c r="U51" i="98" l="1"/>
  <c r="U52" i="98" s="1"/>
  <c r="H49" i="113"/>
  <c r="H51" i="113" s="1"/>
  <c r="H52" i="113" s="1"/>
  <c r="G51" i="113"/>
  <c r="G52" i="113" s="1"/>
  <c r="G51" i="98"/>
  <c r="G52" i="98" s="1"/>
  <c r="G62" i="98"/>
  <c r="H62" i="98" s="1"/>
  <c r="D66" i="98"/>
  <c r="D67" i="98" s="1"/>
  <c r="D68" i="98" s="1"/>
  <c r="H51" i="98"/>
  <c r="H52" i="98" s="1"/>
  <c r="G54" i="98" s="1"/>
  <c r="G54" i="113" l="1"/>
  <c r="G61" i="113"/>
  <c r="H61" i="113" s="1"/>
  <c r="D70" i="98"/>
  <c r="D71" i="98" s="1"/>
  <c r="D72" i="98" s="1"/>
  <c r="G61" i="98"/>
  <c r="G55" i="113" l="1"/>
  <c r="H54" i="113"/>
  <c r="H55" i="113" s="1"/>
  <c r="H61" i="98"/>
  <c r="G55" i="98"/>
  <c r="H54" i="98"/>
  <c r="H55" i="98" s="1"/>
  <c r="C7" i="33" l="1"/>
  <c r="C6" i="33"/>
  <c r="B9" i="34" l="1"/>
  <c r="C5" i="33"/>
  <c r="G21" i="26" l="1"/>
  <c r="G20" i="26"/>
  <c r="D15" i="70" s="1"/>
  <c r="G22" i="26" l="1"/>
  <c r="G58" i="113" s="1"/>
  <c r="H58" i="113" s="1"/>
  <c r="G15" i="26"/>
  <c r="B15" i="34" l="1"/>
  <c r="B17" i="34" s="1"/>
  <c r="G58" i="98"/>
  <c r="H58" i="98" s="1"/>
  <c r="D17" i="70"/>
  <c r="G14" i="26"/>
  <c r="G13" i="26"/>
  <c r="G17" i="26"/>
  <c r="G16" i="26"/>
  <c r="G18" i="26" l="1"/>
  <c r="G57" i="113" s="1"/>
  <c r="D15" i="34"/>
  <c r="D17" i="34" s="1"/>
  <c r="F15" i="34" l="1"/>
  <c r="F17" i="34" s="1"/>
  <c r="H57" i="113"/>
  <c r="D13" i="70"/>
  <c r="D18" i="70" s="1"/>
  <c r="G57" i="98"/>
  <c r="B14" i="34"/>
  <c r="C14" i="33" l="1"/>
  <c r="D14" i="34"/>
  <c r="F14" i="34" s="1"/>
  <c r="F16" i="34" s="1"/>
  <c r="H19" i="70"/>
  <c r="H20" i="70" s="1"/>
  <c r="H21" i="70" s="1"/>
  <c r="J19" i="70"/>
  <c r="H57" i="98"/>
  <c r="B16" i="34"/>
  <c r="B18" i="34" s="1"/>
  <c r="F18" i="34" l="1"/>
  <c r="F19" i="34" s="1"/>
  <c r="F20" i="34" s="1"/>
  <c r="D16" i="34"/>
  <c r="D18" i="34" s="1"/>
  <c r="D19" i="34" s="1"/>
  <c r="D20" i="34" s="1"/>
  <c r="G60" i="113"/>
  <c r="G60" i="98"/>
  <c r="H60" i="98" s="1"/>
  <c r="H63" i="98" s="1"/>
  <c r="H64" i="98" s="1"/>
  <c r="B19" i="34"/>
  <c r="B20" i="34" s="1"/>
  <c r="E31" i="35"/>
  <c r="C13" i="33" l="1"/>
  <c r="C15" i="33" s="1"/>
  <c r="C17" i="33"/>
  <c r="H60" i="113"/>
  <c r="H63" i="113" s="1"/>
  <c r="H64" i="113" s="1"/>
  <c r="G63" i="113"/>
  <c r="G64" i="113" s="1"/>
  <c r="G66" i="113" s="1"/>
  <c r="G63" i="98"/>
  <c r="G64" i="98" s="1"/>
  <c r="G66" i="98" s="1"/>
  <c r="G67" i="98" s="1"/>
  <c r="G68" i="98" s="1"/>
  <c r="G70" i="98" s="1"/>
  <c r="G71" i="98" s="1"/>
  <c r="G72" i="98" s="1"/>
  <c r="D20" i="27"/>
  <c r="G67" i="113" l="1"/>
  <c r="G68" i="113" s="1"/>
  <c r="G70" i="113" s="1"/>
  <c r="G71" i="113" s="1"/>
  <c r="G72" i="113" s="1"/>
  <c r="H66" i="113"/>
  <c r="H67" i="113" s="1"/>
  <c r="H68" i="113" s="1"/>
  <c r="H70" i="113" s="1"/>
  <c r="H71" i="113" s="1"/>
  <c r="H72" i="113" s="1"/>
  <c r="H66" i="98"/>
  <c r="H67" i="98" s="1"/>
  <c r="H68" i="98" s="1"/>
  <c r="H70" i="98" s="1"/>
  <c r="H71" i="98" s="1"/>
  <c r="H72" i="98" s="1"/>
  <c r="D8" i="98" s="1"/>
  <c r="D12" i="27"/>
  <c r="E7" i="35"/>
  <c r="E39" i="35"/>
  <c r="E15" i="35" s="1"/>
  <c r="E37" i="35"/>
  <c r="E13" i="35" s="1"/>
  <c r="E36" i="35"/>
  <c r="E12" i="35" s="1"/>
  <c r="E35" i="35"/>
  <c r="E11" i="35" s="1"/>
  <c r="E34" i="35"/>
  <c r="E10" i="35" s="1"/>
  <c r="E32" i="35"/>
  <c r="E8" i="35" s="1"/>
  <c r="E40" i="35"/>
  <c r="E16" i="35" s="1"/>
  <c r="E41" i="35"/>
  <c r="E17" i="35" s="1"/>
  <c r="E42" i="35"/>
  <c r="E18" i="35" s="1"/>
  <c r="B18" i="35"/>
  <c r="B17" i="35"/>
  <c r="B16" i="35"/>
  <c r="B15" i="35"/>
  <c r="B14" i="35"/>
  <c r="B13" i="35"/>
  <c r="B12" i="35"/>
  <c r="B11" i="35"/>
  <c r="B10" i="35"/>
  <c r="B9" i="35"/>
  <c r="B8" i="35"/>
  <c r="B7" i="35"/>
  <c r="H75" i="113" l="1"/>
  <c r="H76" i="113" s="1"/>
  <c r="D8" i="113"/>
  <c r="H75" i="98"/>
  <c r="H76" i="98" s="1"/>
  <c r="D13" i="33"/>
  <c r="E13" i="33" l="1"/>
  <c r="D14" i="27"/>
  <c r="C4" i="27"/>
  <c r="D211" i="1"/>
  <c r="D123" i="1"/>
  <c r="A7" i="13" l="1"/>
  <c r="G30" i="13"/>
  <c r="G31" i="13" s="1"/>
  <c r="G32" i="13" s="1"/>
  <c r="G19" i="13"/>
  <c r="G17" i="13"/>
  <c r="G20" i="13" l="1"/>
  <c r="G24" i="13" s="1"/>
  <c r="G33" i="13"/>
  <c r="G34" i="13" s="1"/>
  <c r="G35" i="13" l="1"/>
  <c r="G36" i="13" s="1"/>
  <c r="G37" i="13" l="1"/>
  <c r="G38" i="13" s="1"/>
  <c r="G39" i="13" l="1"/>
  <c r="G40" i="13" s="1"/>
  <c r="G41" i="13" l="1"/>
  <c r="G42" i="13" s="1"/>
  <c r="G23" i="26" l="1"/>
  <c r="D16" i="27" l="1"/>
  <c r="D18" i="27" s="1"/>
  <c r="D19" i="27" s="1"/>
  <c r="H20" i="27" s="1"/>
  <c r="H21" i="27" s="1"/>
  <c r="C16" i="33" l="1"/>
  <c r="D17" i="33"/>
  <c r="E17" i="33" s="1"/>
  <c r="D14" i="33" l="1"/>
  <c r="D15" i="33" s="1"/>
  <c r="D16" i="33"/>
  <c r="E16" i="33" s="1"/>
  <c r="E14" i="33" l="1"/>
  <c r="E15" i="33" s="1"/>
  <c r="B16" i="36" l="1"/>
  <c r="E32" i="33"/>
  <c r="G6" i="37"/>
  <c r="A7" i="37"/>
</calcChain>
</file>

<file path=xl/comments1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B4" authorId="0" shapeId="0">
      <text>
        <r>
          <rPr>
            <sz val="8"/>
            <rFont val="Tahoma"/>
            <family val="2"/>
            <charset val="204"/>
          </rPr>
          <t>Титул::&lt;Индекс/ЛН локальной сметы&gt;   &lt;Регистрационный номер локальной сметы&gt;</t>
        </r>
      </text>
    </comment>
    <comment ref="B7" authorId="0" shapeId="0">
      <text>
        <r>
          <rPr>
            <sz val="8"/>
            <rFont val="Tahoma"/>
            <family val="2"/>
            <charset val="204"/>
          </rPr>
          <t>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C11" authorId="0" shapeId="0">
      <text>
        <r>
          <rPr>
            <sz val="8"/>
            <rFont val="Tahoma"/>
            <family val="2"/>
            <charset val="204"/>
          </rPr>
          <t>Титул::&lt;подпись 240 значение&gt;</t>
        </r>
      </text>
    </comment>
    <comment ref="C13" authorId="1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2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E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F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B18" authorId="0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0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 со значениями&gt;</t>
        </r>
      </text>
    </comment>
    <comment ref="E18" authorId="0" shapeId="0">
      <text>
        <r>
          <rPr>
            <sz val="8"/>
            <rFont val="Tahoma"/>
            <family val="2"/>
            <charset val="204"/>
          </rPr>
          <t>ПИР::&lt;Расчет стомости&gt;,
где количество &lt;Количество всего (физ. объем) по позиции&gt;=&lt;Формула расчета физ. объема&gt;</t>
        </r>
      </text>
    </comment>
    <comment ref="F18" authorId="1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101" authorId="2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102" authorId="2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103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104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106" authorId="2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2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B4" authorId="0" shapeId="0">
      <text>
        <r>
          <rPr>
            <sz val="8"/>
            <rFont val="Tahoma"/>
            <family val="2"/>
            <charset val="204"/>
          </rPr>
          <t>Титул::&lt;Индекс/ЛН локальной сметы&gt;   &lt;Регистрационный номер локальной сметы&gt;</t>
        </r>
      </text>
    </comment>
    <comment ref="B7" authorId="0" shapeId="0">
      <text>
        <r>
          <rPr>
            <sz val="8"/>
            <rFont val="Tahoma"/>
            <family val="2"/>
            <charset val="204"/>
          </rPr>
          <t>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C11" authorId="0" shapeId="0">
      <text>
        <r>
          <rPr>
            <sz val="8"/>
            <rFont val="Tahoma"/>
            <family val="2"/>
            <charset val="204"/>
          </rPr>
          <t>Титул::&lt;подпись 240 значение&gt;</t>
        </r>
      </text>
    </comment>
    <comment ref="C13" authorId="1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2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E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F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B18" authorId="0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0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 со значениями&gt;</t>
        </r>
      </text>
    </comment>
    <comment ref="E18" authorId="0" shapeId="0">
      <text>
        <r>
          <rPr>
            <sz val="8"/>
            <rFont val="Tahoma"/>
            <family val="2"/>
            <charset val="204"/>
          </rPr>
          <t>ПИР::&lt;Расчет стомости&gt;,
где количество &lt;Количество всего (физ. объем) по позиции&gt;=&lt;Формула расчета физ. объема&gt;</t>
        </r>
      </text>
    </comment>
    <comment ref="F18" authorId="1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103" authorId="2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104" authorId="2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105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106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108" authorId="2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3.xml><?xml version="1.0" encoding="utf-8"?>
<comments xmlns="http://schemas.openxmlformats.org/spreadsheetml/2006/main">
  <authors>
    <author>Alex</author>
    <author>Алексей</author>
    <author>Сергей</author>
    <author>Alex Sosedko</author>
  </authors>
  <commentList>
    <comment ref="C13" authorId="0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1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B18" authorId="2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2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коэффициентов&gt;</t>
        </r>
      </text>
    </comment>
    <comment ref="E18" authorId="2" shapeId="0">
      <text>
        <r>
          <rPr>
            <sz val="8"/>
            <rFont val="Tahoma"/>
            <family val="2"/>
            <charset val="204"/>
          </rPr>
          <t>ПИР::&lt;Расчет стомости&gt;
&lt;Расчет стомости - формула&gt;&lt;Обоснование коэффициентов&gt;</t>
        </r>
      </text>
    </comment>
    <comment ref="F18" authorId="0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267" authorId="1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268" authorId="1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269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270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272" authorId="1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4.xml><?xml version="1.0" encoding="utf-8"?>
<comments xmlns="http://schemas.openxmlformats.org/spreadsheetml/2006/main">
  <authors>
    <author>Alex Sosedko</author>
    <author>kdedova</author>
  </authors>
  <commentList>
    <comment ref="A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&lt;Номер позиции по смете&gt;</t>
        </r>
      </text>
    </comment>
    <comment ref="B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&lt;Наименование (текстовая часть) расценки&gt;                                         &lt;Формула расчета стоимости единицы&gt;
&lt;Обоснование коэффициентов&gt;</t>
        </r>
      </text>
    </comment>
    <comment ref="C14" authorId="1" shapeId="0">
      <text>
        <r>
          <rPr>
            <sz val="8"/>
            <color indexed="81"/>
            <rFont val="Tahoma"/>
            <family val="2"/>
            <charset val="204"/>
          </rPr>
          <t xml:space="preserve"> ЛокСмета::&lt;Обоснование (код) позиции&gt;
&lt;Комментарии из базы данных к расценке&gt;
&lt;Примечание&gt;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&lt;Ед. измерения по расценке&gt;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&lt;Количество всего (физ. объем) по позиции&gt; 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ЛокСмета::&lt;ПЗ по позиции на единицу в базисных ценах с учетом всех к-тов&gt;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ЛокСмета::&lt;ИТОГО ПЗ по позиции для БИМ&gt;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Итоги:: &lt;Текстовая часть (итоги)&gt;</t>
        </r>
      </text>
    </comment>
    <comment ref="G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Итоги:: &lt;Прямые затраты (итоги)&gt;</t>
        </r>
      </text>
    </comment>
  </commentList>
</comments>
</file>

<file path=xl/sharedStrings.xml><?xml version="1.0" encoding="utf-8"?>
<sst xmlns="http://schemas.openxmlformats.org/spreadsheetml/2006/main" count="15978" uniqueCount="4501">
  <si>
    <t>га</t>
  </si>
  <si>
    <t>Подэтап 7.2 Благоустройство санитарной зоны</t>
  </si>
  <si>
    <t>Проектная документация</t>
  </si>
  <si>
    <t>Ориентировочные технические характеристики проектируемых зданий и сооружений</t>
  </si>
  <si>
    <t>по объекту «Благоустройство туристической деревни поляна Азау и прилегающей территории»</t>
  </si>
  <si>
    <t>№ п/п</t>
  </si>
  <si>
    <t>Наименование объектов, систем</t>
  </si>
  <si>
    <t>Ед. изм. основного показателя</t>
  </si>
  <si>
    <t>Основной технический показатель</t>
  </si>
  <si>
    <t>Уровень</t>
  </si>
  <si>
    <t>ответственности</t>
  </si>
  <si>
    <t>Этап 1. Благоустройство въездной группы</t>
  </si>
  <si>
    <t>1.1.</t>
  </si>
  <si>
    <t>Площадь</t>
  </si>
  <si>
    <t>1.2.</t>
  </si>
  <si>
    <t>Арка/стела</t>
  </si>
  <si>
    <t>1.3.</t>
  </si>
  <si>
    <t>Система автоматического туристско-информационного центра (ТИЦ)</t>
  </si>
  <si>
    <t>1.4.</t>
  </si>
  <si>
    <t>Навигация</t>
  </si>
  <si>
    <t>1.5.</t>
  </si>
  <si>
    <t>Освещение</t>
  </si>
  <si>
    <t>1.6.</t>
  </si>
  <si>
    <t>Парковочный стояночный карман</t>
  </si>
  <si>
    <t>1.7.</t>
  </si>
  <si>
    <t>Шлагбаум</t>
  </si>
  <si>
    <t>1.8.</t>
  </si>
  <si>
    <t>МАФ</t>
  </si>
  <si>
    <t>пониженный</t>
  </si>
  <si>
    <t>1.9.</t>
  </si>
  <si>
    <t>Общественный туалет</t>
  </si>
  <si>
    <t>Этап 2. Благоустройство центральной площади и площади зоны выката</t>
  </si>
  <si>
    <t>2.1.</t>
  </si>
  <si>
    <t>2.2.</t>
  </si>
  <si>
    <t>Кинотеатр на открытом воздухе</t>
  </si>
  <si>
    <t>2.3.</t>
  </si>
  <si>
    <t xml:space="preserve">Пешеходные зоны </t>
  </si>
  <si>
    <t>2.4.</t>
  </si>
  <si>
    <t>Открытый камин</t>
  </si>
  <si>
    <t>2.5.</t>
  </si>
  <si>
    <t>Каток</t>
  </si>
  <si>
    <t>габариты 40 х 20м</t>
  </si>
  <si>
    <t>2.6.</t>
  </si>
  <si>
    <t>2.7.</t>
  </si>
  <si>
    <t>2.8.</t>
  </si>
  <si>
    <t>2.9.</t>
  </si>
  <si>
    <t>Иллюминация</t>
  </si>
  <si>
    <t>2.10.</t>
  </si>
  <si>
    <t>2.11.</t>
  </si>
  <si>
    <t>Фотозона</t>
  </si>
  <si>
    <t>2.12.</t>
  </si>
  <si>
    <t xml:space="preserve">2.13. </t>
  </si>
  <si>
    <t>Ливневые лотки</t>
  </si>
  <si>
    <t>Этап 3. Благоустройство дорожной (уличной) сети</t>
  </si>
  <si>
    <t>3.1.</t>
  </si>
  <si>
    <t>3.2.</t>
  </si>
  <si>
    <t>3.3.</t>
  </si>
  <si>
    <t>Велодорожки</t>
  </si>
  <si>
    <t>3.4.</t>
  </si>
  <si>
    <t>3.5.</t>
  </si>
  <si>
    <t>3.6.</t>
  </si>
  <si>
    <t>3.7.</t>
  </si>
  <si>
    <t>Остановочные пункты для общественного транспорта</t>
  </si>
  <si>
    <t>3.8.</t>
  </si>
  <si>
    <t>Площадки для размещения НТО</t>
  </si>
  <si>
    <t xml:space="preserve">3.9. </t>
  </si>
  <si>
    <t>Этап 4 (Лот №1). Благоустройство зоны рекреации</t>
  </si>
  <si>
    <t>4.1.</t>
  </si>
  <si>
    <t>4.2.</t>
  </si>
  <si>
    <t>Пешеходные тропы</t>
  </si>
  <si>
    <t>4.3.</t>
  </si>
  <si>
    <t>Зона пикника</t>
  </si>
  <si>
    <t>4.4.</t>
  </si>
  <si>
    <t>4.5.</t>
  </si>
  <si>
    <t>Озеленение</t>
  </si>
  <si>
    <t>4.6.</t>
  </si>
  <si>
    <t>4.7.</t>
  </si>
  <si>
    <t>4.8.</t>
  </si>
  <si>
    <t>4.9.</t>
  </si>
  <si>
    <t>Подпорные стены и габионы</t>
  </si>
  <si>
    <t>Этап 5 (Лот №2). Благоустройство зоны рекреации</t>
  </si>
  <si>
    <t>5.1.</t>
  </si>
  <si>
    <t>5.2.</t>
  </si>
  <si>
    <t>5.3.</t>
  </si>
  <si>
    <t>5.4.</t>
  </si>
  <si>
    <t>5.5.</t>
  </si>
  <si>
    <t>5.6.</t>
  </si>
  <si>
    <t>5.7.</t>
  </si>
  <si>
    <t>5.8.</t>
  </si>
  <si>
    <t>Этап 6 (Лот №3). Благоустройство парковой зоны</t>
  </si>
  <si>
    <t>6.1.</t>
  </si>
  <si>
    <t>Подэтап 6.1 – Благоустройство парковой зоны</t>
  </si>
  <si>
    <t>6.1.1.</t>
  </si>
  <si>
    <t>6.1.2.</t>
  </si>
  <si>
    <t>Родельбан</t>
  </si>
  <si>
    <t>6.1.3.</t>
  </si>
  <si>
    <t>Лестница здоровья</t>
  </si>
  <si>
    <t>6.1.4.</t>
  </si>
  <si>
    <t>6.1.5.</t>
  </si>
  <si>
    <t>6.1.6.</t>
  </si>
  <si>
    <t>6.1.7.</t>
  </si>
  <si>
    <t>6.1.8.</t>
  </si>
  <si>
    <t>Подэтап 6.2 - Благоустройство детского парка</t>
  </si>
  <si>
    <t>6.2.1.</t>
  </si>
  <si>
    <t>6.2.2.</t>
  </si>
  <si>
    <t>Площадка для игр</t>
  </si>
  <si>
    <t>6.2.3.</t>
  </si>
  <si>
    <t>6.2.4.</t>
  </si>
  <si>
    <t>Веревочный парк «скай-парк» и полоса препятствий</t>
  </si>
  <si>
    <t>6.2.5.</t>
  </si>
  <si>
    <t>Скалодром</t>
  </si>
  <si>
    <t>6.2.6.</t>
  </si>
  <si>
    <t>6.2.7.</t>
  </si>
  <si>
    <t>6.2.8.</t>
  </si>
  <si>
    <t>Подэтап 6.3 – Благоустройство зоны воркаута</t>
  </si>
  <si>
    <t>6.3.1.</t>
  </si>
  <si>
    <t>6.3.2.</t>
  </si>
  <si>
    <t>Зона воркаута</t>
  </si>
  <si>
    <t>6.3.3.</t>
  </si>
  <si>
    <t>6.3.4.</t>
  </si>
  <si>
    <t>6.3.5.</t>
  </si>
  <si>
    <t>6.3.6.</t>
  </si>
  <si>
    <t>Подэтап 6.4 – Благоустройство парка активного отдыха</t>
  </si>
  <si>
    <t>6.4.1.</t>
  </si>
  <si>
    <t>6.4.2.</t>
  </si>
  <si>
    <r>
      <t>Каток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Times New Roman"/>
        <family val="1"/>
        <charset val="204"/>
      </rPr>
      <t>и пункт проката</t>
    </r>
  </si>
  <si>
    <t>6.4.3.</t>
  </si>
  <si>
    <t>6.4.4.</t>
  </si>
  <si>
    <t>6.4.5.</t>
  </si>
  <si>
    <t xml:space="preserve">Универсальная детская площадка </t>
  </si>
  <si>
    <t>м2</t>
  </si>
  <si>
    <t>250 - 500</t>
  </si>
  <si>
    <t>6.4.6.</t>
  </si>
  <si>
    <t>Площадка воркаут</t>
  </si>
  <si>
    <t>6.4.7.</t>
  </si>
  <si>
    <t>6.4.8.</t>
  </si>
  <si>
    <t>6.4.9.</t>
  </si>
  <si>
    <t>Площадки размещения НТО</t>
  </si>
  <si>
    <t>6.4.10.</t>
  </si>
  <si>
    <t>6.4.11.</t>
  </si>
  <si>
    <t>Подпорные стенки и габионы</t>
  </si>
  <si>
    <t>6.4.12.</t>
  </si>
  <si>
    <t>Этап 7 (Лот №4)</t>
  </si>
  <si>
    <t>Подэтап 7.1 Благоустройство зоны рекреации</t>
  </si>
  <si>
    <t>7.1.1.</t>
  </si>
  <si>
    <t>7.1.2.</t>
  </si>
  <si>
    <t>7.1.3.</t>
  </si>
  <si>
    <t>7.1.4.</t>
  </si>
  <si>
    <t>Прогулочная зона</t>
  </si>
  <si>
    <t>7.1.5.</t>
  </si>
  <si>
    <t>7.1.6.</t>
  </si>
  <si>
    <t>7.1.7.</t>
  </si>
  <si>
    <t>Общественные туалеты</t>
  </si>
  <si>
    <t>7.1.8.</t>
  </si>
  <si>
    <t>7.2.1.</t>
  </si>
  <si>
    <t>7.2.2.</t>
  </si>
  <si>
    <t>км</t>
  </si>
  <si>
    <t>объект</t>
  </si>
  <si>
    <t xml:space="preserve">Это  относиться к парковке или является ограждением ? </t>
  </si>
  <si>
    <t xml:space="preserve">Какое кол-во ? </t>
  </si>
  <si>
    <t xml:space="preserve">Это современные  мультимедийные системы : 1.Экран динамического табло; 2.Стойка SOS-INFO   3. WI-FI ;4. Зарядные устройства USB, или администротивно-бытовое здание или павильон ? </t>
  </si>
  <si>
    <t>Какие виды навигации ?  Указатели или современные  мультимедийные системы.</t>
  </si>
  <si>
    <t xml:space="preserve">Какая площадъ? </t>
  </si>
  <si>
    <t xml:space="preserve">Открытй камин как памятник </t>
  </si>
  <si>
    <t xml:space="preserve">Какая протяженность? </t>
  </si>
  <si>
    <t xml:space="preserve">Какая площадъ?  Это объект кап. Строения ? Или переносная композиция? </t>
  </si>
  <si>
    <t xml:space="preserve">Это световая иллюминация фасадов зданий или деревьев? </t>
  </si>
  <si>
    <t xml:space="preserve">Какая протяженность п.м ? </t>
  </si>
  <si>
    <t>Какая площадъ?  Открытый пункт или как Административное здание ?</t>
  </si>
  <si>
    <t>По ГОСТ Р 52766-2007 организация остановочных пунктов  относится к обустройству дорог общего пользования, поэтому для их проектирования можно воспользоваться СБЦП «Автомобильные дороги общего пользования»  с учетом данных Раздела 5 «Таблицы относительной стоимости» (взять только разделы : Организация и безопасность движения и обустройство дорог, Охрана окружающей среды, ПОС и сметная документация). За ед. изм. проектирования принять  одну дорогу протяженностью до 2 км. Применить необходимые коэфф. на условия проектирования из ТЧ.</t>
  </si>
  <si>
    <t>В Справочниках базовых цен на проектные работы для строительства «Городские инженерные сооружения и коммуникации» изд. 2008 г. и «Автомобильные дороги общего пользования изд. 2007 г. стоимость проектирования автобусных остановок, а также заездных карманов к ним, не учтена. Стоимость проектирования заездных карманов можно учесть применительно коэффициентом на дополнительную полосу движения, введя его по пропорции общей протяженности объекта и суммарной протяженности заездных карманов.</t>
  </si>
  <si>
    <t xml:space="preserve">Какая площадь для размещения НТО (Рыночная площадь)?   Будут предусмотрены павильонные ? Какая площадь павильонов? </t>
  </si>
  <si>
    <t>Какая протяженность?</t>
  </si>
  <si>
    <t xml:space="preserve">Какая площадь обогрева? </t>
  </si>
  <si>
    <t>Какая площадь?</t>
  </si>
  <si>
    <t>Озеленение входит в раздел СБЦ  Территориального планирования. ( Благоустройство)</t>
  </si>
  <si>
    <t xml:space="preserve">Какая площадь ? </t>
  </si>
  <si>
    <t xml:space="preserve">Какая площадь  пункта проката? Какая площадъ катка. Каток крытый или открытый ?  </t>
  </si>
  <si>
    <t xml:space="preserve">Какая протяженность п.м ?  </t>
  </si>
  <si>
    <t>Какая площадь га ? Это ландшафтный дизайн ?   Если Ландшафтный дизайн  то  применяется СБЦ "Объекты жилищно-гражданского строительства", М., 2010 г. Если посев газона, то это учтено разделом  СБЦ Территориальное планирование и планировка территорий</t>
  </si>
  <si>
    <t>УТОЧНИТЬ ОБЪЕМЫ</t>
  </si>
  <si>
    <t xml:space="preserve">Заказчик </t>
  </si>
  <si>
    <t>(наименование организации)</t>
  </si>
  <si>
    <t>"Утвержден"    «    »________________2020 г.</t>
  </si>
  <si>
    <t>(наименование работ и затрат, наименование объекта)</t>
  </si>
  <si>
    <t>Наименование работ</t>
  </si>
  <si>
    <t>Обоснование цены</t>
  </si>
  <si>
    <t>Ед. изм.</t>
  </si>
  <si>
    <t>Кол-во</t>
  </si>
  <si>
    <t>Стоимость работ, тыс. руб.</t>
  </si>
  <si>
    <t>1</t>
  </si>
  <si>
    <t>1.1</t>
  </si>
  <si>
    <t>1.2</t>
  </si>
  <si>
    <t>Итого</t>
  </si>
  <si>
    <t>Приказ Министерства регионального развития РФ  Рекомендуемый коэффициент, учитывающих регионально-климатические условиядля Краснодарского края</t>
  </si>
  <si>
    <t>Всего с учетом коэффициентов по разделу 1</t>
  </si>
  <si>
    <t>Работы, не учтенный НЦС и относящие к СМР</t>
  </si>
  <si>
    <t>2.1</t>
  </si>
  <si>
    <t>Фасонные части из полиэтилена (отводы, тройники)</t>
  </si>
  <si>
    <t>ЛСР№02-02 (п14-20)</t>
  </si>
  <si>
    <t>2.2</t>
  </si>
  <si>
    <t>Фасонные части из полиэтилена (седловой отвод)</t>
  </si>
  <si>
    <t>ЛСР02-01  (п 21-23)</t>
  </si>
  <si>
    <t>2.3</t>
  </si>
  <si>
    <t>Фасонные части из полиэтилена (неразьемные соединения)</t>
  </si>
  <si>
    <t>ЛСР02-02  (п 24-26)</t>
  </si>
  <si>
    <t>2,4</t>
  </si>
  <si>
    <t>Футляры на выходе из земли</t>
  </si>
  <si>
    <t>ЛСР02-02  (п 33-36)</t>
  </si>
  <si>
    <t>Итого стоимость работ, не учтенных НЦС, относящие к СМР по разделу 3</t>
  </si>
  <si>
    <t>Итого по разделам 1,2,3</t>
  </si>
  <si>
    <t>Временные здания и сооружения. 3,1%</t>
  </si>
  <si>
    <t>Итого с временными зданиями и сооружениями</t>
  </si>
  <si>
    <t xml:space="preserve">Производствол работ в зимнее время 0,54% </t>
  </si>
  <si>
    <t>Итого с производством работ в зимнее время</t>
  </si>
  <si>
    <t>Строительный контроль 2,14%</t>
  </si>
  <si>
    <t>Итого со строительным контролем</t>
  </si>
  <si>
    <t xml:space="preserve">Непредвиденные затраты 2 % </t>
  </si>
  <si>
    <t>Итого с непредвиденными затратами</t>
  </si>
  <si>
    <t>Итого по состоянию на 4-й кв.2019г. По разделам 1-4</t>
  </si>
  <si>
    <t xml:space="preserve"> НДС 20%</t>
  </si>
  <si>
    <t xml:space="preserve"> ВСЕГО с учетом НДС</t>
  </si>
  <si>
    <t xml:space="preserve">Составил :        </t>
  </si>
  <si>
    <t xml:space="preserve">подпись (должность Ф.И.О. контактный телефон) </t>
  </si>
  <si>
    <t>НЦС81-02-14-2022, табл.14-01-005-07</t>
  </si>
  <si>
    <t>Наружные инженерные сети водопровода из высокопрочных чугунных труб с шаровидным графитом (ВЧШГ), разработка сухого грунта в отвал, без креплений (группа грунтов 4)</t>
  </si>
  <si>
    <t xml:space="preserve">Цена за единицу на 01.01.2022,               тыс. руб. </t>
  </si>
  <si>
    <t>Сети ливневой канализации</t>
  </si>
  <si>
    <t>Сети хоз бытовой канализации 200 м</t>
  </si>
  <si>
    <t>НЦС81-02-14-2022, табл.14-01-005-01</t>
  </si>
  <si>
    <t>Коэффициент перехода от цен базового  района (Московская область) к уровню цен субъектов Северо-Кавказский федеральный округ:  Кабардино-Балкарская Республика</t>
  </si>
  <si>
    <t xml:space="preserve">НЦС81-02-14-2022  ТЧ табл. 11 
(сети канализации)  </t>
  </si>
  <si>
    <t>4</t>
  </si>
  <si>
    <t>5</t>
  </si>
  <si>
    <t>До письменного разъяснения Федерального агенства биотуалеты следует рассматривать как передвижные здания контейнерного типа санитарно-бытового назначения. Согласно п. 1.6 ГСН 81-05-01-2001 приобретение подобного рода сооружений осуществляется за счет собственных средств заказчика или подрядчика.
Затраты подрядчика на износ (или арендную плату) зданий санитарно-бытового назначения контейнерного типа и на их перемещение компенсируются нормой накладных расходов (п.2.3 приложения 6 к МДС 81.33.2004), а затраты на подготовку и восстановление площадки - за счет титульных временных зданий и сооружений (п.4 приложения 2 к ГСН 81-05-01-2001). Затраты на обслуживание биотуалетов в сметной документации и при заключении договора следует учитывать дополнительно в составе прочих затрат.</t>
  </si>
  <si>
    <t xml:space="preserve"> блочно-модульные здания контейнерного типа являются результатами строительства и имеют прочную связь с землей. Следует учитывать, что если фундаментов нет, то это некапитальное строение (п. 10-2 ст. 1 ГрК РФ) и под требования ФЗ № 384 и ГОСТ 27751-2014 не попадает.</t>
  </si>
  <si>
    <t>Кроме того, с точки зрения ФЗ № 384 (который имеет приоритет перед ГОСТ 27751-2014 "Надежность строительных конструкций и оснований. Основные положения"), идентификационные признаки указываются в задании на проектирование (ч. 11 ст. 4 ФЗ № 383). К идентификационным признакам относится уровень ответственности объекта. К зданиям и сооружениям пониженного уровня ответственности относятся здания и сооружения временного (сезонного) назначения, а также здания и сооружения вспомогательного использования, связанные с осуществлением строительства или реконструкции либо расположенные на земельных участках, предоставленных для индивидуального жилищного строительства (ч. 10 ст. 4 ФЗ № 384).</t>
  </si>
  <si>
    <t>4.1</t>
  </si>
  <si>
    <t>6</t>
  </si>
  <si>
    <t>Характеристика предприятия, здания, сооружения или виды работ</t>
  </si>
  <si>
    <t>3.1</t>
  </si>
  <si>
    <t>6.1.9.</t>
  </si>
  <si>
    <t>пм</t>
  </si>
  <si>
    <t>6.1.10</t>
  </si>
  <si>
    <t xml:space="preserve">объект </t>
  </si>
  <si>
    <t>площадь</t>
  </si>
  <si>
    <t>площадь, вид</t>
  </si>
  <si>
    <t>вид</t>
  </si>
  <si>
    <t>Улановская Е.А.</t>
  </si>
  <si>
    <t>6.2.5.1</t>
  </si>
  <si>
    <t>Навигационный указатель</t>
  </si>
  <si>
    <t>6.2.5.2</t>
  </si>
  <si>
    <t>Навигационная стела для размещения карт, схем, городской информации</t>
  </si>
  <si>
    <t>6.2.5.3</t>
  </si>
  <si>
    <t>Навигационная карта</t>
  </si>
  <si>
    <t>6.2.5.4</t>
  </si>
  <si>
    <t>Информационный стенд</t>
  </si>
  <si>
    <t>кол-во</t>
  </si>
  <si>
    <t>шт/кабинка</t>
  </si>
  <si>
    <t>Шевелев О.Ю.</t>
  </si>
  <si>
    <t>протяженность, вид</t>
  </si>
  <si>
    <t>Какая протяженность? 
2 км родельбана, 10 шт тележек, 2 шт. посадочных платформы (одна на старте, одна на финише), 1 шт. операторская, 1 шт. техническое помещение, сети электроснабжения 2 км.</t>
  </si>
  <si>
    <t>протяженность</t>
  </si>
  <si>
    <t>6.1.4.1</t>
  </si>
  <si>
    <t>6.1.4.2</t>
  </si>
  <si>
    <t>6.1.4.3</t>
  </si>
  <si>
    <t>6.1.4.4</t>
  </si>
  <si>
    <t>площадь площадки+площадь павильона+сколько павильонов</t>
  </si>
  <si>
    <t>3/12</t>
  </si>
  <si>
    <t>шт</t>
  </si>
  <si>
    <t xml:space="preserve"> Какая протяженность подпорной стены и её высота ?  Стена из габионов ? 
Подпорная стена - 30 п.м. . Высота 3 м.
Габионы - 20 п.м. Высота 2 м</t>
  </si>
  <si>
    <t>Бородулин А.А., Сермавбрин Н.В.</t>
  </si>
  <si>
    <t>Бородулин А.А.</t>
  </si>
  <si>
    <t>п.м.</t>
  </si>
  <si>
    <t>Сухомлинов М.Н.</t>
  </si>
  <si>
    <t>обсудить</t>
  </si>
  <si>
    <t>5.5.1</t>
  </si>
  <si>
    <t>5.5.2</t>
  </si>
  <si>
    <t>5.5.3</t>
  </si>
  <si>
    <t>5.5.4</t>
  </si>
  <si>
    <t>ко-во</t>
  </si>
  <si>
    <t>шт/кабинка/м2</t>
  </si>
  <si>
    <t>4/4/20</t>
  </si>
  <si>
    <t>протяженность, виды</t>
  </si>
  <si>
    <t>Сухомлинов  М.Н.</t>
  </si>
  <si>
    <t>виды</t>
  </si>
  <si>
    <t>4.6.1</t>
  </si>
  <si>
    <t>4.6.3</t>
  </si>
  <si>
    <t>кол</t>
  </si>
  <si>
    <t xml:space="preserve"> Какая протяженность подпорной стены и её высота ?  Стена из габионов ? 
Подпорная стена - 25 п.м. . Высота 3 м.
Габионы - 25 п.м. Высота 2 м</t>
  </si>
  <si>
    <t>4.10</t>
  </si>
  <si>
    <t>Сети связи</t>
  </si>
  <si>
    <t>4.10.1</t>
  </si>
  <si>
    <t>Канализация связи 2-х отверстная</t>
  </si>
  <si>
    <t>4.10.2</t>
  </si>
  <si>
    <t>Кабель ВОЛС 16 ОВ</t>
  </si>
  <si>
    <t>4.10.3</t>
  </si>
  <si>
    <t>Кабель электропитания</t>
  </si>
  <si>
    <t>4.10.4</t>
  </si>
  <si>
    <t>кабель звуковой</t>
  </si>
  <si>
    <t>4.11</t>
  </si>
  <si>
    <t>КСБ</t>
  </si>
  <si>
    <t>4.11.1</t>
  </si>
  <si>
    <t>СОТ:
видеокамеры
сервер - от 1 этапа
АРМ - от 1 этапа</t>
  </si>
  <si>
    <t>шт.
шт.
шт.</t>
  </si>
  <si>
    <t>10
0
0</t>
  </si>
  <si>
    <t>4.11.2</t>
  </si>
  <si>
    <t>СПД-СБ</t>
  </si>
  <si>
    <t>каналы</t>
  </si>
  <si>
    <t>4.11.3</t>
  </si>
  <si>
    <t>СЭС (сервер в составе МФЦ)</t>
  </si>
  <si>
    <t>4.11.4</t>
  </si>
  <si>
    <t>Система речевого оповещения (подклбючается к ССОИ МФЦ)</t>
  </si>
  <si>
    <t>динамки</t>
  </si>
  <si>
    <t>4.12</t>
  </si>
  <si>
    <t>Информационны LCD-табло (на остановках)</t>
  </si>
  <si>
    <t>шт.</t>
  </si>
  <si>
    <t>мп</t>
  </si>
  <si>
    <t>площадь обогрева</t>
  </si>
  <si>
    <t>м.п.</t>
  </si>
  <si>
    <t>3.6.1</t>
  </si>
  <si>
    <t>3.6.2</t>
  </si>
  <si>
    <t>3.6.3</t>
  </si>
  <si>
    <t>3.6.4</t>
  </si>
  <si>
    <t>объект/м2</t>
  </si>
  <si>
    <t>5/30.</t>
  </si>
  <si>
    <t>3.10</t>
  </si>
  <si>
    <t>3.10.1</t>
  </si>
  <si>
    <t>3.10.2</t>
  </si>
  <si>
    <t>3.11</t>
  </si>
  <si>
    <t>3.11.1</t>
  </si>
  <si>
    <t>6
0
0</t>
  </si>
  <si>
    <t>3.11.2</t>
  </si>
  <si>
    <t>Система передачи данных-система безпасности</t>
  </si>
  <si>
    <t>3.11.3</t>
  </si>
  <si>
    <t>3.11.4</t>
  </si>
  <si>
    <t>3.12</t>
  </si>
  <si>
    <t>1000*2,5=2500 м2</t>
  </si>
  <si>
    <t>элемент благоустройства?</t>
  </si>
  <si>
    <t>Пункт проката - павильон (в зимнее время)</t>
  </si>
  <si>
    <t>модульное здание не капстр-во</t>
  </si>
  <si>
    <t>???</t>
  </si>
  <si>
    <t>2.8.1</t>
  </si>
  <si>
    <t>2.8.2</t>
  </si>
  <si>
    <t>вид, МАФ?</t>
  </si>
  <si>
    <t>1/4/20</t>
  </si>
  <si>
    <t>2.14</t>
  </si>
  <si>
    <t>2.14.1</t>
  </si>
  <si>
    <t>2.14.2</t>
  </si>
  <si>
    <t>2.15</t>
  </si>
  <si>
    <t>2.15.1</t>
  </si>
  <si>
    <t>8
0
0</t>
  </si>
  <si>
    <t>2.15.2</t>
  </si>
  <si>
    <t>2.15.3</t>
  </si>
  <si>
    <t>2.15.4</t>
  </si>
  <si>
    <t>Какой объект проектирование? Это Архитектурно-скульптурный ансабль или кап. сооружение? 
Высота арки 20 м. Ширина арки 10 м. Въездная акрка. Основа арки – 4 колонны. Фундамент- монолитная плита 2000х2000х1000 мм - 4 шт. Подсветка стелы - светодиодные модули.  Полезная площадь для вывески – 250 м2.</t>
  </si>
  <si>
    <t>Бородулин А. - рассмотреть расценку</t>
  </si>
  <si>
    <r>
      <t xml:space="preserve">рабочие места?
</t>
    </r>
    <r>
      <rPr>
        <sz val="12"/>
        <color rgb="FFFF0000"/>
        <rFont val="Times New Roman"/>
        <family val="1"/>
        <charset val="204"/>
      </rPr>
      <t>Автоматизированный</t>
    </r>
  </si>
  <si>
    <t>Крупенич С.А., Улановская Е.А.</t>
  </si>
  <si>
    <t>Какие виды навигации?  Указатели или современные  мультимедийные системы.</t>
  </si>
  <si>
    <t>1.4.1</t>
  </si>
  <si>
    <t>1.4.2</t>
  </si>
  <si>
    <t>Какая протяженность освещения?</t>
  </si>
  <si>
    <t xml:space="preserve"> Какая площадь? 
13м2 х 5м/м=65м2 </t>
  </si>
  <si>
    <t>Евдокимов И.В.</t>
  </si>
  <si>
    <t>Атоматический для контроля въезда и выезда</t>
  </si>
  <si>
    <t>1.10</t>
  </si>
  <si>
    <t>1.10.1</t>
  </si>
  <si>
    <t>Канализация связи 4-х отверстная</t>
  </si>
  <si>
    <t>1.10.2</t>
  </si>
  <si>
    <t>1.10.3</t>
  </si>
  <si>
    <t>СПД</t>
  </si>
  <si>
    <t>1.11</t>
  </si>
  <si>
    <t>1.11.1</t>
  </si>
  <si>
    <t>СОТ:
видеокамеры
сервер
АРМ</t>
  </si>
  <si>
    <t>2
1
1</t>
  </si>
  <si>
    <t>1.11.2</t>
  </si>
  <si>
    <t>1.11.3</t>
  </si>
  <si>
    <t>2.8.3</t>
  </si>
  <si>
    <t>2.8.4</t>
  </si>
  <si>
    <t>6.3.3.1</t>
  </si>
  <si>
    <t>6.3.3.2</t>
  </si>
  <si>
    <t>6.3.3.3</t>
  </si>
  <si>
    <t>6.3.3.4</t>
  </si>
  <si>
    <t>Сухомлинов М.Н., Улановская Е.А.</t>
  </si>
  <si>
    <t>1/4-20 м2</t>
  </si>
  <si>
    <t>6.3.7</t>
  </si>
  <si>
    <t>площаль</t>
  </si>
  <si>
    <t xml:space="preserve"> Какая протяженность подпорной стены и её высота ?  Стена из габионов ? 
Подпорная стена - 10 п.м. . Высота 3 м.
Габионы - 10 п.м. Высота 2 м</t>
  </si>
  <si>
    <t>6.4.13</t>
  </si>
  <si>
    <t xml:space="preserve">Навигация </t>
  </si>
  <si>
    <t>6.4.13.1</t>
  </si>
  <si>
    <t>6.4.13.2</t>
  </si>
  <si>
    <t>6.4.13.3</t>
  </si>
  <si>
    <t>6.4.13.4</t>
  </si>
  <si>
    <t>6.4.14</t>
  </si>
  <si>
    <t>6.4.14.1</t>
  </si>
  <si>
    <t>6.4.14.2</t>
  </si>
  <si>
    <t>6.4.14.3</t>
  </si>
  <si>
    <t>6.4.14.4</t>
  </si>
  <si>
    <t>6.4.15</t>
  </si>
  <si>
    <t>6.4.15.1</t>
  </si>
  <si>
    <t>30
1
1</t>
  </si>
  <si>
    <t>6.4.15.2</t>
  </si>
  <si>
    <t>6.4.15.3</t>
  </si>
  <si>
    <t>6.4.15.4</t>
  </si>
  <si>
    <t>6.4.16</t>
  </si>
  <si>
    <t>7.1.5.1</t>
  </si>
  <si>
    <t>7.1.5.2</t>
  </si>
  <si>
    <t>7.1.5.3</t>
  </si>
  <si>
    <t>7.1.5.4</t>
  </si>
  <si>
    <t>5/4/20</t>
  </si>
  <si>
    <t>Ответсвенный исполнитель Ао "КАВКАЗ.РФ"</t>
  </si>
  <si>
    <t>1.4.3</t>
  </si>
  <si>
    <t>1.4.4</t>
  </si>
  <si>
    <t>4.6.2</t>
  </si>
  <si>
    <t>4.6.4</t>
  </si>
  <si>
    <t>8/4/20</t>
  </si>
  <si>
    <t xml:space="preserve">СВОДНАЯ  СМЕТА </t>
  </si>
  <si>
    <t>на проектные (изыскательские) работы</t>
  </si>
  <si>
    <t>Наименование строительства
и стадии проектирования</t>
  </si>
  <si>
    <t>Наименование проектной организации - генерального проектировщика</t>
  </si>
  <si>
    <t>Наименование организации-заказчика</t>
  </si>
  <si>
    <t>АО "Курорты Северного Кавказа"</t>
  </si>
  <si>
    <t>Руб.</t>
  </si>
  <si>
    <t>Перечень выполняемых работ</t>
  </si>
  <si>
    <t>Характеристика проектируемого объекта п. ЗП</t>
  </si>
  <si>
    <t>Ссылка на №№ смет по формам 2п и 3п</t>
  </si>
  <si>
    <t xml:space="preserve">          Стоимость работ, руб без НДС</t>
  </si>
  <si>
    <t>Изыскательские работы</t>
  </si>
  <si>
    <t>Проектные работы</t>
  </si>
  <si>
    <t>1. ИЗЫСКАТЕЛЬСКИЕ РАБОТЫ</t>
  </si>
  <si>
    <t>комплекс</t>
  </si>
  <si>
    <t>Смета № 1-из</t>
  </si>
  <si>
    <t>Смета № 2-из</t>
  </si>
  <si>
    <t>1.3</t>
  </si>
  <si>
    <t>Смета № 3-из</t>
  </si>
  <si>
    <t>1.4</t>
  </si>
  <si>
    <t>Инженерно-гидрометеорологические изыскания</t>
  </si>
  <si>
    <t>Смета № 4-из</t>
  </si>
  <si>
    <t>1.5</t>
  </si>
  <si>
    <t>ИТОГО по разделу 1:</t>
  </si>
  <si>
    <t>2. ПРОЕКТНЫЕ РАБОТЫ СТАДИИ ПД</t>
  </si>
  <si>
    <t>ИТОГО по разделу 2:</t>
  </si>
  <si>
    <t>Расчет затрат на проведение экспертизы проектных решений и материалов инженерных изысканий</t>
  </si>
  <si>
    <t>ВСЕГО:</t>
  </si>
  <si>
    <t xml:space="preserve">Начало работ - </t>
  </si>
  <si>
    <t xml:space="preserve">Окончание работ - </t>
  </si>
  <si>
    <t>Наименование предприятия, здания, сооружения</t>
  </si>
  <si>
    <t>Стадия проектирования</t>
  </si>
  <si>
    <t>Вид проектных или
изыскательских работ</t>
  </si>
  <si>
    <t>Экспертиза проектно-изыскательских работ</t>
  </si>
  <si>
    <t>Наименование проектной (изыскательской) организации</t>
  </si>
  <si>
    <t>Наименование организации
заказчика</t>
  </si>
  <si>
    <t>Номер частей, глав, таблиц, процентов, параграфов и пунктов указаний к разделу Справочника базовых цен на проектные и изыскательские работы для строительства</t>
  </si>
  <si>
    <t>Единица измерения</t>
  </si>
  <si>
    <t>Расчет стоимости: (a+bx)*Kj или (объём строительно-монтажных работ)*проц./ 100 или количество * цена</t>
  </si>
  <si>
    <t>Стоимость работ, Руб.</t>
  </si>
  <si>
    <t>рублей</t>
  </si>
  <si>
    <t>Стоимость инж.изыск. в уровне цен 01.01.2001 г. без НДС</t>
  </si>
  <si>
    <t>Стоимость проектных работ в уровне цен 01.01.2001 г. без НДС</t>
  </si>
  <si>
    <t xml:space="preserve">  </t>
  </si>
  <si>
    <t>Итого: ИЗ+ПД</t>
  </si>
  <si>
    <t>Постановление Правительства РФ от 05.03.2007 № 145</t>
  </si>
  <si>
    <t>% от суммы Спд и Сиж</t>
  </si>
  <si>
    <t>Коэф.1 кв.2023</t>
  </si>
  <si>
    <t>Стоимость проектных работ в ценах 1 кв.2023</t>
  </si>
  <si>
    <t>Стоимость инж.изыск.в ценах 1 кв.2023</t>
  </si>
  <si>
    <t>Индекс пересчета в текущие цены 2023 г</t>
  </si>
  <si>
    <t>месяцев</t>
  </si>
  <si>
    <t>   Приложение</t>
  </si>
  <si>
    <t>к Положению об организации</t>
  </si>
  <si>
    <t>и проведении государственной экспертизы</t>
  </si>
  <si>
    <t>проектной документации и результатов</t>
  </si>
  <si>
    <t>инженерных изысканий</t>
  </si>
  <si>
    <t>Таблица процентного соотношения, используемого при расчете размера платы за проведение государственной экспертизы</t>
  </si>
  <si>
    <t>Сумма Спд и Сиж (млн.рублей,</t>
  </si>
  <si>
    <t>в ценах 2001 года)</t>
  </si>
  <si>
    <t>Процент от суммы Спд и Сиж</t>
  </si>
  <si>
    <t>(П)</t>
  </si>
  <si>
    <t>0-0,15</t>
  </si>
  <si>
    <t>более 0,15</t>
  </si>
  <si>
    <t>более 0,25</t>
  </si>
  <si>
    <t>более 0,5</t>
  </si>
  <si>
    <t>более 0,75</t>
  </si>
  <si>
    <t>более 1</t>
  </si>
  <si>
    <t>более 1,5</t>
  </si>
  <si>
    <t>более 3</t>
  </si>
  <si>
    <t>более 4</t>
  </si>
  <si>
    <t>более 6</t>
  </si>
  <si>
    <t>более 8</t>
  </si>
  <si>
    <t>более 12</t>
  </si>
  <si>
    <t>более 18</t>
  </si>
  <si>
    <t>более 24</t>
  </si>
  <si>
    <t>более 30</t>
  </si>
  <si>
    <t>более 36</t>
  </si>
  <si>
    <t>более 45</t>
  </si>
  <si>
    <t>более 52,5</t>
  </si>
  <si>
    <t>более 60</t>
  </si>
  <si>
    <t>более 70</t>
  </si>
  <si>
    <t>более 80</t>
  </si>
  <si>
    <t>более 100</t>
  </si>
  <si>
    <t>более 120</t>
  </si>
  <si>
    <t>более 140</t>
  </si>
  <si>
    <t>более 160</t>
  </si>
  <si>
    <t>более 180</t>
  </si>
  <si>
    <t>более 200</t>
  </si>
  <si>
    <t>более 220</t>
  </si>
  <si>
    <t>3.2</t>
  </si>
  <si>
    <t>3.3</t>
  </si>
  <si>
    <t>3.4</t>
  </si>
  <si>
    <t>4.2</t>
  </si>
  <si>
    <t>№ пп</t>
  </si>
  <si>
    <t>Смета № 5-из</t>
  </si>
  <si>
    <t>на выполнение проектно-изыскательских работ по объекту</t>
  </si>
  <si>
    <t>Продолжительность работ в соответствие с Графиком</t>
  </si>
  <si>
    <t>№ п.п.</t>
  </si>
  <si>
    <t>Перечень видов работ</t>
  </si>
  <si>
    <t xml:space="preserve"> Стоимость проектирования  объекта в прогнозных ценах периода проектирования (руб.)</t>
  </si>
  <si>
    <t>без НДС</t>
  </si>
  <si>
    <t>НДС-20 %</t>
  </si>
  <si>
    <t>с учетом НДС</t>
  </si>
  <si>
    <t>Инженерные изыскания</t>
  </si>
  <si>
    <t>Разработка проектной документации стадии " Проектная документация"</t>
  </si>
  <si>
    <t>Итого:</t>
  </si>
  <si>
    <t>В том числе инфляционная составляющая за период выполнения работ</t>
  </si>
  <si>
    <t xml:space="preserve"> </t>
  </si>
  <si>
    <t>В том числе непредвиденные расходы</t>
  </si>
  <si>
    <t>объект:</t>
  </si>
  <si>
    <t>по адресу:</t>
  </si>
  <si>
    <t>Основания для расчета:</t>
  </si>
  <si>
    <t>1. Задание на проектирование.</t>
  </si>
  <si>
    <t>2. Справочники базовых цен на инженерные изыскания и справочники базовых цен на проектные работы.</t>
  </si>
  <si>
    <t>Наименование работ и затрат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</si>
  <si>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</si>
  <si>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</si>
  <si>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</si>
  <si>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Стоимость без учета НДС</t>
  </si>
  <si>
    <t>НДС-20%</t>
  </si>
  <si>
    <t>Стоимость с учетом НДС</t>
  </si>
  <si>
    <t>Начало работ</t>
  </si>
  <si>
    <t>Окончание работ</t>
  </si>
  <si>
    <t>3. Продолжительность проектирования:</t>
  </si>
  <si>
    <t>Стоимость работ в ценах на дату формирования начальной (максимальной) цены контракта</t>
  </si>
  <si>
    <t>Резерв средств на непредвиденные работы и затраты для инженерных изысканий</t>
  </si>
  <si>
    <t>Продолжительность выполнения работ, мес.</t>
  </si>
  <si>
    <t>Индекс прогнозной инфляции</t>
  </si>
  <si>
    <t>ежемесячный прогнозный индекс на 2024 год</t>
  </si>
  <si>
    <t>Сроки выполнения работ</t>
  </si>
  <si>
    <t>Дата начала</t>
  </si>
  <si>
    <t>Дата окончания</t>
  </si>
  <si>
    <t>Длительность (кал. дней)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</si>
  <si>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</si>
  <si>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</si>
  <si>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</si>
  <si>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</si>
  <si>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</si>
  <si>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</si>
  <si>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</si>
  <si>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</si>
  <si>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</si>
  <si>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</si>
  <si>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</si>
  <si>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</si>
  <si>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Х</t>
  </si>
  <si>
    <t>Экологическая экспертиза, в том числе общественные слушания</t>
  </si>
  <si>
    <t>Государственная экспертиза</t>
  </si>
  <si>
    <t>К РАСЧЕТУ НАЧАЛЬНОЙ МАКСИМАЛЬНОЙ ЦЕНЫ ДОГОВОРА</t>
  </si>
  <si>
    <t>Метод расчета - проектно-сметный</t>
  </si>
  <si>
    <t>Описание метода расчета стоимости проектных работ</t>
  </si>
  <si>
    <t>Налог на добавленную стоимость - 20 %</t>
  </si>
  <si>
    <t>Итоговая начальная максимальная цена проектно-изыскательских работ  составляет:</t>
  </si>
  <si>
    <t>рублей с учетом НДС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</si>
  <si>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</si>
  <si>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</si>
  <si>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</si>
  <si>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</si>
  <si>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затраты на проектные работы стадии "Проектная документация"</t>
  </si>
  <si>
    <t>- резерв средств на непредвиденные работы и затраты;</t>
  </si>
  <si>
    <t>- прогнозные индексы инфляции для пересчета из уровня цен на дату определения НМЦК в уровень цен соответствующего периода исполнения договора;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</si>
  <si>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</si>
  <si>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</si>
  <si>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</si>
  <si>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>КАЛЕНДАРНЫЙ ПЛАН</t>
  </si>
  <si>
    <t>на разработку концепции и проектной документации по объекту по объекту:</t>
  </si>
  <si>
    <t>«Благоустройство туристической деревни Поляна Азау и прилегающей территории»</t>
  </si>
  <si>
    <t>Разработка концепции «Благоустройство туристической деревни Поляна Азау и прилегающей территории»</t>
  </si>
  <si>
    <t xml:space="preserve">Инженерные изыскания </t>
  </si>
  <si>
    <t>инженерно-геодезические изыскания</t>
  </si>
  <si>
    <t>инженерно-гидрометеорологические изыскания</t>
  </si>
  <si>
    <t>инженерно-экологические изыскания</t>
  </si>
  <si>
    <t>инженерно-геологические изыскания</t>
  </si>
  <si>
    <t>Проектные работы, в том числе:</t>
  </si>
  <si>
    <t>- разработка основных технических решений</t>
  </si>
  <si>
    <t>- разработка проектной и сметной документации</t>
  </si>
  <si>
    <r>
      <t>Подготовка эскизных вариантов</t>
    </r>
    <r>
      <rPr>
        <sz val="10"/>
        <color theme="1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>общих композиционных, планировочных, архитектурных решений</t>
    </r>
  </si>
  <si>
    <t>Календарный план 
на разработку концепции и проектной документации по объекту по объекту:
'«Благоустройство туристической деревни поляна Азау и прилегающей территории»</t>
  </si>
  <si>
    <t/>
  </si>
  <si>
    <t xml:space="preserve">более 8 млн </t>
  </si>
  <si>
    <t>Форма 2п</t>
  </si>
  <si>
    <t>Раздел 1. Полевые работы</t>
  </si>
  <si>
    <t xml:space="preserve">   Итого по разделу 1 Полевые работы</t>
  </si>
  <si>
    <t xml:space="preserve">   ВСЕГО по смете</t>
  </si>
  <si>
    <t>Х+43</t>
  </si>
  <si>
    <t>Х+10</t>
  </si>
  <si>
    <t>Х+131</t>
  </si>
  <si>
    <t>Х+62</t>
  </si>
  <si>
    <t>Х+120</t>
  </si>
  <si>
    <t>Х+110</t>
  </si>
  <si>
    <t>Х+166</t>
  </si>
  <si>
    <t>Х+14</t>
  </si>
  <si>
    <t>Берегоукрепление р. Баксан</t>
  </si>
  <si>
    <t>песчано-гравийная или каменная наброска</t>
  </si>
  <si>
    <t>благоустройство территории</t>
  </si>
  <si>
    <t>с возможностью подъезда к гостиницам пожарной техники.</t>
  </si>
  <si>
    <t>3.2.1</t>
  </si>
  <si>
    <t xml:space="preserve"> в т.ч. Пешеходные тропы с обогревом</t>
  </si>
  <si>
    <t>Резерв средств на непредвиденные работы и затраты для проектных работ</t>
  </si>
  <si>
    <t>АО "КАВКАЗ.РФ"</t>
  </si>
  <si>
    <t>Раздел 4. Прочие затраты</t>
  </si>
  <si>
    <t>Итого по разделу 4 Прочие затраты</t>
  </si>
  <si>
    <t xml:space="preserve">   Итого по разделу 4 Прочие затраты</t>
  </si>
  <si>
    <t>ВСЕГО по смете</t>
  </si>
  <si>
    <t>Приложение к</t>
  </si>
  <si>
    <t>(договору, дополнительному соглашению)</t>
  </si>
  <si>
    <t>на проектные (изыскательские)  работы</t>
  </si>
  <si>
    <t>Наименование предприятия, здания, сооружения, стадии проектирования, этапа, вида проектных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</si>
  <si>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</si>
  <si>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</si>
  <si>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</si>
  <si>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Итого по разделу 1 Полевые работы</t>
  </si>
  <si>
    <t xml:space="preserve">Оценка селевой и лавинной опасности </t>
  </si>
  <si>
    <t xml:space="preserve">Инженерно-геодезические изыскания </t>
  </si>
  <si>
    <t xml:space="preserve">Инженерно-геологические изыскания </t>
  </si>
  <si>
    <t xml:space="preserve">Инженерно-экологические изыскания </t>
  </si>
  <si>
    <t>С учетом НДС</t>
  </si>
  <si>
    <t>Процент от суммы Спд и Сиж</t>
  </si>
  <si>
    <t>Наименование проектной (изыскательской) организации:</t>
  </si>
  <si>
    <t>Наименование организации заказчика:</t>
  </si>
  <si>
    <t>Заместитель руководителя управления направления сметного регулирования Управления проектов Департамента развития инфраструктуры</t>
  </si>
  <si>
    <t>Татаринова Е.А.</t>
  </si>
  <si>
    <t>Основание</t>
  </si>
  <si>
    <t>Всего</t>
  </si>
  <si>
    <t xml:space="preserve">Проектная документация </t>
  </si>
  <si>
    <t xml:space="preserve">Смета № 1-пд. </t>
  </si>
  <si>
    <t xml:space="preserve">СМЕТА № 1-ПД   </t>
  </si>
  <si>
    <t>1 077,22</t>
  </si>
  <si>
    <t>1 956,00</t>
  </si>
  <si>
    <t>%</t>
  </si>
  <si>
    <t>ОП</t>
  </si>
  <si>
    <t>Стоимость</t>
  </si>
  <si>
    <t>2</t>
  </si>
  <si>
    <t>3</t>
  </si>
  <si>
    <t>7</t>
  </si>
  <si>
    <t>Расчет начальной максимальной цены договора</t>
  </si>
  <si>
    <t>Дата формирования НМЦК</t>
  </si>
  <si>
    <t xml:space="preserve">   Всего c учетом "Индекс изменения сметной стоимости изыскательских работ на IV квартал 2023 года к уровню цен по состоянию на 01.01.1991 по Письму Минстроя России от 28.11.2023 №73528-ИФ/09 64,8900"</t>
  </si>
  <si>
    <t>ПОЯСНИТЕЛЬНАЯ ЗАПИСКА</t>
  </si>
  <si>
    <t>Протокол</t>
  </si>
  <si>
    <t xml:space="preserve">Расчет начальной (максимальной) цены контракта при осуществлении закупок работ по инженерным изысканиям и по подготовке проектной документации </t>
  </si>
  <si>
    <t>Реконструкция снегоудерживающих сооружений ВТРК «Эльбрус». Этап 1.</t>
  </si>
  <si>
    <t>Стоимость работ, 
руб.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</si>
  <si>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</si>
  <si>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</si>
  <si>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</si>
  <si>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</si>
  <si>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</si>
  <si>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</si>
  <si>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</si>
  <si>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</si>
  <si>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</si>
  <si>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</si>
  <si>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</si>
  <si>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 xml:space="preserve">Главный инженер проекта ______________ </t>
  </si>
  <si>
    <t xml:space="preserve">Начальник отдела ____________________ </t>
  </si>
  <si>
    <t xml:space="preserve">Составил ___________________________ </t>
  </si>
  <si>
    <t xml:space="preserve">Проверил ___________________________ </t>
  </si>
  <si>
    <t>Оценка воздействия проектируемого объекта на водные биологические ресурсы и среду их обитания (2 водных объекта)</t>
  </si>
  <si>
    <t>Приложение №1 Прейскурант ФГБУ "Главрыбвод" к приказу от 29.12.2023 № 188, п. 1.3.2 (https://glavrybvod.ru/vnebjudzhetnaja-dejatelnost/prejskurant-cen-na-vnebjudzhetnuju-dejatelnost/)</t>
  </si>
  <si>
    <t xml:space="preserve">Индекс пересчета в текущие цены 2024 г. </t>
  </si>
  <si>
    <t>Обоснование</t>
  </si>
  <si>
    <t>Приложение № 6</t>
  </si>
  <si>
    <t>Утверждено приказом № 421 от 4 августа 2020 г. Минстроя РФ</t>
  </si>
  <si>
    <t>Заказчик</t>
  </si>
  <si>
    <t xml:space="preserve">Акционерное общество «КАВКАЗ.РФ» </t>
  </si>
  <si>
    <t>"Утвержден" "___"______________________2023г</t>
  </si>
  <si>
    <t xml:space="preserve">Сводный сметный расчет сметной стоимостью </t>
  </si>
  <si>
    <t>тыс. руб.</t>
  </si>
  <si>
    <t>(ссылка на документ об утверждении)</t>
  </si>
  <si>
    <t>СВОДНЫЙ СМЕТНЫЙ РАСЧЕТ СТОИМОСТИ СТРОИТЕЛЬСТВА № 1</t>
  </si>
  <si>
    <t>(наименование стройки)</t>
  </si>
  <si>
    <t xml:space="preserve">Составлен(а) в текущем уровне цен IV квартал 2023 года </t>
  </si>
  <si>
    <t>Наименование глав, объектов капитального строительства, работ и затрат</t>
  </si>
  <si>
    <t>Сметная стоимость, тыс. руб.</t>
  </si>
  <si>
    <t>Строительных
(ремонтно- строительных, ремонтно- реставрационных) работ</t>
  </si>
  <si>
    <t>монтажных работ</t>
  </si>
  <si>
    <t>оборудования</t>
  </si>
  <si>
    <t>прочих затрат</t>
  </si>
  <si>
    <t>всего</t>
  </si>
  <si>
    <t>Глава 1. Подготовка территории строительства, реконструкции, капитального ремонта</t>
  </si>
  <si>
    <t>В базовых ценах 2000 г.</t>
  </si>
  <si>
    <t>Смета №1</t>
  </si>
  <si>
    <t>Затраты по разбивке основных осей зданий и сооружений, переносу их в натуру и закреплению пунктами и знаками</t>
  </si>
  <si>
    <t>Итого по Главе 1. "Подготовка территории строительства, реконструкции, капитального ремонта"</t>
  </si>
  <si>
    <t>Нормативные трудозатраты, чел-час</t>
  </si>
  <si>
    <t>Элементы прямых затрат</t>
  </si>
  <si>
    <t>Индекс к элементам прямых затрат (Письмо Минстрой РФ от 21.12.2023 № 80432-ИФ/09 (Прочие объекты, КБР)</t>
  </si>
  <si>
    <t>Базовая стоимость 2000 г.</t>
  </si>
  <si>
    <t>Глава 2. Основные объекты строительства, реконструкции, капитального ремонта</t>
  </si>
  <si>
    <t>рабочих</t>
  </si>
  <si>
    <t>машинистов</t>
  </si>
  <si>
    <t>ОЗП, НР, СП</t>
  </si>
  <si>
    <t>ЭМ</t>
  </si>
  <si>
    <t>МАТ</t>
  </si>
  <si>
    <t>ОЗП</t>
  </si>
  <si>
    <t>Реконструкция сооружений снегоудерживающих лавинных очагов № 2а, 2б, 4, 5</t>
  </si>
  <si>
    <t>Аналог -"Всесезонный туристско-рекреационный комплекс "Ведучи", Чеченская Республика. Горнолыжная трасса VP-3", ЛСР№ 02-04-01, снегоудерживающие сооружения  протяженностью 4112 п.м.</t>
  </si>
  <si>
    <t>Строительство снегоудерживающих сооружений лавинного очага №4 - 5638,5 п.м.</t>
  </si>
  <si>
    <t>Строительство снегоудерживающих сооружений лавинного очага №5 - 3594,5 п.м.</t>
  </si>
  <si>
    <t>Строительство снегоудерживающих сооружений лавинных очагов №2а, 2б - 1984,5 п.м.</t>
  </si>
  <si>
    <t>Итого по Главе 2. "Основные объекты строительства, реконструкции, капитального ремонта"</t>
  </si>
  <si>
    <t>Глава 4. Объекты энергетического хозяйства</t>
  </si>
  <si>
    <t>Итого по Главе 4. "Объекты энергетического хозяйства"</t>
  </si>
  <si>
    <t>Глава 5. Объекты транспортного хозяйства 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</si>
  <si>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</si>
  <si>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</si>
  <si>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</si>
  <si>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</si>
  <si>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</si>
  <si>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</si>
  <si>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</si>
  <si>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Приказ от 19.06.2020 № 332/пр прил.1 п.55</t>
  </si>
  <si>
    <t>Временные здания и сооружения - Объекты жилищного, социально-культурного, коммунально-бытового назначения в сельской местности - 3,1%*0,8 (реконструкция)</t>
  </si>
  <si>
    <t>Временные здания и сооружения - Объекты жилищного, социально-культурного, коммунально-бытового назначения в сельской местности - 3,1%(новое строительство)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</si>
  <si>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</si>
  <si>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</si>
  <si>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</si>
  <si>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Приказ от 25.05.2021 № 325/пр прил.1 п.85</t>
  </si>
  <si>
    <t>Производство работ в зимнее время - Объекты общественного, социально-культурного и коммунально-бытового назначения - 0,5%</t>
  </si>
  <si>
    <t>Расчет СР-1</t>
  </si>
  <si>
    <t>Командировочные затраты</t>
  </si>
  <si>
    <t>Расчет СР-2</t>
  </si>
  <si>
    <t>Затраты на изготовление технического плана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</si>
  <si>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</si>
  <si>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</si>
  <si>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</si>
  <si>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Постановление Правительства РФ № 468 от 21 июня 2010 г., п.п.162,167 Приказ от 04.08.2020 № 421/пр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</si>
  <si>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</si>
  <si>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</si>
  <si>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Сводная смета на ПИР</t>
  </si>
  <si>
    <t>Рабочая документация</t>
  </si>
  <si>
    <t>Постановление Правительства №145 от 05.03.2007г.</t>
  </si>
  <si>
    <t>Экспертиза проектной документации, включая проверку достоверности определения сметной стоимости объекта капитального строительства и результатов инженерных изысканий</t>
  </si>
  <si>
    <t>Приказ от 4.08.2020 № 421/пр п.173</t>
  </si>
  <si>
    <t xml:space="preserve">Авторский надзор - 0,2% </t>
  </si>
  <si>
    <t>Расчет СР-3</t>
  </si>
  <si>
    <t>Проезд специалистов авторского надзора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</si>
  <si>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</si>
  <si>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</si>
  <si>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</si>
  <si>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</si>
  <si>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- 3%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</si>
  <si>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</si>
  <si>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</si>
  <si>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</si>
  <si>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№ 303-ФЗ от 3.08.2018</t>
  </si>
  <si>
    <t>НДС - 20%</t>
  </si>
  <si>
    <t>Итого "Налоги и обязательные платежи"</t>
  </si>
  <si>
    <t>Итого по сводному расчету</t>
  </si>
  <si>
    <t>В уровне цен 2024 г.</t>
  </si>
  <si>
    <t>В уровне цен 2025 г.</t>
  </si>
  <si>
    <t>Пересчет в уровень цен 2025 года по письму Министерства экономического развития РФ от 28 сентября 2023 г. N 35312-ПК/Д03и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</si>
  <si>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Приложение № 3</t>
  </si>
  <si>
    <t>Утверждено приказом № 421 от 4 августа 2020 г. Минстроя РФ в редакции приказа № 557 от 7 июля 2022 г.</t>
  </si>
  <si>
    <t>Наименование программного продукта</t>
  </si>
  <si>
    <t>ГРАНД-Смета, версия 2023.3</t>
  </si>
  <si>
    <t xml:space="preserve">Наименование редакции сметных нормативов  </t>
  </si>
  <si>
    <t>Приказ Минстроя России от 30.12.2021 № 1046/пр; Приказ Минстроя России от 04.08.2020 № 421/пр; Приказ Минстроя России от 21.12.2020 № 812/пр; Приказ Минстроя России от 11.12.2020 № 774/пр; Приказ Минстроя России от 02.08.2023 № 551/пр; Приказ Минстроя России от 14.11.2023 № 817/пр</t>
  </si>
  <si>
    <t xml:space="preserve">Реквизиты приказа  Минстроя России  об утверждении дополнений и изменений к сметным нормативам </t>
  </si>
  <si>
    <t>Приказ Минстроя России от 18 мая 2022 г. № 378/пр, Приказ Минстроя России от 26 августа 2022 г. № 703/пр, Приказ Минстроя России от 26 октября 2022 г. № 905/пр, Приказ Минстроя России от 27 декабря 2022 г. № 1133/пр, Приказ Минстроя России от 10 февраля 2023 г. № 84/пр, Приказ Минстроя России от 11.05.2023 №335/пр; Приказ Минстроя России от 07.07.2022 № 557/пр; Приказ Минстроя России от 02.09.2021 № 636/пр, Приказ Минстроя России от 26.07.2022 № 611/пр; Приказ Минстроя России от 22.04.2022 № 317/пр; Приказ Минстроя России от 02.08.2023 № 551/пр; Приказ Минстроя России от 14.11.2023 № 817/пр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</si>
  <si>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 расчета индексов изменения 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</si>
  <si>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Письмо Минстроя России от 23.11.2023 г. № 72412-ИФ/09</t>
  </si>
  <si>
    <t xml:space="preserve">Реквизиты нормативного  правового  акта  об утверждении оплаты труда, утверждаемый  в соответствии с пунктом 22(1) Правилами мониторинга цен, утвержденными постановлением Правительства Российской Федерации от 23 декабря 2016 г. № 1452 </t>
  </si>
  <si>
    <t xml:space="preserve">Обоснование принятых текущих цен на строительные ресурсы </t>
  </si>
  <si>
    <t xml:space="preserve">Наименование субъекта Российской Федерации </t>
  </si>
  <si>
    <t>7. Кабардино-Балкарская Республика</t>
  </si>
  <si>
    <t xml:space="preserve">Наименование зоны субъекта Российской Федерации </t>
  </si>
  <si>
    <t>(наименование объекта капитального строительства)</t>
  </si>
  <si>
    <t xml:space="preserve"> (наименование работ и затрат)</t>
  </si>
  <si>
    <t xml:space="preserve">Составлен </t>
  </si>
  <si>
    <t>ресурсно-индексным</t>
  </si>
  <si>
    <t>методом</t>
  </si>
  <si>
    <t>Техническое задание от 28.02.2024</t>
  </si>
  <si>
    <t>(проектная и (или) иная техническая документация)</t>
  </si>
  <si>
    <t xml:space="preserve">Составлен(а) в текущем уровне цен </t>
  </si>
  <si>
    <t>IV квартал 2023 года</t>
  </si>
  <si>
    <t xml:space="preserve">Сметная стоимость </t>
  </si>
  <si>
    <t>тыс.руб.</t>
  </si>
  <si>
    <t>в том числе:</t>
  </si>
  <si>
    <t>строительных работ</t>
  </si>
  <si>
    <t>Средства на оплату труда рабочих</t>
  </si>
  <si>
    <t>Средства на оплату труда машинистов</t>
  </si>
  <si>
    <t>Нормативные затраты труда рабочих</t>
  </si>
  <si>
    <t>чел.-ч.</t>
  </si>
  <si>
    <t>Нормативные затраты труда машинистов</t>
  </si>
  <si>
    <t>Количество</t>
  </si>
  <si>
    <t>Сметная стоимость, руб.</t>
  </si>
  <si>
    <t>на единицу измерения</t>
  </si>
  <si>
    <t>коэффициенты</t>
  </si>
  <si>
    <t>всего с учетом коэффициентов</t>
  </si>
  <si>
    <t>на единицу измерения в базисном уровне цен</t>
  </si>
  <si>
    <t>индекс</t>
  </si>
  <si>
    <t>на единицу измерения в текущем уровне цен</t>
  </si>
  <si>
    <t>всего в текущем уровне цен</t>
  </si>
  <si>
    <t>ГЭСН09-03-030-01</t>
  </si>
  <si>
    <t>Монтаж площадок с настилом и ограждением из листовой, рифленой, просечной и круглой стали - демонтаж</t>
  </si>
  <si>
    <t>т</t>
  </si>
  <si>
    <t>Приказ от 08.08.2022 № 648/пр п.144 табл.2</t>
  </si>
  <si>
    <t>Демонтаж (разборка) металлических, металлокомпозитных, композитных конструкций ОЗП=0,7; ЭМ=0,7 к расх.; ЗПМ=0,7; МАТ=0 к расх.; ТЗ=0,7; ТЗМ=0,7</t>
  </si>
  <si>
    <t>Приказ от 07.07.2022 № 557/пр прил.8 табл.3 п.11.2</t>
  </si>
  <si>
    <t>Производство ремонтно-строительных работ осуществляется в горной местности: на высоте свыше 2500 до 3000 м над уровнем моря ОЗП=1,35; ЭМ=1,35 к расх.; ЗПМ=1,35; ТЗ=1,35; ТЗМ=1,35</t>
  </si>
  <si>
    <t>ОТ(ЗТ)</t>
  </si>
  <si>
    <t>чел.-ч</t>
  </si>
  <si>
    <t>1-100-36</t>
  </si>
  <si>
    <t>Средний разряд работы 3,6</t>
  </si>
  <si>
    <t>0,945
(0,7*1,35)</t>
  </si>
  <si>
    <t>ОТм(ЗТм)</t>
  </si>
  <si>
    <t>91.05.02-005</t>
  </si>
  <si>
    <t>Краны козловые, грузоподъемность 32 т</t>
  </si>
  <si>
    <t>маш.час</t>
  </si>
  <si>
    <t>4-100-060</t>
  </si>
  <si>
    <t xml:space="preserve">ОТм(Зтм) Средний разряд машинистов 6 </t>
  </si>
  <si>
    <t>91.05.05-015</t>
  </si>
  <si>
    <t>Краны на автомобильном ходу, грузоподъемность 16 т</t>
  </si>
  <si>
    <t>91.06.01-003</t>
  </si>
  <si>
    <t>Домкраты гидравлические, грузоподъемность 63-100 т</t>
  </si>
  <si>
    <t>91.14.02-001</t>
  </si>
  <si>
    <t>Автомобили бортовые, грузоподъемность до 5 т</t>
  </si>
  <si>
    <t>4-100-040</t>
  </si>
  <si>
    <t xml:space="preserve">ОТм(Зтм) Средний разряд машинистов 4 </t>
  </si>
  <si>
    <t>91.17.04-042</t>
  </si>
  <si>
    <t>Аппараты для газовой сварки и резки</t>
  </si>
  <si>
    <t>91.17.04-171</t>
  </si>
  <si>
    <t>Аппараты сварочные для ручной дуговой сварки, сварочный ток до 500 А</t>
  </si>
  <si>
    <t>М</t>
  </si>
  <si>
    <t>01.3.02.08-0001</t>
  </si>
  <si>
    <t>Кислород газообразный технический</t>
  </si>
  <si>
    <t>м3</t>
  </si>
  <si>
    <t>01.3.02.09-0022</t>
  </si>
  <si>
    <t>Пропан-бутан смесь техническая</t>
  </si>
  <si>
    <t>кг</t>
  </si>
  <si>
    <t>01.7.03.04-0001</t>
  </si>
  <si>
    <t>Электроэнергия</t>
  </si>
  <si>
    <t>кВт-ч</t>
  </si>
  <si>
    <t>01.7.11.07-0036</t>
  </si>
  <si>
    <t>Электроды сварочные для сварки низколегированных и углеродистых сталей Э46, диаметр 4 мм</t>
  </si>
  <si>
    <t>01.7.15.06-0111</t>
  </si>
  <si>
    <t>Гвозди строительные</t>
  </si>
  <si>
    <t>01.7.20.08-0071</t>
  </si>
  <si>
    <t>Канат пеньковый тросовой свивки, пропитанный, диаметр 26 мм</t>
  </si>
  <si>
    <t>07.2.07.12-0011</t>
  </si>
  <si>
    <t>Металлоконструкции зданий и сооружений с преобладанием гнутых профилей и круглых труб</t>
  </si>
  <si>
    <t>08.2.02.11-0007</t>
  </si>
  <si>
    <t>Канат двойной свивки ТК, конструкции 6х19(1+6+12)+1 о.с., марка В, из оцинкованной по группе Ж проволоки, маркировочная группа 1570-1770 Н/мм2, диаметр 5,5 мм</t>
  </si>
  <si>
    <t>10 м</t>
  </si>
  <si>
    <t>08.3.03.06-0002</t>
  </si>
  <si>
    <t>Проволока горячекатаная в мотках, диаметр 6,3-6,5 мм</t>
  </si>
  <si>
    <t>08.3.11.01-1106</t>
  </si>
  <si>
    <t>Швеллеры стальные горячекатаные, марки стали Ст3пс, Ст3сп, № 40У, № 40П</t>
  </si>
  <si>
    <t>11.1.03.01-0061</t>
  </si>
  <si>
    <t>Бруски обрезные хвойных пород (ель, сосна), естественной влажности, длина 2-6,5 м, ширина 20-90 мм, толщина 20-90 мм, сорт I</t>
  </si>
  <si>
    <t>14.4.01.01-0003</t>
  </si>
  <si>
    <t>Грунтовка ГФ-021</t>
  </si>
  <si>
    <t>14.5.09.07-0030</t>
  </si>
  <si>
    <t>Растворитель Р-4</t>
  </si>
  <si>
    <t>П,Н</t>
  </si>
  <si>
    <t>01.7.15.03-0042</t>
  </si>
  <si>
    <t>Болты с гайками и шайбами строительные</t>
  </si>
  <si>
    <t>Н</t>
  </si>
  <si>
    <t>07.2.05.01</t>
  </si>
  <si>
    <t>Площадки металлические</t>
  </si>
  <si>
    <t>Итого прямые затраты</t>
  </si>
  <si>
    <t>ФОТ</t>
  </si>
  <si>
    <t>Пр/812-009.0-1</t>
  </si>
  <si>
    <t>НР Строительные металлические конструкции</t>
  </si>
  <si>
    <t>Пр/774-009.0, Приказ № 774/пр от 11.12.2020 п.16</t>
  </si>
  <si>
    <t>СП Строительные металлические конструкции</t>
  </si>
  <si>
    <t>Всего по позиции</t>
  </si>
  <si>
    <t>02-15-1-01-0142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</si>
  <si>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142 км</t>
  </si>
  <si>
    <t>(Перевозка грузов автотранспортом (Автомобили-самосвалы))</t>
  </si>
  <si>
    <t>Монтаж площадок с настилом и ограждением из листовой, рифленой, просечной и круглой стали</t>
  </si>
  <si>
    <t>Приказ от 04.08.2020 № 421/пр п.58б</t>
  </si>
  <si>
    <t>При применении сметных норм, включенных в сборники ГЭСН (ФЕР, ТЕР), аналогичных технологическим процессам в новом строительстве, в том числе по возведению новых конструктивных элементов ОЗП=1,15; ЭМ=1,25 к расх.; ЗПМ=1,25; ТЗ=1,15; ТЗМ=1,25</t>
  </si>
  <si>
    <t>1,5525
(1,15*1,35)</t>
  </si>
  <si>
    <t>1,6875
(1,25*1,35)</t>
  </si>
  <si>
    <t>ФСБЦ-07.2.07.12-0011</t>
  </si>
  <si>
    <t>(Строительные металлические конструкции)</t>
  </si>
  <si>
    <t xml:space="preserve">Металлоконструкции зданий и сооружений с преобладанием гнутых профилей и круглых труб </t>
  </si>
  <si>
    <t>ФСБЦ-07.2.07.12-0011_01-20-1-01-0030</t>
  </si>
  <si>
    <t xml:space="preserve">Перевозка грузов I класса автомобилями бортовыми грузоподъемностью до 20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30 км </t>
  </si>
  <si>
    <t>ФСБЦ-07.2.07.12-0011_01-20-1-01-0132</t>
  </si>
  <si>
    <t xml:space="preserve">Перевозка грузов I класса автомобилями бортовыми грузоподъемностью до 20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132 км </t>
  </si>
  <si>
    <t>8.1</t>
  </si>
  <si>
    <t>8.2</t>
  </si>
  <si>
    <t xml:space="preserve">     Итого прямые затраты (справочно)</t>
  </si>
  <si>
    <t xml:space="preserve">          в том числе:</t>
  </si>
  <si>
    <t xml:space="preserve">               Оплата труда рабочих</t>
  </si>
  <si>
    <t xml:space="preserve">               Эксплуатация машин</t>
  </si>
  <si>
    <t xml:space="preserve">               Оплата труда машинистов (Отм)</t>
  </si>
  <si>
    <t xml:space="preserve">               Материалы</t>
  </si>
  <si>
    <t xml:space="preserve">               Перевозка</t>
  </si>
  <si>
    <t xml:space="preserve">     Строительные работы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</si>
  <si>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</si>
  <si>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</si>
  <si>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</si>
  <si>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</si>
  <si>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оплата труда машинистов (Отм)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</si>
  <si>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</si>
  <si>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</si>
  <si>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</si>
  <si>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Перевозка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</si>
  <si>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</si>
  <si>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</si>
  <si>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</si>
  <si>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Справочно</t>
  </si>
  <si>
    <t xml:space="preserve">       затраты труда рабочих</t>
  </si>
  <si>
    <t xml:space="preserve">       затраты труда машинистов</t>
  </si>
  <si>
    <t>12.1</t>
  </si>
  <si>
    <t>12.2</t>
  </si>
  <si>
    <t>19</t>
  </si>
  <si>
    <t>20</t>
  </si>
  <si>
    <t>21</t>
  </si>
  <si>
    <t>22</t>
  </si>
  <si>
    <t>23</t>
  </si>
  <si>
    <t>24</t>
  </si>
  <si>
    <t>Итоги по смете:</t>
  </si>
  <si>
    <t xml:space="preserve">     Всего прямые затраты (справочно)</t>
  </si>
  <si>
    <t xml:space="preserve">     Всего ФОТ (справочно)</t>
  </si>
  <si>
    <t xml:space="preserve">     Всего накладные расходы (справочно)</t>
  </si>
  <si>
    <t xml:space="preserve">     Всего сметная прибыль (справочно)</t>
  </si>
  <si>
    <t>Составил:</t>
  </si>
  <si>
    <t>Эксперт направления сметного регулирования Управления проектов Департамента развития инфраструктуры</t>
  </si>
  <si>
    <t>(Татаринов А.Ю.)</t>
  </si>
  <si>
    <t>[должность, подпись (инициалы, фамилия)]</t>
  </si>
  <si>
    <t>Проверил:</t>
  </si>
  <si>
    <t>(Татаринова Е.А.)</t>
  </si>
  <si>
    <t>1.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</si>
  <si>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² Под прочими затратами понимаются затраты, учитываемые в соответствии с пунктом 184 Методики.</t>
  </si>
  <si>
    <t>³ Под прочими работами понимаются затраты, учитываемые в соответствии с пунктами 122-128 Методики.</t>
  </si>
  <si>
    <t>ЛСР 02-01-01</t>
  </si>
  <si>
    <t xml:space="preserve">СМЕТА № 2-из   </t>
  </si>
  <si>
    <t xml:space="preserve">, Реконструкция снегоудерживающих сооружений ВТРК «Эльбрус». Этап 1., Инженерно-геологические изыскания, </t>
  </si>
  <si>
    <t>Итого по расчету: 12 262 666,27 руб.</t>
  </si>
  <si>
    <t xml:space="preserve">Инженерно-геологическая, гидрогеологическая рекогносцировка при проходимости плохой: 3 категория сложности, полевые работы, 3(1 км маршрута) </t>
  </si>
  <si>
    <t xml:space="preserve">СБЦ "Инженерно-геологические и инженерно-экологические изыскания для строительства (1999)" табл.9 п.3-3-1
(СБЦ103-9-3-3-1) </t>
  </si>
  <si>
    <t>(47,2*3)*1,2,
где количество 3=3</t>
  </si>
  <si>
    <t>169,92</t>
  </si>
  <si>
    <t>ОУ п.8а При выполнении изысканий в горных и высокогорных районах с абсолютными высотами поверхности участка над уровнем моря: св. 2000 до 3000 м К=1,2</t>
  </si>
  <si>
    <t xml:space="preserve">Наблюдения при передвижении по маршруту при составлении инженерно-геологической, гидрогеологической,почвенной,инженерно-экологической карты в масштабе 1:10000-1:5000: проходимость плохая, полевые работы, 2(1 км маршрута) </t>
  </si>
  <si>
    <t xml:space="preserve">СБЦ "Инженерно-геологические и инженерно-экологические изыскания для строительства (1999)" табл.10 п.3-3-1
(СБЦ103-10-3-3-1) </t>
  </si>
  <si>
    <t>(30*2)*1,2,
где количество 2=2</t>
  </si>
  <si>
    <t>72,00</t>
  </si>
  <si>
    <t xml:space="preserve">Описание точек наблюдений при составлении инженерно-геологических (гидрогеологических) карт: категория сложности 3, полевые работы, 72(1 точка) </t>
  </si>
  <si>
    <t xml:space="preserve">СБЦ "Инженерно-геологические и инженерно-экологические изыскания для строительства (1999)" табл.11 п.1-3-1
(СБЦ103-11-1-3-1) </t>
  </si>
  <si>
    <t>(16,4*72)*1,2,
где количество 72=72</t>
  </si>
  <si>
    <t>1 416,96</t>
  </si>
  <si>
    <t xml:space="preserve">Колонковое бурение скважины диаметром до 160мм, глубиной до 15м: категория породы 9, 300(м) </t>
  </si>
  <si>
    <t xml:space="preserve">СБЦ "Инженерно-геологические и инженерно-экологические изыскания для строительства (1999)" табл.17 п.1-9
(СБЦ103-17-1-9) </t>
  </si>
  <si>
    <t>(99,7*300)*1,2*1,1,
где количество 300=300</t>
  </si>
  <si>
    <t>39 481,20</t>
  </si>
  <si>
    <t>ОУ п.8а При выполнении изысканий в горных и высокогорных районах с абсолютными высотами поверхности участка над уровнем моря: св. 2000 до 3000 м К=1,2;</t>
  </si>
  <si>
    <t>Ч.II,ОП п.7 при уклонах от 10° до 30° К=1,1</t>
  </si>
  <si>
    <t xml:space="preserve">Колонковое бурение скважины диаметром до 160мм, глубиной до 15м: категория породы 10, 300(м) </t>
  </si>
  <si>
    <t xml:space="preserve">СБЦ "Инженерно-геологические и инженерно-экологические изыскания для строительства (1999)" табл.17 п.1-10
(СБЦ103-17-1-10) </t>
  </si>
  <si>
    <t>(145,8*300)*1,2*1,1,
где количество 300=300</t>
  </si>
  <si>
    <t>57 736,80</t>
  </si>
  <si>
    <t xml:space="preserve">Определение объемного веса в естественном залегании и коэффициента разрыхления несвязного грунта (взвешивание и замер извлекаемого грунта мерными ящиками, замер объема опытного шурфа засыпкой сортированным песком), 6(опыт) </t>
  </si>
  <si>
    <t xml:space="preserve">СБЦ "Инженерно-геологические и инженерно-экологические изыскания для строительства (1999)" табл.59 п.8
(СБЦ103-59-8) </t>
  </si>
  <si>
    <t>(60,2*6)*1,2,
где количество 6=6</t>
  </si>
  <si>
    <t>433,44</t>
  </si>
  <si>
    <t xml:space="preserve">Плановая и высотная привязка при расстоянии между геологическими выработками или точками до 50м: категория сложности 3 (Предварительная разбивка), 200(1 выработка (точка)) </t>
  </si>
  <si>
    <t xml:space="preserve">СБЦ "Инженерно-геологические и инженерно-экологические изыскания для строительства (1999)" табл.93 п.1-3
(СБЦ103-93-1-3) </t>
  </si>
  <si>
    <t>(10,8*200)*1,2*0,5,
где количество 200=200</t>
  </si>
  <si>
    <t>1 296,00</t>
  </si>
  <si>
    <t>прим.1 предварительная разбивка местоположения выработок (точек) К=0,5</t>
  </si>
  <si>
    <t xml:space="preserve">Плановая и высотная привязка при расстоянии между геологическими выработками или точками до 50м: категория сложности 3, 200(1 выработка (точка)) </t>
  </si>
  <si>
    <t>(10,8*200)*1,2,
где количество 200=200</t>
  </si>
  <si>
    <t>2 592,00</t>
  </si>
  <si>
    <t xml:space="preserve">Отбор монолитов из буровых скважин (связные грунты) с глубины до 10м (Скальные грунты), 40(1 монолит) </t>
  </si>
  <si>
    <t xml:space="preserve">СБЦ "Инженерно-геологические и инженерно-экологические изыскания для строительства (1999)" табл.57 п.1-1
(СБЦ103-57-1-1) </t>
  </si>
  <si>
    <t>(22,9*40)*0,7*1,2,
где количество 40=40</t>
  </si>
  <si>
    <t>769,44</t>
  </si>
  <si>
    <t>прим. отбор монолита скальных пород при колонковом бурении определяется по ценам отбора монолита из буровой скважины К=0,7;</t>
  </si>
  <si>
    <t xml:space="preserve">   Итого Поз. 1-9</t>
  </si>
  <si>
    <t>103 967,76</t>
  </si>
  <si>
    <t>6 746 467,95</t>
  </si>
  <si>
    <t>Раздел 2. Лабораторные работы</t>
  </si>
  <si>
    <t xml:space="preserve">Сокращенный комплекс определений физических свойств скальных и полускальных грунтов, 40(1 образец) </t>
  </si>
  <si>
    <t xml:space="preserve">СБЦ "Инженерно-геологические и инженерно-экологические изыскания для строительства (1999)" табл.68 п.1
(СБЦ103-68-1) </t>
  </si>
  <si>
    <t>48,9*40,
где количество 40=40</t>
  </si>
  <si>
    <t xml:space="preserve">Определение предела прочности при сжатии в естественном, или воздушно-сухом, или водонасыщенном состоянии скального и полускального грунта, 80(1 образец) </t>
  </si>
  <si>
    <t xml:space="preserve">СБЦ "Инженерно-геологические и инженерно-экологические изыскания для строительства (1999)" табл.67 п.9
(СБЦ103-67-9) </t>
  </si>
  <si>
    <t>1,8*80,
где количество 80=80</t>
  </si>
  <si>
    <t>144,00</t>
  </si>
  <si>
    <t xml:space="preserve">Определение влажности песчаных грунтов, 60(1 образец) </t>
  </si>
  <si>
    <t xml:space="preserve">СБЦ "Инженерно-геологические и инженерно-экологические изыскания для строительства (1999)" табл.64 п.1
(СБЦ103-64-1) </t>
  </si>
  <si>
    <t>1,9*60,
где количество 60=60</t>
  </si>
  <si>
    <t>114,00</t>
  </si>
  <si>
    <t xml:space="preserve">Определение плотности песчаных грунтов, 60(1 образец) </t>
  </si>
  <si>
    <t xml:space="preserve">СБЦ "Инженерно-геологические и инженерно-экологические изыскания для строительства (1999)" табл.64 п.3
(СБЦ103-64-3) </t>
  </si>
  <si>
    <t>2,9*60,
где количество 60=60</t>
  </si>
  <si>
    <t>174,00</t>
  </si>
  <si>
    <t xml:space="preserve">Гранулометрический анализ песчаных грунтов ситовым методом с разделением на фракции от 10 до 0.1мм без кипячения и промывки, (навеска свыше 1кг), 60(1 образец) </t>
  </si>
  <si>
    <t xml:space="preserve">СБЦ "Инженерно-геологические и инженерно-экологические изыскания для строительства (1999)" табл.64 п.11
(СБЦ103-64-11) </t>
  </si>
  <si>
    <t>13,7*60,
где количество 60=60</t>
  </si>
  <si>
    <t>822,00</t>
  </si>
  <si>
    <t xml:space="preserve">Определение истираемости щебня (гравия) в полочном барабане, 20(1 проба) </t>
  </si>
  <si>
    <t xml:space="preserve">СБЦ "Инженерно-геологические и инженерно-экологические изыскания для строительства (1999)" табл.76 п.30
(СБЦ103-76-30) </t>
  </si>
  <si>
    <t>11,3*20,
где количество 20=20</t>
  </si>
  <si>
    <t>226,00</t>
  </si>
  <si>
    <t xml:space="preserve">Подготовка проб щебня к испытаниям в полочном барабане, 20(1 проба) </t>
  </si>
  <si>
    <t xml:space="preserve">СБЦ "Инженерно-геологические и инженерно-экологические изыскания для строительства (1999)" табл.76 п.43
(СБЦ103-76-43) </t>
  </si>
  <si>
    <t>13,3*20,
где количество 20=20</t>
  </si>
  <si>
    <t>266,00</t>
  </si>
  <si>
    <t xml:space="preserve">Единичные определения химического состава грунтов (почв): приготовление водной вытяжки, 10(1 образец) </t>
  </si>
  <si>
    <t xml:space="preserve">СБЦ "Инженерно-геологические и инженерно-экологические изыскания для строительства (1999)" табл.70 п.83
(СБЦ103-70-83) </t>
  </si>
  <si>
    <t>3,8*10,
где количество 10=10</t>
  </si>
  <si>
    <t>38,00</t>
  </si>
  <si>
    <t xml:space="preserve">Анализ водной вытяжки с определением по разности суммы натрия и калия, 10(1 образец) </t>
  </si>
  <si>
    <t xml:space="preserve">СБЦ "Инженерно-геологические и инженерно-экологические изыскания для строительства (1999)" табл.71 п.1
(СБЦ103-71-1) </t>
  </si>
  <si>
    <t>48,8*10,
где количество 10=10</t>
  </si>
  <si>
    <t>488,00</t>
  </si>
  <si>
    <t xml:space="preserve">Определение коррозионной активности грунтов по отношению к стали, 10(1 проба) </t>
  </si>
  <si>
    <t xml:space="preserve">СБЦ "Инженерно-геологические и инженерно-экологические изыскания для строительства (1999)" табл.75 п.4
(СБЦ103-75-4) </t>
  </si>
  <si>
    <t>18,2*10,
где количество 10=10</t>
  </si>
  <si>
    <t>182,00</t>
  </si>
  <si>
    <t>Итого по разделу 2 Лабораторные работы</t>
  </si>
  <si>
    <t xml:space="preserve">   Итого Поз. 10-19</t>
  </si>
  <si>
    <t>4 410,00</t>
  </si>
  <si>
    <t>286 164,90</t>
  </si>
  <si>
    <t xml:space="preserve">   Итого по разделу 2 Лабораторные работы</t>
  </si>
  <si>
    <t>Раздел 3. Камеральные работы</t>
  </si>
  <si>
    <t xml:space="preserve">Инженерно-геологическая, гидрогеологическая рекогносцировка при проходимости плохой: 3 категория сложности, камеральные работы, 3(1 км маршрута) </t>
  </si>
  <si>
    <t xml:space="preserve">СБЦ "Инженерно-геологические и инженерно-экологические изыскания для строительства (1999)" табл.9 п.3-3-2
(СБЦ103-9-3-3-2) </t>
  </si>
  <si>
    <t>23,4*3,
где количество 3=3</t>
  </si>
  <si>
    <t>70,20</t>
  </si>
  <si>
    <t xml:space="preserve">Наблюдения при передвижении по маршруту при составлении инженерно-геологической, гидрогеологической,почвенной,инженерно-экологической карты в масштабе 1:10000-1:5000: проходимость плохая, камеральные работы, 2(1 км маршрута) </t>
  </si>
  <si>
    <t xml:space="preserve">СБЦ "Инженерно-геологические и инженерно-экологические изыскания для строительства (1999)" табл.10 п.3-3-2
(СБЦ103-10-3-3-2) </t>
  </si>
  <si>
    <t>3*2,
где количество 2=2</t>
  </si>
  <si>
    <t>6,00</t>
  </si>
  <si>
    <t xml:space="preserve">Описание точек наблюдений при составлении инженерно-геологических (гидрогеологических) карт: категория сложности 3, камеральные работы, 72(1 точка) </t>
  </si>
  <si>
    <t xml:space="preserve">СБЦ "Инженерно-геологические и инженерно-экологические изыскания для строительства (1999)" табл.11 п.1-3-2
(СБЦ103-11-1-3-2) </t>
  </si>
  <si>
    <t>10,2*72,
где количество 72=72</t>
  </si>
  <si>
    <t>734,40</t>
  </si>
  <si>
    <t xml:space="preserve">Сбор, изучение и систематизация материалов изысканий прошлых лет по горным выработкам: 3 категория сложности инженерно-геологических условий, 40(1м выработки) </t>
  </si>
  <si>
    <t xml:space="preserve">СБЦ "Инженерно-геологические и инженерно-экологические изыскания для строительства (1999)" табл.78 п.1-3
(СБЦ103-78-1-3) </t>
  </si>
  <si>
    <t>10,8*40,
где количество 40=40</t>
  </si>
  <si>
    <t>432,00</t>
  </si>
  <si>
    <t xml:space="preserve">Сбор, изучение и систематизация материалов изысканий прошлых лет по цифровым показателям: 3 категория сложности инженерно-геологических условий, 50(10 цифровых значений) </t>
  </si>
  <si>
    <t xml:space="preserve">СБЦ "Инженерно-геологические и инженерно-экологические изыскания для строительства (1999)" табл.78 п.2-3
(СБЦ103-78-2-3) </t>
  </si>
  <si>
    <t>4,3*50,
где количество 50=50</t>
  </si>
  <si>
    <t>215,00</t>
  </si>
  <si>
    <t>25</t>
  </si>
  <si>
    <t xml:space="preserve">Камеральная обработка материалов буровых и горнопроходческих работ: категория сложности инженерно-геологических условий 3, 600(1м выработки) </t>
  </si>
  <si>
    <t xml:space="preserve">СБЦ "Инженерно-геологические и инженерно-экологические изыскания для строительства (1999)" табл.82 п.1-3
(СБЦ103-82-1-3) </t>
  </si>
  <si>
    <t>9,4*600,
где количество 600=600</t>
  </si>
  <si>
    <t>5 640,00</t>
  </si>
  <si>
    <t>26</t>
  </si>
  <si>
    <t xml:space="preserve">Камеральная обработка комплексных исследований и отдельных определений физико-механических свойств грунтов (пород): скальных и полускальных - 10%, 10%=0,1(значение) </t>
  </si>
  <si>
    <t xml:space="preserve">СБЦ "Инженерно-геологические и инженерно-экологические изыскания для строительства (1999)" табл.86 п.3
(СБЦ103-86-3) </t>
  </si>
  <si>
    <t>2326*0,1,
где количество 0,1=10%</t>
  </si>
  <si>
    <t>232,60</t>
  </si>
  <si>
    <t>27</t>
  </si>
  <si>
    <t xml:space="preserve">Камеральная обработка определения коррозионной активности грунтов и воды - 15% от стоимости лабораторных работ, 15%=0,15(значение) </t>
  </si>
  <si>
    <t xml:space="preserve">СБЦ "Инженерно-геологические и инженерно-экологические изыскания для строительства (1999)" табл.86 п.8
(СБЦ103-86-8) </t>
  </si>
  <si>
    <t>182*0,15,
где количество 0,15=15%</t>
  </si>
  <si>
    <t>27,30</t>
  </si>
  <si>
    <t>28</t>
  </si>
  <si>
    <t xml:space="preserve">Камеральная обработка комплексных исследований и отдельных определений физико-механических свойств грунтов (пород): песчаных- 15% от стоимости лабораторных работ, 15%=0,15(значение) </t>
  </si>
  <si>
    <t xml:space="preserve">СБЦ "Инженерно-геологические и инженерно-экологические изыскания для строительства (1999)" табл.86 п.2
(СБЦ103-86-2) </t>
  </si>
  <si>
    <t>1110*0,15,
где количество 0,15=15%</t>
  </si>
  <si>
    <t>166,50</t>
  </si>
  <si>
    <t>29</t>
  </si>
  <si>
    <t xml:space="preserve">Камеральная обработка комплексных исследований и отдельных определений: химического состава грунтов и почв - 12% от стоимости лабораторных работ, 12%=0,12(значение) </t>
  </si>
  <si>
    <t xml:space="preserve">СБЦ "Инженерно-геологические и инженерно-экологические изыскания для строительства (1999)" табл.86 п.4
(СБЦ103-86-4) </t>
  </si>
  <si>
    <t>488*0,12,
где количество 0,12=12%</t>
  </si>
  <si>
    <t>58,56</t>
  </si>
  <si>
    <t>30</t>
  </si>
  <si>
    <t xml:space="preserve">Составление программы производства работ, средняя глубина исследования: до 5м, исследуемая площадь до 1км2, 1(1 программа) </t>
  </si>
  <si>
    <t xml:space="preserve">СБЦ "Инженерно-геологические и инженерно-экологические изыскания для строительства (1999)" табл.81 п.1-1
(СБЦ103-81-1-1) </t>
  </si>
  <si>
    <t>200*1,
где количество 1=1</t>
  </si>
  <si>
    <t>200,00</t>
  </si>
  <si>
    <t>31</t>
  </si>
  <si>
    <t xml:space="preserve">Составление технического отчета (заключения) о результатах выполненных работ,  категория сложности инженерно-геологических условий 3, при стоимости камеральных работ: св. 5 до 20 тыс. руб. - 22%, 22%=0,22(1 отчет) </t>
  </si>
  <si>
    <t xml:space="preserve">СБЦ "Инженерно-геологические и инженерно-экологические изыскания для строительства (1999)" табл.87 п.2-3
(СБЦ103-87-2-3) </t>
  </si>
  <si>
    <t>7582,56*0,22,
где количество 0,22=22%</t>
  </si>
  <si>
    <t>1 668,16</t>
  </si>
  <si>
    <t>Итого по разделу 3 Камеральные работы</t>
  </si>
  <si>
    <t xml:space="preserve">   Итого Поз. 20-31</t>
  </si>
  <si>
    <t>9 450,72</t>
  </si>
  <si>
    <t>613 257,22</t>
  </si>
  <si>
    <t xml:space="preserve">   Итого по разделу 3 Камеральные работы</t>
  </si>
  <si>
    <t>32</t>
  </si>
  <si>
    <t xml:space="preserve">Расходы по внутреннему транспорту при расстоянии от базы до участка изысканий 15-20 км, при сметной стоимости полевых изыскательских работ св. 50 тыс. руб., 11,25%=0,1125(значение) </t>
  </si>
  <si>
    <t xml:space="preserve">СБЦ "Инженерно-геологические и инженерно-экологические изыскания для строительства (1999)" табл.4
(СБЦ 103 Табл. 4) </t>
  </si>
  <si>
    <t>103967,76*0,1125,
где количество 0,1125=11,25%</t>
  </si>
  <si>
    <t>11 696,37</t>
  </si>
  <si>
    <t>33</t>
  </si>
  <si>
    <t xml:space="preserve">Расходы по внешнему транспорту при расстоянии проезда в одном направлении 1000-2000 км, при экспедиционных условиях продолжительностью до 1 мес., 36,4%=0,364(значение) </t>
  </si>
  <si>
    <t xml:space="preserve">СБЦ "Инженерно-геологические и инженерно-экологические изыскания для строительства (1999)" табл.5
(СБЦ 103 Табл. 5) </t>
  </si>
  <si>
    <t>115664,13*0,364,
где количество 0,364=36,4%</t>
  </si>
  <si>
    <t>42 101,74</t>
  </si>
  <si>
    <t>34</t>
  </si>
  <si>
    <t xml:space="preserve">Расходы по организации и ликвидации работ, 6%=0,06(значение) </t>
  </si>
  <si>
    <t xml:space="preserve">СБЦ "Инженерно-геологические и инженерно-экологические изыскания для строительства (1999)" п. 13 ОУ
(СБЦ 103 ОУ п. 13) </t>
  </si>
  <si>
    <t>(115664,13*0,06)*2,5,
где количество 0,06=6%</t>
  </si>
  <si>
    <t>17 349,62</t>
  </si>
  <si>
    <t>П 13. ОУ Примечание 1 При сметной стоимости до 2 тыс. руб. или при  изысканиях, выполняемых в районах Крайнего Севера и приравненных к ним местностях, а также в малонаселенных (необжитых) районах (высокогорных, пустынных, таежных и тундровых) К=2,5</t>
  </si>
  <si>
    <t xml:space="preserve">   Итого Поз. 32-34</t>
  </si>
  <si>
    <t>71 147,73</t>
  </si>
  <si>
    <t>4 616 776,20</t>
  </si>
  <si>
    <t xml:space="preserve">   Итого Поз. 1-34</t>
  </si>
  <si>
    <t>188 976,21</t>
  </si>
  <si>
    <t>12 262 666,27</t>
  </si>
  <si>
    <t>Итого по расчету: 16 807 964,83 руб.</t>
  </si>
  <si>
    <t>(47,2*3)*1,4*1,2,
где количество 3=3</t>
  </si>
  <si>
    <t>237,89</t>
  </si>
  <si>
    <t>ОУ п.8г При выполнении полевых изыскательских работ в неблагоприятный период года: при продолжительности неблагоприятного периода 8-9,5 мес. К=1,4;</t>
  </si>
  <si>
    <t>(30*2)*1,4*1,2,
где количество 2=2</t>
  </si>
  <si>
    <t>100,80</t>
  </si>
  <si>
    <t>(16,4*72)*1,4*1,2,
где количество 72=72</t>
  </si>
  <si>
    <t>1 983,74</t>
  </si>
  <si>
    <t>(99,7*300)*1,4*1,2*1,1,
где количество 300=300</t>
  </si>
  <si>
    <t>55 273,68</t>
  </si>
  <si>
    <t>(145,8*300)*1,4*1,2*1,1,
где количество 300=300</t>
  </si>
  <si>
    <t>80 831,52</t>
  </si>
  <si>
    <t>(60,2*6)*1,2*1,4,
где количество 6=6</t>
  </si>
  <si>
    <t>606,82</t>
  </si>
  <si>
    <t>ОУ п.8г При выполнении полевых изыскательских работ в неблагоприятный период года: при продолжительности неблагоприятного периода 8-9,5 мес. К=1,4</t>
  </si>
  <si>
    <t>(10,8*200)*1,4*1,2*0,5,
где количество 200=200</t>
  </si>
  <si>
    <t>1 814,40</t>
  </si>
  <si>
    <t>(10,8*200)*1,4*1,2,
где количество 200=200</t>
  </si>
  <si>
    <t>3 628,80</t>
  </si>
  <si>
    <t>(22,9*40)*0,7*1,4*1,2,
где количество 40=40</t>
  </si>
  <si>
    <t>145 554,87</t>
  </si>
  <si>
    <t>9 445 055,51</t>
  </si>
  <si>
    <t>145554,87*0,1125,
где количество 0,1125=11,25%</t>
  </si>
  <si>
    <t>16 374,92</t>
  </si>
  <si>
    <t>161929,79*0,364,
где количество 0,364=36,4%</t>
  </si>
  <si>
    <t>58 942,44</t>
  </si>
  <si>
    <t>(161929,79*0,06)*2,5,
где количество 0,06=6%</t>
  </si>
  <si>
    <t>24 289,47</t>
  </si>
  <si>
    <t>99 606,83</t>
  </si>
  <si>
    <t>6 463 487,20</t>
  </si>
  <si>
    <t>259 022,42</t>
  </si>
  <si>
    <t>16 807 964,83</t>
  </si>
  <si>
    <t>Строительный контроль 1,47%</t>
  </si>
  <si>
    <t>КВЛ</t>
  </si>
  <si>
    <t>в том числе ПИР</t>
  </si>
  <si>
    <t>СОГЛАСОВАНО:</t>
  </si>
  <si>
    <t>УТВЕРЖДАЮ:</t>
  </si>
  <si>
    <t>______________</t>
  </si>
  <si>
    <t>____________</t>
  </si>
  <si>
    <t>" _____ " ________________ 2018 г.</t>
  </si>
  <si>
    <t>"______ " _______________2018 г.</t>
  </si>
  <si>
    <t>"Всесезонный туристско-рекреационный комплекс "Эльбрус", Кабардино-Балкарская Республика. Пассажирская подвесная канатная дорога EL6"</t>
  </si>
  <si>
    <r>
      <t xml:space="preserve">ЛОКАЛЬНЫЙ СМЕТНЫЙ РАСЧЕТ № </t>
    </r>
    <r>
      <rPr>
        <sz val="12"/>
        <rFont val="Arial"/>
        <family val="2"/>
        <charset val="204"/>
      </rPr>
      <t>02-01-08</t>
    </r>
  </si>
  <si>
    <t>(локальная смета)</t>
  </si>
  <si>
    <t xml:space="preserve">на </t>
  </si>
  <si>
    <t>Инженерная защита территории</t>
  </si>
  <si>
    <t>Основание: Раздел ПД №10. Подраздел ПД №6. ЭЛ2-2-ПИР-ВОР_Изм.6, Раздел ПД №10. Подраздел ПД №10. Часть 1. ЭЛ2-2-ПИР-СС1_Изм3</t>
  </si>
  <si>
    <t>Сметная стоимость _______________________________________________________________________________________________</t>
  </si>
  <si>
    <t>___________________________15312,627</t>
  </si>
  <si>
    <t xml:space="preserve">      строительных работ _______________________________________________________________________________________________</t>
  </si>
  <si>
    <t>_______________________________________________________________________________________________15304,508</t>
  </si>
  <si>
    <t xml:space="preserve">      монтажных работ _______________________________________________________________________________________________</t>
  </si>
  <si>
    <t>_______________________________________________________________________________________________8,119</t>
  </si>
  <si>
    <t>Средства на оплату труда _______________________________________________________________________________________________</t>
  </si>
  <si>
    <t>___________________________1140,034</t>
  </si>
  <si>
    <t>Сметная трудоемкость _______________________________________________________________________________________________</t>
  </si>
  <si>
    <t>_______________________________________________________________________________________________86562,2</t>
  </si>
  <si>
    <t>чел.час</t>
  </si>
  <si>
    <t>Составлен(а) в текущих (прогнозных) ценах по состоянию на 01.01.2000г.</t>
  </si>
  <si>
    <t>Шифр и номер позиции норматива</t>
  </si>
  <si>
    <t>Наименование работ и затрат, единица измерения</t>
  </si>
  <si>
    <t>Стоимость единицы, руб.</t>
  </si>
  <si>
    <t>Общая стоимость, руб.</t>
  </si>
  <si>
    <t>Затраты труда рабочих, чел.-ч, не занятых обслуживанием машин</t>
  </si>
  <si>
    <t>эксплуата-
ции машин</t>
  </si>
  <si>
    <t>оплаты труда</t>
  </si>
  <si>
    <t>эксплуата-
ция машин</t>
  </si>
  <si>
    <t>в т.ч. оплаты труда</t>
  </si>
  <si>
    <t>на единицу</t>
  </si>
  <si>
    <t>Раздел 1. Зона защиты опоры Т04</t>
  </si>
  <si>
    <t>Устройство гибких снегоудерживающих барьеров DK3.5 N3.2 L=29,5+33+33+33</t>
  </si>
  <si>
    <t>Устройство ж.б. фундаментов</t>
  </si>
  <si>
    <r>
      <t>ФЕР01-02-065-03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</si>
  <si>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скального грунта отбойными молотками, группа грунтов: 5 - под фундаменты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</si>
  <si>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0,0595</t>
    </r>
    <r>
      <rPr>
        <i/>
        <sz val="7"/>
        <rFont val="Arial"/>
        <family val="2"/>
        <charset val="204"/>
      </rPr>
      <t xml:space="preserve">
5,95 / 100</t>
    </r>
  </si>
  <si>
    <t>25629,84
8486,84</t>
  </si>
  <si>
    <t>17143
1794,2</t>
  </si>
  <si>
    <t>1020
107</t>
  </si>
  <si>
    <r>
      <t>ФЕР06-01-001-05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</si>
  <si>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железобетонных фундаментов общего назначения под колонны объемом: до 3 м3 - фундаменты под шарнирную опору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</si>
  <si>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0,04375</t>
    </r>
    <r>
      <rPr>
        <i/>
        <sz val="7"/>
        <rFont val="Arial"/>
        <family val="2"/>
        <charset val="204"/>
      </rPr>
      <t xml:space="preserve">
(0,5*0,5*0,5*35) / 100</t>
    </r>
  </si>
  <si>
    <t>18492,51
10055,34</t>
  </si>
  <si>
    <t>4289,12
649,67</t>
  </si>
  <si>
    <t>188
28</t>
  </si>
  <si>
    <r>
      <t>ФССЦ-04.1.02.05-0009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</si>
  <si>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тяжелый, класс: В25 (М350)
(м3)</t>
  </si>
  <si>
    <r>
      <t>4,441</t>
    </r>
    <r>
      <rPr>
        <i/>
        <sz val="7"/>
        <rFont val="Arial"/>
        <family val="2"/>
        <charset val="204"/>
      </rPr>
      <t xml:space="preserve">
4,375*1,015</t>
    </r>
  </si>
  <si>
    <t>Тех.часть ФССЦ. Приложение 15 табл.2</t>
  </si>
  <si>
    <t>Надбавка на морозостойкость F300 (1% до F200 + 2%*2 до F300)
(м3)</t>
  </si>
  <si>
    <r>
      <t>32,29</t>
    </r>
    <r>
      <rPr>
        <i/>
        <sz val="6"/>
        <rFont val="Arial"/>
        <family val="2"/>
        <charset val="204"/>
      </rPr>
      <t xml:space="preserve">
645,75*1% от 1 +645,75*4% от 1 </t>
    </r>
  </si>
  <si>
    <r>
      <t>ФССЦ-08.4.03.03-0004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</si>
  <si>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Горячекатанная арматурная сталь класса А500 С, диаметром: 12 мм
(т)</t>
  </si>
  <si>
    <t>Монтаж барьеров</t>
  </si>
  <si>
    <r>
      <t>ФЕР09-01-005-04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</si>
  <si>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Колонны со связями (Шарнирные опоры для крайних секций)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</si>
  <si>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1,376</t>
    </r>
    <r>
      <rPr>
        <i/>
        <sz val="7"/>
        <rFont val="Arial"/>
        <family val="2"/>
        <charset val="204"/>
      </rPr>
      <t xml:space="preserve">
8*172/1000</t>
    </r>
  </si>
  <si>
    <t>822,8
322,25</t>
  </si>
  <si>
    <t>392,73
43,13</t>
  </si>
  <si>
    <t>540
59</t>
  </si>
  <si>
    <r>
      <t>Колонны со связями (Шарнирные опоры внутренних секций)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</si>
  <si>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3,24</t>
    </r>
    <r>
      <rPr>
        <i/>
        <sz val="7"/>
        <rFont val="Arial"/>
        <family val="2"/>
        <charset val="204"/>
      </rPr>
      <t xml:space="preserve">
27*120/1000</t>
    </r>
  </si>
  <si>
    <t>1272
140</t>
  </si>
  <si>
    <r>
      <t>ФЕР09-03-001-01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</si>
  <si>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Монтаж опорных плит с обработанной поверхностью массой: до 0,1 т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</si>
  <si>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0,4725</t>
    </r>
    <r>
      <rPr>
        <i/>
        <sz val="7"/>
        <rFont val="Arial"/>
        <family val="2"/>
        <charset val="204"/>
      </rPr>
      <t xml:space="preserve">
35*13,5/1000</t>
    </r>
  </si>
  <si>
    <t>2223,43
364,45</t>
  </si>
  <si>
    <t>1528,74
170,4</t>
  </si>
  <si>
    <t>722
81</t>
  </si>
  <si>
    <r>
      <t>ФЕРм37-02-040-07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</si>
  <si>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Закрепление расчалок (оттяжек) длиной до 50 м внизу, диаметр каната свыше 18 до 20 мм (Устройство оттяжек крайних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</si>
  <si>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16</t>
    </r>
    <r>
      <rPr>
        <i/>
        <sz val="7"/>
        <rFont val="Arial"/>
        <family val="2"/>
        <charset val="204"/>
      </rPr>
      <t xml:space="preserve">
2*8</t>
    </r>
  </si>
  <si>
    <t>60,59
13,37</t>
  </si>
  <si>
    <t>47,04
5,67</t>
  </si>
  <si>
    <t>753
91</t>
  </si>
  <si>
    <r>
      <t>ФЕРм37-02-040-06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</si>
  <si>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Закрепление расчалок (оттяжек) длиной до 50 м внизу, диаметр каната свыше 16 до 18 мм (Устройство оттяжек внутренних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</si>
  <si>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54</t>
    </r>
    <r>
      <rPr>
        <i/>
        <sz val="7"/>
        <rFont val="Arial"/>
        <family val="2"/>
        <charset val="204"/>
      </rPr>
      <t xml:space="preserve">
2*27</t>
    </r>
  </si>
  <si>
    <t>11,55
11,4</t>
  </si>
  <si>
    <r>
      <t>Закрепление расчалок (оттяжек) длиной до 50 м внизу, диаметр каната свыше 18 до 20 мм (Устройство фиксирующих канатов крайних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</si>
  <si>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376
45</t>
  </si>
  <si>
    <r>
      <t>Закрепление расчалок (оттяжек) длиной до 50 м внизу, диаметр каната свыше 18 до 20 мм (Устройство фиксирующих канатов внутренних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</si>
  <si>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1270
153</t>
  </si>
  <si>
    <r>
      <t>ФЕР01-02-098-02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</si>
  <si>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тросово-сетчатого ограждения, тип склона: средней крутизны
(м2)</t>
    </r>
    <r>
      <rPr>
        <i/>
        <sz val="7"/>
        <rFont val="Arial"/>
        <family val="2"/>
        <charset val="204"/>
      </rPr>
      <t xml:space="preserve">
17,92 = 70,46 - 2,023 x 25,97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</si>
  <si>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474</t>
    </r>
    <r>
      <rPr>
        <i/>
        <sz val="7"/>
        <rFont val="Arial"/>
        <family val="2"/>
        <charset val="204"/>
      </rPr>
      <t xml:space="preserve">
27*14+8*12</t>
    </r>
  </si>
  <si>
    <t>26,29
25,11</t>
  </si>
  <si>
    <t>Том 9.3 стр.675, п.1 КА №29</t>
  </si>
  <si>
    <t>Система SPIDER Avalanche Dk 3.5 N 3.2
(м)</t>
  </si>
  <si>
    <r>
      <t>21389,84</t>
    </r>
    <r>
      <rPr>
        <i/>
        <sz val="6"/>
        <rFont val="Arial"/>
        <family val="2"/>
        <charset val="204"/>
      </rPr>
      <t xml:space="preserve">
175900,00/1,2/6,99*1,02</t>
    </r>
  </si>
  <si>
    <t>Изменить цену на Геобарьер с доставкой 3% !!!! 45000/1,2/6,99*1,02*1,03=5636,27; 5636,27*128,5=724 260,70</t>
  </si>
  <si>
    <t>Устройство микросвай 40/16 L=21м, 27 шт.</t>
  </si>
  <si>
    <r>
      <t>ФЕР04-01-001-07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</si>
  <si>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Роторное бурение скважин с прямой промывкой станками с дизельным двигателем глубиной бурения до 50 м в грунтах группы: 7
(100 м)</t>
    </r>
    <r>
      <rPr>
        <i/>
        <sz val="7"/>
        <rFont val="Arial"/>
        <family val="2"/>
        <charset val="204"/>
      </rPr>
      <t xml:space="preserve">
(Прил.4.3 п.3.1 При роторном и ударно-канатном бурении и применении долот диаметром: до 125 мм ОЗП=0,8; ЭМ=0,8 к расх.; ЗПМ=0,8; МАТ=0,8 к расх.; ТЗ=0,8; ТЗМ=0,8;
Прил.4.3 п.3.4 При вращательном бурении с углом наклона к горизонту, в градусах: до 45 ОЗП=1,22; ЭМ=1,22 к расх.; ЗПМ=1,22; ТЗ=1,22; ТЗМ=1,22;
Прил.4.3 п.3.5 Бурение с подвесных лесов, подмостей, а также на склонах ОЗП=1,25; ЭМ=1,25 к расх.; ЗПМ=1,25; ТЗ=1,25; ТЗМ=1,25;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</si>
  <si>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5,2731</t>
    </r>
    <r>
      <rPr>
        <i/>
        <sz val="7"/>
        <rFont val="Arial"/>
        <family val="2"/>
        <charset val="204"/>
      </rPr>
      <t xml:space="preserve">
527,31 / 100</t>
    </r>
  </si>
  <si>
    <t>127898,37
10002,23</t>
  </si>
  <si>
    <t>117515,55
5608,33</t>
  </si>
  <si>
    <t>619671
29573</t>
  </si>
  <si>
    <r>
      <t>ФЕР04-01-001-10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</si>
  <si>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Роторное бурение скважин с прямой промывкой станками с дизельным двигателем глубиной бурения до 50 м в грунтах группы: 10
(100 м)</t>
    </r>
    <r>
      <rPr>
        <i/>
        <sz val="7"/>
        <rFont val="Arial"/>
        <family val="2"/>
        <charset val="204"/>
      </rPr>
      <t xml:space="preserve">
(Прил.4.3 п.3.1 При роторном и ударно-канатном бурении и применении долот диаметром: до 125 мм ОЗП=0,8; ЭМ=0,8 к расх.; ЗПМ=0,8; МАТ=0,8 к расх.; ТЗ=0,8; ТЗМ=0,8;
Прил.4.3 п.3.4 При вращательном бурении с углом наклона к горизонту, в градусах: до 45 ОЗП=1,22; ЭМ=1,22 к расх.; ЗПМ=1,22; ТЗ=1,22; ТЗМ=1,22;
Прил.4.3 п.3.5 Бурение с подвесных лесов, подмостей, а также на склонах ОЗП=1,25; ЭМ=1,25 к расх.; ЗПМ=1,25; ТЗ=1,25; ТЗМ=1,25;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</si>
  <si>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0,3969</t>
    </r>
    <r>
      <rPr>
        <i/>
        <sz val="7"/>
        <rFont val="Arial"/>
        <family val="2"/>
        <charset val="204"/>
      </rPr>
      <t xml:space="preserve">
39,69 / 100</t>
    </r>
  </si>
  <si>
    <t>388181,26
29641,92</t>
  </si>
  <si>
    <t>357349,1
15147,13</t>
  </si>
  <si>
    <t>141832
6012</t>
  </si>
  <si>
    <r>
      <t>ФССЦ-03.2.01.01-0003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</si>
  <si>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Портландцемент общестроительного назначения бездобавочный, марки: 500
(т)</t>
  </si>
  <si>
    <r>
      <t>17,01</t>
    </r>
    <r>
      <rPr>
        <i/>
        <sz val="7"/>
        <rFont val="Arial"/>
        <family val="2"/>
        <charset val="204"/>
      </rPr>
      <t xml:space="preserve">
21*27*30/1000</t>
    </r>
  </si>
  <si>
    <r>
      <t>ФССЦ-01.7.03.01-0001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</si>
  <si>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Вода
(м3)</t>
  </si>
  <si>
    <r>
      <t>11,9</t>
    </r>
    <r>
      <rPr>
        <i/>
        <sz val="7"/>
        <rFont val="Arial"/>
        <family val="2"/>
        <charset val="204"/>
      </rPr>
      <t xml:space="preserve">
округл(17,01*0,7;1)</t>
    </r>
  </si>
  <si>
    <r>
      <t>ФЕР05-03-001-07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</si>
  <si>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Цементация грунтов восходящим способом при поглощении цемента и песка: до 200 кг
(100 м)</t>
    </r>
    <r>
      <rPr>
        <i/>
        <sz val="7"/>
        <rFont val="Arial"/>
        <family val="2"/>
        <charset val="204"/>
      </rPr>
      <t xml:space="preserve">
8 518,51 = 26 688,61 + (1,3 - 13) x 1 553,00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</si>
  <si>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5,67</t>
    </r>
    <r>
      <rPr>
        <i/>
        <sz val="7"/>
        <rFont val="Arial"/>
        <family val="2"/>
        <charset val="204"/>
      </rPr>
      <t xml:space="preserve">
(21*27) / 100</t>
    </r>
  </si>
  <si>
    <t>11193,54
1501,16</t>
  </si>
  <si>
    <t>6523,94
908,39</t>
  </si>
  <si>
    <t>36991
5151</t>
  </si>
  <si>
    <r>
      <t>28,35</t>
    </r>
    <r>
      <rPr>
        <i/>
        <sz val="7"/>
        <rFont val="Arial"/>
        <family val="2"/>
        <charset val="204"/>
      </rPr>
      <t xml:space="preserve">
21*27*50/1000</t>
    </r>
  </si>
  <si>
    <r>
      <t>11,3</t>
    </r>
    <r>
      <rPr>
        <i/>
        <sz val="7"/>
        <rFont val="Arial"/>
        <family val="2"/>
        <charset val="204"/>
      </rPr>
      <t xml:space="preserve">
округл(28,35*0,4;1)</t>
    </r>
  </si>
  <si>
    <t>Том 9.3 стр.682, п.2 КА №30</t>
  </si>
  <si>
    <t>Трубчатая винтовая штанга (ТВШ) "ГЕОКРЕП" 40/16, 3 м, оцинк.
(шт.)</t>
  </si>
  <si>
    <r>
      <t>27</t>
    </r>
    <r>
      <rPr>
        <i/>
        <sz val="7"/>
        <rFont val="Arial"/>
        <family val="2"/>
        <charset val="204"/>
      </rPr>
      <t xml:space="preserve">
1*27</t>
    </r>
  </si>
  <si>
    <r>
      <t>2392,89</t>
    </r>
    <r>
      <rPr>
        <i/>
        <sz val="6"/>
        <rFont val="Arial"/>
        <family val="2"/>
        <charset val="204"/>
      </rPr>
      <t xml:space="preserve">
19678,04/1,2/6,99*1,02</t>
    </r>
  </si>
  <si>
    <t>Заменить на Геоизол</t>
  </si>
  <si>
    <t>Том 9.3 стр.682, п.1 КА №30</t>
  </si>
  <si>
    <t>Трубчатая винтовая штанга (ТВШ) "ГЕОКРЕП" 40/16, 3 м, необр.
(шт.)</t>
  </si>
  <si>
    <r>
      <t>162</t>
    </r>
    <r>
      <rPr>
        <i/>
        <sz val="7"/>
        <rFont val="Arial"/>
        <family val="2"/>
        <charset val="204"/>
      </rPr>
      <t xml:space="preserve">
6*27</t>
    </r>
  </si>
  <si>
    <r>
      <t>1721,76</t>
    </r>
    <r>
      <rPr>
        <i/>
        <sz val="6"/>
        <rFont val="Arial"/>
        <family val="2"/>
        <charset val="204"/>
      </rPr>
      <t xml:space="preserve">
14158,98/1,2/6,99*1,02</t>
    </r>
  </si>
  <si>
    <t>Том 9.3 стр.682, п.3 КА №30</t>
  </si>
  <si>
    <t>Соединительная муфта Ø57х140мм, "ГЕОКРЕП" 40, необр.
(шт.)</t>
  </si>
  <si>
    <r>
      <t>351</t>
    </r>
    <r>
      <rPr>
        <i/>
        <sz val="7"/>
        <rFont val="Arial"/>
        <family val="2"/>
        <charset val="204"/>
      </rPr>
      <t xml:space="preserve">
13*27</t>
    </r>
  </si>
  <si>
    <r>
      <t>460,95</t>
    </r>
    <r>
      <rPr>
        <i/>
        <sz val="6"/>
        <rFont val="Arial"/>
        <family val="2"/>
        <charset val="204"/>
      </rPr>
      <t xml:space="preserve">
3790,61/1,2/6,99*1,02</t>
    </r>
  </si>
  <si>
    <t>Том 9.3 стр.682, п.4 КА №30</t>
  </si>
  <si>
    <t>Центратор Ø88мм, "ГЕОКРЕП" 40, необр.
(шт.)</t>
  </si>
  <si>
    <r>
      <t>141,91</t>
    </r>
    <r>
      <rPr>
        <i/>
        <sz val="6"/>
        <rFont val="Arial"/>
        <family val="2"/>
        <charset val="204"/>
      </rPr>
      <t xml:space="preserve">
1167,04/1,2/6,99*1,02</t>
    </r>
  </si>
  <si>
    <t>Том 9.3 стр.682, п.5 КА №30</t>
  </si>
  <si>
    <t>ТС-Ошипованная буровая коронка Ø90, "ГЕОКРЕП" 40
(шт.)</t>
  </si>
  <si>
    <r>
      <t>1739,24</t>
    </r>
    <r>
      <rPr>
        <i/>
        <sz val="6"/>
        <rFont val="Arial"/>
        <family val="2"/>
        <charset val="204"/>
      </rPr>
      <t xml:space="preserve">
14302,66/1,2/6,99*1,02</t>
    </r>
  </si>
  <si>
    <r>
      <t>ФЕР04-02-007-01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</si>
  <si>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Резка обсадных труб наружным диаметром: до 168 мм (резка штанг по 1,5м)
(рез)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</si>
  <si>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5,66
2,31</t>
  </si>
  <si>
    <t>2,24
0,35</t>
  </si>
  <si>
    <t>423
66</t>
  </si>
  <si>
    <t>Устройство микросвай 40/16 L=24 м, 8 шт.</t>
  </si>
  <si>
    <r>
      <t>0,1344</t>
    </r>
    <r>
      <rPr>
        <i/>
        <sz val="7"/>
        <rFont val="Arial"/>
        <family val="2"/>
        <charset val="204"/>
      </rPr>
      <t xml:space="preserve">
13.44 / 100</t>
    </r>
  </si>
  <si>
    <t>15794
754</t>
  </si>
  <si>
    <r>
      <t>1,7856</t>
    </r>
    <r>
      <rPr>
        <i/>
        <sz val="7"/>
        <rFont val="Arial"/>
        <family val="2"/>
        <charset val="204"/>
      </rPr>
      <t xml:space="preserve">
178.56 / 100</t>
    </r>
  </si>
  <si>
    <t>638083
27047</t>
  </si>
  <si>
    <r>
      <t>5,76</t>
    </r>
    <r>
      <rPr>
        <i/>
        <sz val="7"/>
        <rFont val="Arial"/>
        <family val="2"/>
        <charset val="204"/>
      </rPr>
      <t xml:space="preserve">
24*8*30/1000</t>
    </r>
  </si>
  <si>
    <r>
      <t>4</t>
    </r>
    <r>
      <rPr>
        <i/>
        <sz val="7"/>
        <rFont val="Arial"/>
        <family val="2"/>
        <charset val="204"/>
      </rPr>
      <t xml:space="preserve">
округл(5.76*0,7;1)</t>
    </r>
  </si>
  <si>
    <r>
      <t>1,92</t>
    </r>
    <r>
      <rPr>
        <i/>
        <sz val="7"/>
        <rFont val="Arial"/>
        <family val="2"/>
        <charset val="204"/>
      </rPr>
      <t xml:space="preserve">
(24*8) / 100</t>
    </r>
  </si>
  <si>
    <t>12526
1744</t>
  </si>
  <si>
    <r>
      <t>9,6</t>
    </r>
    <r>
      <rPr>
        <i/>
        <sz val="7"/>
        <rFont val="Arial"/>
        <family val="2"/>
        <charset val="204"/>
      </rPr>
      <t xml:space="preserve">
24*8*50/1000</t>
    </r>
  </si>
  <si>
    <r>
      <t>3,8</t>
    </r>
    <r>
      <rPr>
        <i/>
        <sz val="7"/>
        <rFont val="Arial"/>
        <family val="2"/>
        <charset val="204"/>
      </rPr>
      <t xml:space="preserve">
округл(9.6*0,4;1)</t>
    </r>
  </si>
  <si>
    <t>35</t>
  </si>
  <si>
    <t>Том 9.3 стр.682, п.7 КА №30</t>
  </si>
  <si>
    <r>
      <t>8</t>
    </r>
    <r>
      <rPr>
        <i/>
        <sz val="7"/>
        <rFont val="Arial"/>
        <family val="2"/>
        <charset val="204"/>
      </rPr>
      <t xml:space="preserve">
1*8</t>
    </r>
  </si>
  <si>
    <t>Заменить на геоизол</t>
  </si>
  <si>
    <t>36</t>
  </si>
  <si>
    <t>Том 9.3 стр.682, п.6 КА №30</t>
  </si>
  <si>
    <r>
      <t>56</t>
    </r>
    <r>
      <rPr>
        <i/>
        <sz val="7"/>
        <rFont val="Arial"/>
        <family val="2"/>
        <charset val="204"/>
      </rPr>
      <t xml:space="preserve">
7*8</t>
    </r>
  </si>
  <si>
    <t>37</t>
  </si>
  <si>
    <t>Том 9.3 стр.682, п.8 КА №30</t>
  </si>
  <si>
    <r>
      <t>120</t>
    </r>
    <r>
      <rPr>
        <i/>
        <sz val="7"/>
        <rFont val="Arial"/>
        <family val="2"/>
        <charset val="204"/>
      </rPr>
      <t xml:space="preserve">
15*8</t>
    </r>
  </si>
  <si>
    <t>38</t>
  </si>
  <si>
    <t>Том 9.3 стр.682, п.9 КА №30</t>
  </si>
  <si>
    <t>39</t>
  </si>
  <si>
    <t>Том 9.3 стр.682, п.10 КА №30</t>
  </si>
  <si>
    <t>40</t>
  </si>
  <si>
    <t>143
22</t>
  </si>
  <si>
    <t>Устройство микросвай 40/16 L=27м, 31 шт.</t>
  </si>
  <si>
    <t>41</t>
  </si>
  <si>
    <r>
      <t>0,5859</t>
    </r>
    <r>
      <rPr>
        <i/>
        <sz val="7"/>
        <rFont val="Arial"/>
        <family val="2"/>
        <charset val="204"/>
      </rPr>
      <t xml:space="preserve">
58,59 / 100</t>
    </r>
  </si>
  <si>
    <t>68852
3286</t>
  </si>
  <si>
    <t>42</t>
  </si>
  <si>
    <r>
      <t>7,7841</t>
    </r>
    <r>
      <rPr>
        <i/>
        <sz val="7"/>
        <rFont val="Arial"/>
        <family val="2"/>
        <charset val="204"/>
      </rPr>
      <t xml:space="preserve">
778,41 / 100</t>
    </r>
  </si>
  <si>
    <t>2781641
117907</t>
  </si>
  <si>
    <t>43</t>
  </si>
  <si>
    <r>
      <t>25,11</t>
    </r>
    <r>
      <rPr>
        <i/>
        <sz val="7"/>
        <rFont val="Arial"/>
        <family val="2"/>
        <charset val="204"/>
      </rPr>
      <t xml:space="preserve">
27*31*30/1000</t>
    </r>
  </si>
  <si>
    <t>44</t>
  </si>
  <si>
    <r>
      <t>17,6</t>
    </r>
    <r>
      <rPr>
        <i/>
        <sz val="7"/>
        <rFont val="Arial"/>
        <family val="2"/>
        <charset val="204"/>
      </rPr>
      <t xml:space="preserve">
округл(25,11*0,7;1)</t>
    </r>
  </si>
  <si>
    <t>45</t>
  </si>
  <si>
    <r>
      <t>8,37</t>
    </r>
    <r>
      <rPr>
        <i/>
        <sz val="7"/>
        <rFont val="Arial"/>
        <family val="2"/>
        <charset val="204"/>
      </rPr>
      <t xml:space="preserve">
(27*31) / 100</t>
    </r>
  </si>
  <si>
    <t>54605
7603</t>
  </si>
  <si>
    <t>46</t>
  </si>
  <si>
    <r>
      <t>41,85</t>
    </r>
    <r>
      <rPr>
        <i/>
        <sz val="7"/>
        <rFont val="Arial"/>
        <family val="2"/>
        <charset val="204"/>
      </rPr>
      <t xml:space="preserve">
27*31*50/1000</t>
    </r>
  </si>
  <si>
    <t>47</t>
  </si>
  <si>
    <r>
      <t>16,7</t>
    </r>
    <r>
      <rPr>
        <i/>
        <sz val="7"/>
        <rFont val="Arial"/>
        <family val="2"/>
        <charset val="204"/>
      </rPr>
      <t xml:space="preserve">
округл(41,85*0,4;1)</t>
    </r>
  </si>
  <si>
    <t>48</t>
  </si>
  <si>
    <t>Том 9.3 стр.682, п.12 КА №30</t>
  </si>
  <si>
    <r>
      <t>31</t>
    </r>
    <r>
      <rPr>
        <i/>
        <sz val="7"/>
        <rFont val="Arial"/>
        <family val="2"/>
        <charset val="204"/>
      </rPr>
      <t xml:space="preserve">
1*31</t>
    </r>
  </si>
  <si>
    <t>49</t>
  </si>
  <si>
    <t>Том 9.3 стр.682, п.11 КА №30</t>
  </si>
  <si>
    <r>
      <t>248</t>
    </r>
    <r>
      <rPr>
        <i/>
        <sz val="7"/>
        <rFont val="Arial"/>
        <family val="2"/>
        <charset val="204"/>
      </rPr>
      <t xml:space="preserve">
8*31</t>
    </r>
  </si>
  <si>
    <t>50</t>
  </si>
  <si>
    <t>Том 9.3 стр.682, п.13 КА №30</t>
  </si>
  <si>
    <r>
      <t>527</t>
    </r>
    <r>
      <rPr>
        <i/>
        <sz val="7"/>
        <rFont val="Arial"/>
        <family val="2"/>
        <charset val="204"/>
      </rPr>
      <t xml:space="preserve">
17*31</t>
    </r>
  </si>
  <si>
    <t>51</t>
  </si>
  <si>
    <t>Том 9.3 стр.682, п.14 КА №30</t>
  </si>
  <si>
    <t>52</t>
  </si>
  <si>
    <t>Том 9.3 стр.682, п.15 КА №30</t>
  </si>
  <si>
    <t>53</t>
  </si>
  <si>
    <t>625
98</t>
  </si>
  <si>
    <t>Устройство микросвай 40/16 L=30м, 8 шт.</t>
  </si>
  <si>
    <t>54</t>
  </si>
  <si>
    <r>
      <t>0,168</t>
    </r>
    <r>
      <rPr>
        <i/>
        <sz val="7"/>
        <rFont val="Arial"/>
        <family val="2"/>
        <charset val="204"/>
      </rPr>
      <t xml:space="preserve">
16,8 / 100</t>
    </r>
  </si>
  <si>
    <t>19743
942</t>
  </si>
  <si>
    <t>55</t>
  </si>
  <si>
    <r>
      <t>2,232</t>
    </r>
    <r>
      <rPr>
        <i/>
        <sz val="7"/>
        <rFont val="Arial"/>
        <family val="2"/>
        <charset val="204"/>
      </rPr>
      <t xml:space="preserve">
223,2 / 100</t>
    </r>
  </si>
  <si>
    <t>797603
33808</t>
  </si>
  <si>
    <t>56</t>
  </si>
  <si>
    <r>
      <t>7,2</t>
    </r>
    <r>
      <rPr>
        <i/>
        <sz val="7"/>
        <rFont val="Arial"/>
        <family val="2"/>
        <charset val="204"/>
      </rPr>
      <t xml:space="preserve">
30*8*30/1000</t>
    </r>
  </si>
  <si>
    <t>57</t>
  </si>
  <si>
    <r>
      <t>5</t>
    </r>
    <r>
      <rPr>
        <i/>
        <sz val="7"/>
        <rFont val="Arial"/>
        <family val="2"/>
        <charset val="204"/>
      </rPr>
      <t xml:space="preserve">
округл(7,2*0,7;1)</t>
    </r>
  </si>
  <si>
    <t>58</t>
  </si>
  <si>
    <r>
      <t>2,4</t>
    </r>
    <r>
      <rPr>
        <i/>
        <sz val="7"/>
        <rFont val="Arial"/>
        <family val="2"/>
        <charset val="204"/>
      </rPr>
      <t xml:space="preserve">
(30*8) / 100</t>
    </r>
  </si>
  <si>
    <t>15657
2180</t>
  </si>
  <si>
    <t>59</t>
  </si>
  <si>
    <r>
      <t>12</t>
    </r>
    <r>
      <rPr>
        <i/>
        <sz val="7"/>
        <rFont val="Arial"/>
        <family val="2"/>
        <charset val="204"/>
      </rPr>
      <t xml:space="preserve">
30*8*50/1000</t>
    </r>
  </si>
  <si>
    <t>60</t>
  </si>
  <si>
    <r>
      <t>4,8</t>
    </r>
    <r>
      <rPr>
        <i/>
        <sz val="7"/>
        <rFont val="Arial"/>
        <family val="2"/>
        <charset val="204"/>
      </rPr>
      <t xml:space="preserve">
округл(12*0,4;1)</t>
    </r>
  </si>
  <si>
    <t>61</t>
  </si>
  <si>
    <t>Том 9.3 стр.682, п.17 КА №30</t>
  </si>
  <si>
    <t>62</t>
  </si>
  <si>
    <t>Том 9.3 стр.682, п.16 КА №30</t>
  </si>
  <si>
    <r>
      <t>72</t>
    </r>
    <r>
      <rPr>
        <i/>
        <sz val="7"/>
        <rFont val="Arial"/>
        <family val="2"/>
        <charset val="204"/>
      </rPr>
      <t xml:space="preserve">
9*8</t>
    </r>
  </si>
  <si>
    <t>63</t>
  </si>
  <si>
    <t>Том 9.3 стр.682, п.18 КА №30</t>
  </si>
  <si>
    <r>
      <t>152</t>
    </r>
    <r>
      <rPr>
        <i/>
        <sz val="7"/>
        <rFont val="Arial"/>
        <family val="2"/>
        <charset val="204"/>
      </rPr>
      <t xml:space="preserve">
19*8</t>
    </r>
  </si>
  <si>
    <t>64</t>
  </si>
  <si>
    <t>Том 9.3 стр.682, п.19 КА №30</t>
  </si>
  <si>
    <t>65</t>
  </si>
  <si>
    <t>Том 9.3 стр.682, п.20 КА №30</t>
  </si>
  <si>
    <t>66</t>
  </si>
  <si>
    <t>179
28</t>
  </si>
  <si>
    <t>Устройство водоотводной канавы</t>
  </si>
  <si>
    <t>67</t>
  </si>
  <si>
    <r>
      <t>ФЕР30-08-048-01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</si>
  <si>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Укрепление поверхности матрасно-габионными конструкциями типа "Рено"
(10 м2)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</si>
  <si>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20</t>
    </r>
    <r>
      <rPr>
        <i/>
        <sz val="7"/>
        <rFont val="Arial"/>
        <family val="2"/>
        <charset val="204"/>
      </rPr>
      <t xml:space="preserve">
(4*2*25) / 10</t>
    </r>
  </si>
  <si>
    <t>1717,07
979,32</t>
  </si>
  <si>
    <t>266,85
30,9</t>
  </si>
  <si>
    <t>5337
618</t>
  </si>
  <si>
    <t>68</t>
  </si>
  <si>
    <t>Том 9.3 стр.852, п.1 КА №16</t>
  </si>
  <si>
    <t>ГСИ-М-4,0х2,0х0,3-С80-2,7-ЦАММП ГОСТ Р 52132-2003
(шт.)</t>
  </si>
  <si>
    <r>
      <t>1368,58</t>
    </r>
    <r>
      <rPr>
        <i/>
        <sz val="6"/>
        <rFont val="Arial"/>
        <family val="2"/>
        <charset val="204"/>
      </rPr>
      <t xml:space="preserve">
11254,52/1,2/6,99*1,02</t>
    </r>
  </si>
  <si>
    <t>69</t>
  </si>
  <si>
    <r>
      <t>ФЕР30-08-047-01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</si>
  <si>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подпорных стенок из коробчатых габионов
(10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</si>
  <si>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2,1</t>
    </r>
    <r>
      <rPr>
        <i/>
        <sz val="7"/>
        <rFont val="Arial"/>
        <family val="2"/>
        <charset val="204"/>
      </rPr>
      <t xml:space="preserve">
(2*1*0,5*21) / 10</t>
    </r>
  </si>
  <si>
    <t>3620,81
2515,79</t>
  </si>
  <si>
    <t>395,33
49,88</t>
  </si>
  <si>
    <t>830
105</t>
  </si>
  <si>
    <t>70</t>
  </si>
  <si>
    <t>Том 9.3 стр.852, п.2 КА №16</t>
  </si>
  <si>
    <t>ГСИ-К-2,0х1,0х0,5-С80-2,7-ЦАММП ГОСТ Р 52132-2003
(шт.)</t>
  </si>
  <si>
    <r>
      <t>505,39</t>
    </r>
    <r>
      <rPr>
        <i/>
        <sz val="6"/>
        <rFont val="Arial"/>
        <family val="2"/>
        <charset val="204"/>
      </rPr>
      <t xml:space="preserve">
4156,08/1,2/6,99*1,02</t>
    </r>
  </si>
  <si>
    <t>71</t>
  </si>
  <si>
    <r>
      <t>ФССЦ-02.2.03.01-0011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</si>
  <si>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Камень бутовый марка: 800, размер от 70 до 1000 мм
(м3)</t>
  </si>
  <si>
    <r>
      <t>85,05</t>
    </r>
    <r>
      <rPr>
        <i/>
        <sz val="7"/>
        <rFont val="Arial"/>
        <family val="2"/>
        <charset val="204"/>
      </rPr>
      <t xml:space="preserve">
(4*2*0,3*25+2*1*0,5*21)*1,05</t>
    </r>
  </si>
  <si>
    <t>73</t>
  </si>
  <si>
    <r>
      <t>ФЕР01-02-096-02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</si>
  <si>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Оборка горных склонов, тип склона: средней крутизны
(м2)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</si>
  <si>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20,28
20,28</t>
  </si>
  <si>
    <t>Итого прямые затраты по разделу в базисных ценах</t>
  </si>
  <si>
    <t>5216676
237648</t>
  </si>
  <si>
    <t>Накладные расходы</t>
  </si>
  <si>
    <t>Сметная прибыль</t>
  </si>
  <si>
    <t>Итого по разделу 1 Зона защиты опоры Т04</t>
  </si>
  <si>
    <t>Раздел 2. Зона защиты опоры Т03</t>
  </si>
  <si>
    <t>Устройство гибких снегоудерживающих барьеров DK3.5 N3.2 L=22,5 + 19 = 41,5 м</t>
  </si>
  <si>
    <t>74</t>
  </si>
  <si>
    <r>
      <t>0,0204</t>
    </r>
    <r>
      <rPr>
        <i/>
        <sz val="7"/>
        <rFont val="Arial"/>
        <family val="2"/>
        <charset val="204"/>
      </rPr>
      <t xml:space="preserve">
2,04 / 100</t>
    </r>
  </si>
  <si>
    <t>350
37</t>
  </si>
  <si>
    <t>75</t>
  </si>
  <si>
    <r>
      <t>0,021</t>
    </r>
    <r>
      <rPr>
        <i/>
        <sz val="7"/>
        <rFont val="Arial"/>
        <family val="2"/>
        <charset val="204"/>
      </rPr>
      <t xml:space="preserve">
(0,5*0,5*0,7*12) / 100</t>
    </r>
  </si>
  <si>
    <t>90
14</t>
  </si>
  <si>
    <t>76</t>
  </si>
  <si>
    <r>
      <t>2,132</t>
    </r>
    <r>
      <rPr>
        <i/>
        <sz val="7"/>
        <rFont val="Arial"/>
        <family val="2"/>
        <charset val="204"/>
      </rPr>
      <t xml:space="preserve">
2,1*1,015</t>
    </r>
  </si>
  <si>
    <t>77</t>
  </si>
  <si>
    <t>78</t>
  </si>
  <si>
    <t>79</t>
  </si>
  <si>
    <r>
      <t>0,688</t>
    </r>
    <r>
      <rPr>
        <i/>
        <sz val="7"/>
        <rFont val="Arial"/>
        <family val="2"/>
        <charset val="204"/>
      </rPr>
      <t xml:space="preserve">
4*172/1000</t>
    </r>
  </si>
  <si>
    <t>270
30</t>
  </si>
  <si>
    <t>80</t>
  </si>
  <si>
    <r>
      <t>0,96</t>
    </r>
    <r>
      <rPr>
        <i/>
        <sz val="7"/>
        <rFont val="Arial"/>
        <family val="2"/>
        <charset val="204"/>
      </rPr>
      <t xml:space="preserve">
8*120/1000</t>
    </r>
  </si>
  <si>
    <t>377
41</t>
  </si>
  <si>
    <t>81</t>
  </si>
  <si>
    <r>
      <t>0,162</t>
    </r>
    <r>
      <rPr>
        <i/>
        <sz val="7"/>
        <rFont val="Arial"/>
        <family val="2"/>
        <charset val="204"/>
      </rPr>
      <t xml:space="preserve">
12*13,5/1000</t>
    </r>
  </si>
  <si>
    <t>248
28</t>
  </si>
  <si>
    <t>82</t>
  </si>
  <si>
    <r>
      <t>8</t>
    </r>
    <r>
      <rPr>
        <i/>
        <sz val="7"/>
        <rFont val="Arial"/>
        <family val="2"/>
        <charset val="204"/>
      </rPr>
      <t xml:space="preserve">
2*4</t>
    </r>
  </si>
  <si>
    <t>83</t>
  </si>
  <si>
    <t>84</t>
  </si>
  <si>
    <t>188
23</t>
  </si>
  <si>
    <t>85</t>
  </si>
  <si>
    <t>86</t>
  </si>
  <si>
    <r>
      <t>160</t>
    </r>
    <r>
      <rPr>
        <i/>
        <sz val="7"/>
        <rFont val="Arial"/>
        <family val="2"/>
        <charset val="204"/>
      </rPr>
      <t xml:space="preserve">
8*14+4*12</t>
    </r>
  </si>
  <si>
    <t>87</t>
  </si>
  <si>
    <t>Том 9.3 стр.675, п.2 КА №29</t>
  </si>
  <si>
    <t>Устройство микросвай 40/16 L=21м, 8 шт.</t>
  </si>
  <si>
    <t>88</t>
  </si>
  <si>
    <r>
      <t>1,428</t>
    </r>
    <r>
      <rPr>
        <i/>
        <sz val="7"/>
        <rFont val="Arial"/>
        <family val="2"/>
        <charset val="204"/>
      </rPr>
      <t xml:space="preserve">
142,8 / 100</t>
    </r>
  </si>
  <si>
    <t>167812
8009</t>
  </si>
  <si>
    <t>89</t>
  </si>
  <si>
    <r>
      <t>0,252</t>
    </r>
    <r>
      <rPr>
        <i/>
        <sz val="7"/>
        <rFont val="Arial"/>
        <family val="2"/>
        <charset val="204"/>
      </rPr>
      <t xml:space="preserve">
25,2 / 100</t>
    </r>
  </si>
  <si>
    <t>90052
3817</t>
  </si>
  <si>
    <t>90</t>
  </si>
  <si>
    <r>
      <t>5,04</t>
    </r>
    <r>
      <rPr>
        <i/>
        <sz val="7"/>
        <rFont val="Arial"/>
        <family val="2"/>
        <charset val="204"/>
      </rPr>
      <t xml:space="preserve">
21*8*30/1000</t>
    </r>
  </si>
  <si>
    <t>91</t>
  </si>
  <si>
    <r>
      <t>3,5</t>
    </r>
    <r>
      <rPr>
        <i/>
        <sz val="7"/>
        <rFont val="Arial"/>
        <family val="2"/>
        <charset val="204"/>
      </rPr>
      <t xml:space="preserve">
округл(5,04*0,7;1)</t>
    </r>
  </si>
  <si>
    <t>92</t>
  </si>
  <si>
    <r>
      <t>1,68</t>
    </r>
    <r>
      <rPr>
        <i/>
        <sz val="7"/>
        <rFont val="Arial"/>
        <family val="2"/>
        <charset val="204"/>
      </rPr>
      <t xml:space="preserve">
(21*8) / 100</t>
    </r>
  </si>
  <si>
    <t>10960
1526</t>
  </si>
  <si>
    <t>93</t>
  </si>
  <si>
    <r>
      <t>8,4</t>
    </r>
    <r>
      <rPr>
        <i/>
        <sz val="7"/>
        <rFont val="Arial"/>
        <family val="2"/>
        <charset val="204"/>
      </rPr>
      <t xml:space="preserve">
21*8*50/1000</t>
    </r>
  </si>
  <si>
    <t>94</t>
  </si>
  <si>
    <r>
      <t>3,4</t>
    </r>
    <r>
      <rPr>
        <i/>
        <sz val="7"/>
        <rFont val="Arial"/>
        <family val="2"/>
        <charset val="204"/>
      </rPr>
      <t xml:space="preserve">
округл(8,4*0,4;1)</t>
    </r>
  </si>
  <si>
    <t>95</t>
  </si>
  <si>
    <t>96</t>
  </si>
  <si>
    <r>
      <t>48</t>
    </r>
    <r>
      <rPr>
        <i/>
        <sz val="7"/>
        <rFont val="Arial"/>
        <family val="2"/>
        <charset val="204"/>
      </rPr>
      <t xml:space="preserve">
6*8</t>
    </r>
  </si>
  <si>
    <t>97</t>
  </si>
  <si>
    <r>
      <t>104</t>
    </r>
    <r>
      <rPr>
        <i/>
        <sz val="7"/>
        <rFont val="Arial"/>
        <family val="2"/>
        <charset val="204"/>
      </rPr>
      <t xml:space="preserve">
13*8</t>
    </r>
  </si>
  <si>
    <t>98</t>
  </si>
  <si>
    <t>99</t>
  </si>
  <si>
    <t>100</t>
  </si>
  <si>
    <t>125
20</t>
  </si>
  <si>
    <t>Устройство микросвай 40/16 L=24 м, 4 шт.</t>
  </si>
  <si>
    <t>101</t>
  </si>
  <si>
    <r>
      <t>0,816</t>
    </r>
    <r>
      <rPr>
        <i/>
        <sz val="7"/>
        <rFont val="Arial"/>
        <family val="2"/>
        <charset val="204"/>
      </rPr>
      <t xml:space="preserve">
81,6 / 100</t>
    </r>
  </si>
  <si>
    <t>95893
4576</t>
  </si>
  <si>
    <t>102</t>
  </si>
  <si>
    <r>
      <t>0,144</t>
    </r>
    <r>
      <rPr>
        <i/>
        <sz val="7"/>
        <rFont val="Arial"/>
        <family val="2"/>
        <charset val="204"/>
      </rPr>
      <t xml:space="preserve">
14,4 / 100</t>
    </r>
  </si>
  <si>
    <t>51458
2181</t>
  </si>
  <si>
    <t>103</t>
  </si>
  <si>
    <r>
      <t>2,88</t>
    </r>
    <r>
      <rPr>
        <i/>
        <sz val="7"/>
        <rFont val="Arial"/>
        <family val="2"/>
        <charset val="204"/>
      </rPr>
      <t xml:space="preserve">
24*4*30/1000</t>
    </r>
  </si>
  <si>
    <t>104</t>
  </si>
  <si>
    <r>
      <t>2</t>
    </r>
    <r>
      <rPr>
        <i/>
        <sz val="7"/>
        <rFont val="Arial"/>
        <family val="2"/>
        <charset val="204"/>
      </rPr>
      <t xml:space="preserve">
округл(2,88*0,7;1)</t>
    </r>
  </si>
  <si>
    <t>105</t>
  </si>
  <si>
    <r>
      <t>0,96</t>
    </r>
    <r>
      <rPr>
        <i/>
        <sz val="7"/>
        <rFont val="Arial"/>
        <family val="2"/>
        <charset val="204"/>
      </rPr>
      <t xml:space="preserve">
(24*4) / 100</t>
    </r>
  </si>
  <si>
    <t>6263
872</t>
  </si>
  <si>
    <t>106</t>
  </si>
  <si>
    <r>
      <t>4,8</t>
    </r>
    <r>
      <rPr>
        <i/>
        <sz val="7"/>
        <rFont val="Arial"/>
        <family val="2"/>
        <charset val="204"/>
      </rPr>
      <t xml:space="preserve">
24*4*50/1000</t>
    </r>
  </si>
  <si>
    <t>107</t>
  </si>
  <si>
    <r>
      <t>1,9</t>
    </r>
    <r>
      <rPr>
        <i/>
        <sz val="7"/>
        <rFont val="Arial"/>
        <family val="2"/>
        <charset val="204"/>
      </rPr>
      <t xml:space="preserve">
округл(4,8*0,4;1)</t>
    </r>
  </si>
  <si>
    <t>108</t>
  </si>
  <si>
    <r>
      <t>4</t>
    </r>
    <r>
      <rPr>
        <i/>
        <sz val="7"/>
        <rFont val="Arial"/>
        <family val="2"/>
        <charset val="204"/>
      </rPr>
      <t xml:space="preserve">
1*4</t>
    </r>
  </si>
  <si>
    <t>109</t>
  </si>
  <si>
    <r>
      <t>28</t>
    </r>
    <r>
      <rPr>
        <i/>
        <sz val="7"/>
        <rFont val="Arial"/>
        <family val="2"/>
        <charset val="204"/>
      </rPr>
      <t xml:space="preserve">
7*4</t>
    </r>
  </si>
  <si>
    <t>110</t>
  </si>
  <si>
    <r>
      <t>60</t>
    </r>
    <r>
      <rPr>
        <i/>
        <sz val="7"/>
        <rFont val="Arial"/>
        <family val="2"/>
        <charset val="204"/>
      </rPr>
      <t xml:space="preserve">
15*4</t>
    </r>
  </si>
  <si>
    <t>111</t>
  </si>
  <si>
    <t>112</t>
  </si>
  <si>
    <t>113</t>
  </si>
  <si>
    <t>72
11</t>
  </si>
  <si>
    <t>Устройство микросвай 40/16 L=27м, 10 шт.</t>
  </si>
  <si>
    <t>114</t>
  </si>
  <si>
    <r>
      <t>2,295</t>
    </r>
    <r>
      <rPr>
        <i/>
        <sz val="7"/>
        <rFont val="Arial"/>
        <family val="2"/>
        <charset val="204"/>
      </rPr>
      <t xml:space="preserve">
229,5 / 100</t>
    </r>
  </si>
  <si>
    <t>269698
12871</t>
  </si>
  <si>
    <t>115</t>
  </si>
  <si>
    <r>
      <t>0,405</t>
    </r>
    <r>
      <rPr>
        <i/>
        <sz val="7"/>
        <rFont val="Arial"/>
        <family val="2"/>
        <charset val="204"/>
      </rPr>
      <t xml:space="preserve">
40,5 / 100</t>
    </r>
  </si>
  <si>
    <t>144726
6135</t>
  </si>
  <si>
    <t>116</t>
  </si>
  <si>
    <r>
      <t>8,1</t>
    </r>
    <r>
      <rPr>
        <i/>
        <sz val="7"/>
        <rFont val="Arial"/>
        <family val="2"/>
        <charset val="204"/>
      </rPr>
      <t xml:space="preserve">
27*10*30/1000</t>
    </r>
  </si>
  <si>
    <t>117</t>
  </si>
  <si>
    <r>
      <t>5,7</t>
    </r>
    <r>
      <rPr>
        <i/>
        <sz val="7"/>
        <rFont val="Arial"/>
        <family val="2"/>
        <charset val="204"/>
      </rPr>
      <t xml:space="preserve">
округл(8,1*0,7;1)</t>
    </r>
  </si>
  <si>
    <t>118</t>
  </si>
  <si>
    <r>
      <t>2,7</t>
    </r>
    <r>
      <rPr>
        <i/>
        <sz val="7"/>
        <rFont val="Arial"/>
        <family val="2"/>
        <charset val="204"/>
      </rPr>
      <t xml:space="preserve">
(27*10) / 100</t>
    </r>
  </si>
  <si>
    <t>17615
2453</t>
  </si>
  <si>
    <t>119</t>
  </si>
  <si>
    <r>
      <t>13,5</t>
    </r>
    <r>
      <rPr>
        <i/>
        <sz val="7"/>
        <rFont val="Arial"/>
        <family val="2"/>
        <charset val="204"/>
      </rPr>
      <t xml:space="preserve">
27*10*50/1000</t>
    </r>
  </si>
  <si>
    <t>120</t>
  </si>
  <si>
    <r>
      <t>5,4</t>
    </r>
    <r>
      <rPr>
        <i/>
        <sz val="7"/>
        <rFont val="Arial"/>
        <family val="2"/>
        <charset val="204"/>
      </rPr>
      <t xml:space="preserve">
округл(13,5*0,4;1)</t>
    </r>
  </si>
  <si>
    <t>121</t>
  </si>
  <si>
    <r>
      <t>10</t>
    </r>
    <r>
      <rPr>
        <i/>
        <sz val="7"/>
        <rFont val="Arial"/>
        <family val="2"/>
        <charset val="204"/>
      </rPr>
      <t xml:space="preserve">
1*10</t>
    </r>
  </si>
  <si>
    <t>122</t>
  </si>
  <si>
    <r>
      <t>80</t>
    </r>
    <r>
      <rPr>
        <i/>
        <sz val="7"/>
        <rFont val="Arial"/>
        <family val="2"/>
        <charset val="204"/>
      </rPr>
      <t xml:space="preserve">
8*10</t>
    </r>
  </si>
  <si>
    <t>123</t>
  </si>
  <si>
    <r>
      <t>170</t>
    </r>
    <r>
      <rPr>
        <i/>
        <sz val="7"/>
        <rFont val="Arial"/>
        <family val="2"/>
        <charset val="204"/>
      </rPr>
      <t xml:space="preserve">
17*10</t>
    </r>
  </si>
  <si>
    <t>124</t>
  </si>
  <si>
    <t>125</t>
  </si>
  <si>
    <t>126</t>
  </si>
  <si>
    <t>202
32</t>
  </si>
  <si>
    <t>Устройство микросвай 40/16 L=30м, 4 шт.</t>
  </si>
  <si>
    <t>127</t>
  </si>
  <si>
    <r>
      <t>1,02</t>
    </r>
    <r>
      <rPr>
        <i/>
        <sz val="7"/>
        <rFont val="Arial"/>
        <family val="2"/>
        <charset val="204"/>
      </rPr>
      <t xml:space="preserve">
102 / 100</t>
    </r>
  </si>
  <si>
    <t>119866
5720</t>
  </si>
  <si>
    <t>128</t>
  </si>
  <si>
    <r>
      <t>0,18</t>
    </r>
    <r>
      <rPr>
        <i/>
        <sz val="7"/>
        <rFont val="Arial"/>
        <family val="2"/>
        <charset val="204"/>
      </rPr>
      <t xml:space="preserve">
18 / 100</t>
    </r>
  </si>
  <si>
    <t>64323
2726</t>
  </si>
  <si>
    <t>129</t>
  </si>
  <si>
    <r>
      <t>3,6</t>
    </r>
    <r>
      <rPr>
        <i/>
        <sz val="7"/>
        <rFont val="Arial"/>
        <family val="2"/>
        <charset val="204"/>
      </rPr>
      <t xml:space="preserve">
30*4*30/1000</t>
    </r>
  </si>
  <si>
    <t>130</t>
  </si>
  <si>
    <r>
      <t>2,5</t>
    </r>
    <r>
      <rPr>
        <i/>
        <sz val="7"/>
        <rFont val="Arial"/>
        <family val="2"/>
        <charset val="204"/>
      </rPr>
      <t xml:space="preserve">
округл(3,6*0,7;1)</t>
    </r>
  </si>
  <si>
    <t>131</t>
  </si>
  <si>
    <r>
      <t>1,2</t>
    </r>
    <r>
      <rPr>
        <i/>
        <sz val="7"/>
        <rFont val="Arial"/>
        <family val="2"/>
        <charset val="204"/>
      </rPr>
      <t xml:space="preserve">
(30*4) / 100</t>
    </r>
  </si>
  <si>
    <t>7829
1090</t>
  </si>
  <si>
    <t>132</t>
  </si>
  <si>
    <r>
      <t>6</t>
    </r>
    <r>
      <rPr>
        <i/>
        <sz val="7"/>
        <rFont val="Arial"/>
        <family val="2"/>
        <charset val="204"/>
      </rPr>
      <t xml:space="preserve">
30*4*50/1000</t>
    </r>
  </si>
  <si>
    <t>133</t>
  </si>
  <si>
    <r>
      <t>2,4</t>
    </r>
    <r>
      <rPr>
        <i/>
        <sz val="7"/>
        <rFont val="Arial"/>
        <family val="2"/>
        <charset val="204"/>
      </rPr>
      <t xml:space="preserve">
округл(6*0,4;1)</t>
    </r>
  </si>
  <si>
    <t>134</t>
  </si>
  <si>
    <t>135</t>
  </si>
  <si>
    <r>
      <t>36</t>
    </r>
    <r>
      <rPr>
        <i/>
        <sz val="7"/>
        <rFont val="Arial"/>
        <family val="2"/>
        <charset val="204"/>
      </rPr>
      <t xml:space="preserve">
9*4</t>
    </r>
  </si>
  <si>
    <t>136</t>
  </si>
  <si>
    <r>
      <t>76</t>
    </r>
    <r>
      <rPr>
        <i/>
        <sz val="7"/>
        <rFont val="Arial"/>
        <family val="2"/>
        <charset val="204"/>
      </rPr>
      <t xml:space="preserve">
19*4</t>
    </r>
  </si>
  <si>
    <t>137</t>
  </si>
  <si>
    <t>138</t>
  </si>
  <si>
    <t>139</t>
  </si>
  <si>
    <t>140</t>
  </si>
  <si>
    <t>1049259
52316</t>
  </si>
  <si>
    <t>Итого по разделу 2 Зона защиты опоры Т03</t>
  </si>
  <si>
    <t>Раздел 3. Работы по берегоукреплению ручья. Зона защиты опоры Т02</t>
  </si>
  <si>
    <t>Из местного камня</t>
  </si>
  <si>
    <t>141</t>
  </si>
  <si>
    <r>
      <t>ФЕР27-10-008-02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</si>
  <si>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Приготовление камня 6 группы: для укрепительных работ - Сбор вручную, сортировка, колка камня (при необходимости), поднос камня к месту устройства упора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</si>
  <si>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11,15</t>
    </r>
    <r>
      <rPr>
        <i/>
        <sz val="7"/>
        <rFont val="Arial"/>
        <family val="2"/>
        <charset val="204"/>
      </rPr>
      <t xml:space="preserve">
1115 / 100</t>
    </r>
  </si>
  <si>
    <t>1998,63
1998,63</t>
  </si>
  <si>
    <t>142</t>
  </si>
  <si>
    <r>
      <t>ФЕР01-02-044-01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</si>
  <si>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каменной наброски или призмы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</si>
  <si>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3516,09
3502,67</t>
  </si>
  <si>
    <t>13,42
1,74</t>
  </si>
  <si>
    <t>149
19</t>
  </si>
  <si>
    <t>Обратный фильтр</t>
  </si>
  <si>
    <t>143</t>
  </si>
  <si>
    <r>
      <t>ФЕР27-04-001-04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</si>
  <si>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подстилающих и выравнивающих слоев оснований: из щебня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</si>
  <si>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1,85</t>
    </r>
    <r>
      <rPr>
        <i/>
        <sz val="7"/>
        <rFont val="Arial"/>
        <family val="2"/>
        <charset val="204"/>
      </rPr>
      <t xml:space="preserve">
185 / 100</t>
    </r>
  </si>
  <si>
    <t>5318,91
293,55</t>
  </si>
  <si>
    <t>5008,28
417,98</t>
  </si>
  <si>
    <t>9265
773</t>
  </si>
  <si>
    <t>144</t>
  </si>
  <si>
    <r>
      <t>ФССЦ-02.2.05.04-0094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</si>
  <si>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Щебень из природного камня для строительных работ марка: 800, фракция 20-80 (70) мм
(м3)</t>
  </si>
  <si>
    <r>
      <t>240,5</t>
    </r>
    <r>
      <rPr>
        <i/>
        <sz val="7"/>
        <rFont val="Arial"/>
        <family val="2"/>
        <charset val="204"/>
      </rPr>
      <t xml:space="preserve">
185*1,3</t>
    </r>
  </si>
  <si>
    <t>Земляные работы</t>
  </si>
  <si>
    <t>145</t>
  </si>
  <si>
    <r>
      <t>ФЕР01-01-019-02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</si>
  <si>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с погрузкой на автомобили-самосвалы в котлованах объемом до 1000 м3 экскаваторами с ковшом вместимостью 0,5 м3, группа грунтов: 2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</si>
  <si>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0,86815</t>
    </r>
    <r>
      <rPr>
        <i/>
        <sz val="7"/>
        <rFont val="Arial"/>
        <family val="2"/>
        <charset val="204"/>
      </rPr>
      <t xml:space="preserve">
(895*0,97) / 1000</t>
    </r>
  </si>
  <si>
    <t>6106,5
824,39</t>
  </si>
  <si>
    <t>5301
716</t>
  </si>
  <si>
    <t>146</t>
  </si>
  <si>
    <r>
      <t>ФЕР01-02-057-02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</si>
  <si>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</si>
  <si>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0,2685</t>
    </r>
    <r>
      <rPr>
        <i/>
        <sz val="7"/>
        <rFont val="Arial"/>
        <family val="2"/>
        <charset val="204"/>
      </rPr>
      <t xml:space="preserve">
(895*0,03) / 100</t>
    </r>
  </si>
  <si>
    <t>2162,16
2162,16</t>
  </si>
  <si>
    <t>147</t>
  </si>
  <si>
    <r>
      <t>ФЕР01-01-019-01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</si>
  <si>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с погрузкой на автомобили-самосвалы в котлованах объемом до 1000 м3 экскаваторами с ковшом вместимостью 0,5 м3, группа грунтов: 1 - погрузка грунта разработанного вручную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</si>
  <si>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0,02685</t>
    </r>
    <r>
      <rPr>
        <i/>
        <sz val="7"/>
        <rFont val="Arial"/>
        <family val="2"/>
        <charset val="204"/>
      </rPr>
      <t xml:space="preserve">
(895*0,03) / 1000</t>
    </r>
  </si>
  <si>
    <t>5044,5
681,02</t>
  </si>
  <si>
    <t>135
18</t>
  </si>
  <si>
    <t>148</t>
  </si>
  <si>
    <r>
      <t>ФССЦпг-03-21-01-006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</si>
  <si>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Перевозка грузов автомобилями-самосвалами грузоподъемностью 10 т работающих вне карьера на расстояние: I класс груза до 6 км
(1 т груза)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</si>
  <si>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115,9162</t>
    </r>
    <r>
      <rPr>
        <i/>
        <sz val="7"/>
        <rFont val="Arial"/>
        <family val="2"/>
        <charset val="204"/>
      </rPr>
      <t xml:space="preserve">
56,27*2,06</t>
    </r>
  </si>
  <si>
    <t>149</t>
  </si>
  <si>
    <r>
      <t>ФЕР01-01-016-02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</si>
  <si>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</si>
  <si>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0,895</t>
    </r>
    <r>
      <rPr>
        <i/>
        <sz val="7"/>
        <rFont val="Arial"/>
        <family val="2"/>
        <charset val="204"/>
      </rPr>
      <t xml:space="preserve">
895 / 1000</t>
    </r>
  </si>
  <si>
    <t>528,65
42,71</t>
  </si>
  <si>
    <t>481,61
81,8</t>
  </si>
  <si>
    <t>431
73</t>
  </si>
  <si>
    <t>16609
1599</t>
  </si>
  <si>
    <t>Итого по разделу 3 Работы по берегоукреплению ручья. Зона защиты опоры Т02</t>
  </si>
  <si>
    <t>ИТОГИ ПО СМЕТЕ:</t>
  </si>
  <si>
    <t>Итого прямые затраты по смете в базисных ценах</t>
  </si>
  <si>
    <t>6282544
291563</t>
  </si>
  <si>
    <t xml:space="preserve">  Итого Строительные работы</t>
  </si>
  <si>
    <t xml:space="preserve">  Итого Монтажные работы</t>
  </si>
  <si>
    <t xml:space="preserve">  Итого</t>
  </si>
  <si>
    <t xml:space="preserve">    В том числе:</t>
  </si>
  <si>
    <t xml:space="preserve">      Материалы</t>
  </si>
  <si>
    <t xml:space="preserve">      Машины и механизмы</t>
  </si>
  <si>
    <t xml:space="preserve">      ФОТ</t>
  </si>
  <si>
    <t xml:space="preserve">      Накладные расходы</t>
  </si>
  <si>
    <t xml:space="preserve">      Сметная прибыль</t>
  </si>
  <si>
    <t xml:space="preserve">  ВСЕГО по смете</t>
  </si>
  <si>
    <t>Составил: ___________________________</t>
  </si>
  <si>
    <t>(должность, подпись, расшифровка)</t>
  </si>
  <si>
    <t>"____" ________________ 2024 года</t>
  </si>
  <si>
    <t>ЛОКАЛЬНАЯ СМЕТА № 02-01-08-И</t>
  </si>
  <si>
    <t xml:space="preserve">на Инженерная защита территории, </t>
  </si>
  <si>
    <t>Основание:</t>
  </si>
  <si>
    <t>Раздел №10. Подраздел ПД №7. ЭЛ2-2-ПИР-ИЗ, 02-01-08-6 ИЗ СВОР</t>
  </si>
  <si>
    <t>Сметная стоимость</t>
  </si>
  <si>
    <t xml:space="preserve">   строительных работ</t>
  </si>
  <si>
    <t xml:space="preserve">   монтажных работ</t>
  </si>
  <si>
    <t>Средства на оплату труда</t>
  </si>
  <si>
    <t>Сметная трудоемкость</t>
  </si>
  <si>
    <t xml:space="preserve">Составлен(а) в текущих (прогнозных) ценах по состоянию на </t>
  </si>
  <si>
    <t>01.01.2000 г.</t>
  </si>
  <si>
    <t xml:space="preserve">Затраты труда рабочих, чел.-ч, не занятых обслуживанием машин </t>
  </si>
  <si>
    <t>эксплуатации машин</t>
  </si>
  <si>
    <t>ФССЦ-04.1.02.05-0009
Приказ Минстроя России от 30.12.2016 №1039/пр</t>
  </si>
  <si>
    <t>Объем=(4,375*1,015) * -1</t>
  </si>
  <si>
    <t>32,29
645,75*1%+645,75*4%</t>
  </si>
  <si>
    <t>Цена МАТ=645,75*1%+645,75*4%</t>
  </si>
  <si>
    <t>ФССЦ-08.4.03.03-0004
Приказ Минстроя России от 30.12.2016 №1039/пр</t>
  </si>
  <si>
    <t>ФЕРм37-02-040-07
Приказ Минстроя России от 30.12.2016 №1039/пр</t>
  </si>
  <si>
    <t>Закрепление расчалок (оттяжек) длиной до 50 м внизу, диаметр каната свыше 18 до 20 мм (Устройство оттяжек крайних стоек)
(шт)</t>
  </si>
  <si>
    <t>-376
-45</t>
  </si>
  <si>
    <t>Приказ от 9.02.2017 № 81/пр Прил.2, Табл.1, п.8.3</t>
  </si>
  <si>
    <t>Производство работ осуществляется в горной местности: на высоте от 3000 до 3500 м над уровнем моря. ОЗП=1,5; ЭМ=1,5; ЗПМ=1,5; ТЗ=1,5; ТЗМ=1,5</t>
  </si>
  <si>
    <t>1-2-5</t>
  </si>
  <si>
    <t>Затраты труда рабочих (ср 2,5)
(чел.час)</t>
  </si>
  <si>
    <t>1,635
-13,08</t>
  </si>
  <si>
    <t>8,17
8,17</t>
  </si>
  <si>
    <t>Затраты труда машинистов
(чел.час)</t>
  </si>
  <si>
    <t>0,42
-3,36</t>
  </si>
  <si>
    <t>91.05.05-014</t>
  </si>
  <si>
    <t>Краны на автомобильном ходу, грузоподъемность 10 т
(маш.час)</t>
  </si>
  <si>
    <t>0,28
-2,24</t>
  </si>
  <si>
    <t>111,99
13,50</t>
  </si>
  <si>
    <t>-250,86
-30,24</t>
  </si>
  <si>
    <t>999-9950</t>
  </si>
  <si>
    <t>Вспомогательные ненормируемые ресурсы (2% от Оплаты труда рабочих)
(руб.)</t>
  </si>
  <si>
    <t>0,18
-1,44</t>
  </si>
  <si>
    <t>ФЕРм37-02-040-06
Приказ Минстроя России от 30.12.2016 №1039/пр</t>
  </si>
  <si>
    <t>Закрепление расчалок (оттяжек) длиной до 50 м внизу, диаметр каната свыше 16 до 18 мм (Устройство оттяжек внутренних стоек)
(шт)</t>
  </si>
  <si>
    <t>11,55
11,40</t>
  </si>
  <si>
    <t>1,395
-37,67</t>
  </si>
  <si>
    <t>0,15
-4,05</t>
  </si>
  <si>
    <t>ФССЦ-02.2.03.01-0011
Приказ Минстроя России от 30.12.2016 №1039/пр</t>
  </si>
  <si>
    <t>Объем=-(4*2*0,3*25+2*1*0,5*21)*1,05</t>
  </si>
  <si>
    <t>ФССЦ-01.7.12.05-0161
Приказ Минстроя России от 30.12.2016 №1039/пр</t>
  </si>
  <si>
    <t>Полотно иглопробивное для дорожного строительства: «Дорнит-2»
(10 м2)</t>
  </si>
  <si>
    <t>Объем=-75 / 10</t>
  </si>
  <si>
    <t xml:space="preserve">     В том числе, справочно:</t>
  </si>
  <si>
    <t xml:space="preserve">      80% ФОТ (от -460) (Поз. 4-5)</t>
  </si>
  <si>
    <t xml:space="preserve">      60% ФОТ (от -460) (Поз. 4-5)</t>
  </si>
  <si>
    <t>Итоги по разделу 1 Зона защиты опоры Т04 :</t>
  </si>
  <si>
    <t xml:space="preserve">     Итоги по Строительным работам</t>
  </si>
  <si>
    <t xml:space="preserve">          Материалы:</t>
  </si>
  <si>
    <t xml:space="preserve">               Итого Поз. 1-3, 6-7</t>
  </si>
  <si>
    <t xml:space="preserve">          Итого</t>
  </si>
  <si>
    <t xml:space="preserve">     Итоги по Монтажным работам</t>
  </si>
  <si>
    <t xml:space="preserve">          Монтаж оборудования:</t>
  </si>
  <si>
    <t xml:space="preserve">               Итого Поз. 4-5</t>
  </si>
  <si>
    <t xml:space="preserve">               Накладные расходы 80% ФОТ (от -460)</t>
  </si>
  <si>
    <t xml:space="preserve">               Сметная прибыль 60% ФОТ (от -460)</t>
  </si>
  <si>
    <t xml:space="preserve">               Итого c накладными и см. прибылью</t>
  </si>
  <si>
    <t xml:space="preserve">     Итого</t>
  </si>
  <si>
    <t xml:space="preserve">          В том числе:</t>
  </si>
  <si>
    <t xml:space="preserve">            Материалы</t>
  </si>
  <si>
    <t xml:space="preserve">            Машины и механизмы</t>
  </si>
  <si>
    <t xml:space="preserve">            ФОТ</t>
  </si>
  <si>
    <t xml:space="preserve">            Накладные расходы</t>
  </si>
  <si>
    <t xml:space="preserve">            Сметная прибыль</t>
  </si>
  <si>
    <t xml:space="preserve">  Итого по разделу 1 Зона защиты опоры Т04</t>
  </si>
  <si>
    <t>ФЕР01-02-065-03
Приказ Минстроя России от 30.12.2016 №1039/пр</t>
  </si>
  <si>
    <t>Разработка скального грунта отбойными молотками, группа грунтов: 5 - под фундаменты
(100 м3)</t>
  </si>
  <si>
    <t>25 629,84
8 486,84</t>
  </si>
  <si>
    <t>17 143,00
1 794,20</t>
  </si>
  <si>
    <t>-350
-37</t>
  </si>
  <si>
    <t>Объем=-2,04 / 100</t>
  </si>
  <si>
    <t>Затраты труда рабочих (ср 2,5)
(чел.-ч)</t>
  </si>
  <si>
    <t>1038,78
-21,19</t>
  </si>
  <si>
    <t>Затраты труда машинистов
(чел.-ч)</t>
  </si>
  <si>
    <t>178,35
-3,64</t>
  </si>
  <si>
    <t>91.18.01-007</t>
  </si>
  <si>
    <t>Компрессоры передвижные с двигателем внутреннего сгорания, давлением до 686 кПа (7 ат), производительность до 5 м3/мин
(маш.час)</t>
  </si>
  <si>
    <t>118,9
-2,43</t>
  </si>
  <si>
    <t>90,00
10,06</t>
  </si>
  <si>
    <t>-218,70
-24,45</t>
  </si>
  <si>
    <t>91.21.10-003</t>
  </si>
  <si>
    <t>Молотки при работе от передвижных компрессорных станций: отбойные пневматические
(маш.час)</t>
  </si>
  <si>
    <t>475,6
-9,7</t>
  </si>
  <si>
    <t>1,53
0,00</t>
  </si>
  <si>
    <t>-14,84
0,00</t>
  </si>
  <si>
    <t>ФЕР06-01-001-05
Приказ Минстроя России от 30.12.2016 №1039/пр</t>
  </si>
  <si>
    <t>Устройство железобетонных фундаментов общего назначения под колонны объемом: до 3 м3 - фундаменты под шарнирную опору
(100 м3)</t>
  </si>
  <si>
    <t>18 492,51
10 055,34</t>
  </si>
  <si>
    <t>4 289,12
649,67</t>
  </si>
  <si>
    <t>-90
-14</t>
  </si>
  <si>
    <t>Объем=(-(0,5*0,5*0,7*12)) / 100</t>
  </si>
  <si>
    <t>1-3-0</t>
  </si>
  <si>
    <t>Затраты труда рабочих (ср 3)
(чел.-ч)</t>
  </si>
  <si>
    <t>1178,82
-24,76</t>
  </si>
  <si>
    <t>8,53
8,53</t>
  </si>
  <si>
    <t>48,435
-1,02</t>
  </si>
  <si>
    <t>91.05.01-017</t>
  </si>
  <si>
    <t>Краны башенные, грузоподъемность 8 т
(маш.час)</t>
  </si>
  <si>
    <t>30,35
-0,64</t>
  </si>
  <si>
    <t>86,40
13,50</t>
  </si>
  <si>
    <t>-55,30
-8,64</t>
  </si>
  <si>
    <t>0,68
-0,01</t>
  </si>
  <si>
    <t>-1,12
-0,14</t>
  </si>
  <si>
    <t>91.06.05-011</t>
  </si>
  <si>
    <t>Погрузчик, грузоподъемность 5 т
(маш.час)</t>
  </si>
  <si>
    <t>0,27
-0,01</t>
  </si>
  <si>
    <t>89,99
10,06</t>
  </si>
  <si>
    <t>-0,90
-0,10</t>
  </si>
  <si>
    <t>91.07.04-001</t>
  </si>
  <si>
    <t>Вибратор глубинный
(маш.час)</t>
  </si>
  <si>
    <t>37,72
-0,79</t>
  </si>
  <si>
    <t>1,90
0,00</t>
  </si>
  <si>
    <t>-1,50
0,00</t>
  </si>
  <si>
    <t>Автомобили бортовые, грузоподъемность: до 5 т
(маш.час)</t>
  </si>
  <si>
    <t>0,99
-0,02</t>
  </si>
  <si>
    <t>65,71
11,60</t>
  </si>
  <si>
    <t>-1,31
-0,23</t>
  </si>
  <si>
    <t>01.7.03.01-0001</t>
  </si>
  <si>
    <t>0,441
-0,0093</t>
  </si>
  <si>
    <t>01.7.07.12-0024</t>
  </si>
  <si>
    <t>Пленка полиэтиленовая толщиной: 0,15 мм
(м2)</t>
  </si>
  <si>
    <t>153
-3,213</t>
  </si>
  <si>
    <t>Гвозди строительные
(т)</t>
  </si>
  <si>
    <t>0,0238
-0,0005</t>
  </si>
  <si>
    <t>03.1.02.03-0011</t>
  </si>
  <si>
    <t>Известь строительная: негашеная комовая, сорт I
(т)</t>
  </si>
  <si>
    <t>0,027
-0,0006</t>
  </si>
  <si>
    <t>04.1.02.06</t>
  </si>
  <si>
    <t>Бетон
(м3)</t>
  </si>
  <si>
    <t>101,5
-2,132</t>
  </si>
  <si>
    <t>08.3.03.04-0012</t>
  </si>
  <si>
    <t>Проволока светлая диаметром: 1,1 мм
(т)</t>
  </si>
  <si>
    <t>0,0061
-0,0001</t>
  </si>
  <si>
    <t>Проволока горячекатаная в мотках, диаметром 6,3-6,5 мм
(т)</t>
  </si>
  <si>
    <t>0,0375
-0,0008</t>
  </si>
  <si>
    <t>08.4.03.04</t>
  </si>
  <si>
    <t>Арматура
(т)</t>
  </si>
  <si>
    <t>4,5
-0,0945</t>
  </si>
  <si>
    <t>11.1.03.06-0095</t>
  </si>
  <si>
    <t>Доски обрезные хвойных пород длиной: 4-6,5 м, шириной 75-150 мм, толщиной 44 мм и более, III сорта
(м3)</t>
  </si>
  <si>
    <t>0,74
-0,0155</t>
  </si>
  <si>
    <t>11.2.13.04-0011</t>
  </si>
  <si>
    <t>Щиты: из досок толщиной 25 мм
(м2)</t>
  </si>
  <si>
    <t>64,1
-1,346</t>
  </si>
  <si>
    <t>Объем=-2,1*1,015</t>
  </si>
  <si>
    <t>ФЕР09-01-005-04
Приказ Минстроя России от 30.12.2016 №1039/пр</t>
  </si>
  <si>
    <t>Колонны со связями (Шарнирные опоры для крайних секций)
(т)</t>
  </si>
  <si>
    <t>822,80
322,25</t>
  </si>
  <si>
    <t>-270
-30</t>
  </si>
  <si>
    <t>Объем=-4*172/1000</t>
  </si>
  <si>
    <t>Прил.9.3 п.2</t>
  </si>
  <si>
    <t>Монтаж конструктивных элементов по железобетонным и каменным опорам ОЗП=1,1; ТЗ=1,1</t>
  </si>
  <si>
    <t>1-4-5</t>
  </si>
  <si>
    <t>Затраты труда рабочих (ср 4,5)
(чел.час)</t>
  </si>
  <si>
    <t>31,1355
-21,42</t>
  </si>
  <si>
    <t>10,35
10,35</t>
  </si>
  <si>
    <t>3,255
-2,24</t>
  </si>
  <si>
    <t>0,21
-0,14</t>
  </si>
  <si>
    <t>-15,68
-1,89</t>
  </si>
  <si>
    <t>91.05.06-007</t>
  </si>
  <si>
    <t>Краны на гусеничном ходу, грузоподъемность 25 т
(маш.час)</t>
  </si>
  <si>
    <t>1,67
-1,15</t>
  </si>
  <si>
    <t>120,04
13,50</t>
  </si>
  <si>
    <t>-138,05
-15,53</t>
  </si>
  <si>
    <t>Домкраты гидравлические, грузоподъемность 63-100 т
(маш.час)</t>
  </si>
  <si>
    <t>0,09
-0,06</t>
  </si>
  <si>
    <t>0,90
0,00</t>
  </si>
  <si>
    <t>-0,05
0,00</t>
  </si>
  <si>
    <t>0,29
-0,2</t>
  </si>
  <si>
    <t>-13,14
-2,32</t>
  </si>
  <si>
    <t>Аппарат для газовой сварки и резки
(маш.час)</t>
  </si>
  <si>
    <t>2,24
-1,54</t>
  </si>
  <si>
    <t>1,20
0,00</t>
  </si>
  <si>
    <t>-1,85
0,00</t>
  </si>
  <si>
    <t>Преобразователи сварочные номинальным сварочным током 315-500 А
(маш.час)</t>
  </si>
  <si>
    <t>1,3
-0,89</t>
  </si>
  <si>
    <t>12,31
0,00</t>
  </si>
  <si>
    <t>-10,96
0,00</t>
  </si>
  <si>
    <t>Кислород технический: газообразный
(м3)</t>
  </si>
  <si>
    <t>1,95
-1,342</t>
  </si>
  <si>
    <t>Пропан-бутан, смесь техническая
(кг)</t>
  </si>
  <si>
    <t>0,59
-0,4059</t>
  </si>
  <si>
    <t>01.7.11.07-0035</t>
  </si>
  <si>
    <t>Электроды диаметром: 4 мм Э46
(т)</t>
  </si>
  <si>
    <t>0,001
-0,0007</t>
  </si>
  <si>
    <t>01.7.15.03-0041</t>
  </si>
  <si>
    <t>Болты с гайками и шайбами строительные
(т)</t>
  </si>
  <si>
    <t>0,0022
-0,0015</t>
  </si>
  <si>
    <t>0,00001
0</t>
  </si>
  <si>
    <t>Канаты пеньковые пропитанные
(т)</t>
  </si>
  <si>
    <t>0,0001
-0,0001</t>
  </si>
  <si>
    <t>07.2.07.12-0020</t>
  </si>
  <si>
    <t>Отдельные конструктивные элементы зданий и сооружений с преобладанием: горячекатаных профилей, средняя масса сборочной единицы от 0,1 до 0,5 т
(т)</t>
  </si>
  <si>
    <t>0,0045
-0,0031</t>
  </si>
  <si>
    <t>07.2.07.13</t>
  </si>
  <si>
    <t>Конструкции стальные
(т)</t>
  </si>
  <si>
    <t>1
-0,688</t>
  </si>
  <si>
    <t>Канат двойной свивки типа ТК, конструкции 6х19(1+6+12)+1 о.с., оцинкованный из проволок марки В, маркировочная группа: 1770 н/мм2, диаметром 5,5 мм
(10 м)</t>
  </si>
  <si>
    <t>0,0187
-0,0129</t>
  </si>
  <si>
    <t>0,00003
0</t>
  </si>
  <si>
    <t>08.3.11.01-0091</t>
  </si>
  <si>
    <t>Швеллеры № 40 из стали марки: Ст0
(т)</t>
  </si>
  <si>
    <t>0,00194
-0,0013</t>
  </si>
  <si>
    <t>11.1.03.01-0077</t>
  </si>
  <si>
    <t>Бруски обрезные хвойных пород длиной: 4-6,5 м, шириной 75-150 мм, толщиной 40-75 мм, I сорта
(м3)</t>
  </si>
  <si>
    <t>0,00103
-0,0007</t>
  </si>
  <si>
    <t>Грунтовка: ГФ-021 красно-коричневая
(т)</t>
  </si>
  <si>
    <t>0,00031
-0,0002</t>
  </si>
  <si>
    <t>14.5.09.07-0029</t>
  </si>
  <si>
    <t>Растворитель марки: Р-4
(т)</t>
  </si>
  <si>
    <t>0,0006
-0,0004</t>
  </si>
  <si>
    <t>Колонны со связями (Шарнирные опоры внутренних секций)
(т)</t>
  </si>
  <si>
    <t>-377
-41</t>
  </si>
  <si>
    <t>Объем=-8*120/1000</t>
  </si>
  <si>
    <t>31,1355
-29,89</t>
  </si>
  <si>
    <t>3,255
-3,12</t>
  </si>
  <si>
    <t>0,21
-0,2</t>
  </si>
  <si>
    <t>-22,40
-2,70</t>
  </si>
  <si>
    <t>1,67
-1,6</t>
  </si>
  <si>
    <t>-192,06
-21,60</t>
  </si>
  <si>
    <t>0,09
-0,09</t>
  </si>
  <si>
    <t>-0,08
0,00</t>
  </si>
  <si>
    <t>0,29
-0,28</t>
  </si>
  <si>
    <t>-18,40
-3,25</t>
  </si>
  <si>
    <t>2,24
-2,15</t>
  </si>
  <si>
    <t>-2,58
0,00</t>
  </si>
  <si>
    <t>1,3
-1,25</t>
  </si>
  <si>
    <t>-15,39
0,00</t>
  </si>
  <si>
    <t>1,95
-1,872</t>
  </si>
  <si>
    <t>0,59
-0,5664</t>
  </si>
  <si>
    <t>0,001
-0,001</t>
  </si>
  <si>
    <t>0,0022
-0,0021</t>
  </si>
  <si>
    <t>0,0045
-0,0043</t>
  </si>
  <si>
    <t>1
-0,96</t>
  </si>
  <si>
    <t>0,0187
-0,018</t>
  </si>
  <si>
    <t>0,00194
-0,0019</t>
  </si>
  <si>
    <t>0,00103
-0,001</t>
  </si>
  <si>
    <t>0,00031
-0,0003</t>
  </si>
  <si>
    <t>0,0006
-0,0006</t>
  </si>
  <si>
    <t>ФЕР09-03-001-01
Приказ Минстроя России от 30.12.2016 №1039/пр</t>
  </si>
  <si>
    <t>Монтаж опорных плит с обработанной поверхностью массой: до 0,1 т
(т)</t>
  </si>
  <si>
    <t>2 223,43
364,45</t>
  </si>
  <si>
    <t>1 528,74
170,40</t>
  </si>
  <si>
    <t>-248
-28</t>
  </si>
  <si>
    <t>Объем=-12*13,5/1000</t>
  </si>
  <si>
    <t>1-4-0</t>
  </si>
  <si>
    <t>Затраты труда рабочих (ср 4)
(чел.час)</t>
  </si>
  <si>
    <t>37,884
-6,14</t>
  </si>
  <si>
    <t>9,62
9,62</t>
  </si>
  <si>
    <t>12,66
-2,05</t>
  </si>
  <si>
    <t>Краны козловые, грузоподъемность 32 т
(маш.час)</t>
  </si>
  <si>
    <t>0,11
-0,02</t>
  </si>
  <si>
    <t>120,24
15,42</t>
  </si>
  <si>
    <t>-2,40
-0,31</t>
  </si>
  <si>
    <t>0,2
-0,03</t>
  </si>
  <si>
    <t>-3,36
-0,41</t>
  </si>
  <si>
    <t>7,84
-1,27</t>
  </si>
  <si>
    <t>-152,45
-17,15</t>
  </si>
  <si>
    <t>0,29
-0,05</t>
  </si>
  <si>
    <t>-3,29
-0,58</t>
  </si>
  <si>
    <t>3,36
-0,54</t>
  </si>
  <si>
    <t>-0,65
0,00</t>
  </si>
  <si>
    <t>1,57
-0,25</t>
  </si>
  <si>
    <t>-3,08
0,00</t>
  </si>
  <si>
    <t>3
-0,486</t>
  </si>
  <si>
    <t>0,9
-0,1458</t>
  </si>
  <si>
    <t>01.7.11.07-0032</t>
  </si>
  <si>
    <t>Электроды диаметром: 4 мм Э42
(т)</t>
  </si>
  <si>
    <t>0,007
-0,0011</t>
  </si>
  <si>
    <t>0,009
-0,0015</t>
  </si>
  <si>
    <t>0,0001
0</t>
  </si>
  <si>
    <t>1
-0,162</t>
  </si>
  <si>
    <t>08.1.02.11-0001</t>
  </si>
  <si>
    <t>Поковки из квадратных заготовок, масса: 1,8 кг
(т)</t>
  </si>
  <si>
    <t>0,021
-0,0034</t>
  </si>
  <si>
    <t>0,0187
-0,003</t>
  </si>
  <si>
    <t>0,00194
-0,0003</t>
  </si>
  <si>
    <t>0,00103
-0,0002</t>
  </si>
  <si>
    <t>0,00031
-0,0001</t>
  </si>
  <si>
    <t>0,0006
-0,0001</t>
  </si>
  <si>
    <t>1,395
-22,32</t>
  </si>
  <si>
    <t>0,15
-2,4</t>
  </si>
  <si>
    <t>Закрепление расчалок (оттяжек) длиной до 50 м внизу, диаметр каната свыше 18 до 20 мм (Устройство фиксирующих канатов крайних стоек)
(шт)</t>
  </si>
  <si>
    <t>-188
-23</t>
  </si>
  <si>
    <t>1,635
-6,54</t>
  </si>
  <si>
    <t>0,42
-1,68</t>
  </si>
  <si>
    <t>0,28
-1,12</t>
  </si>
  <si>
    <t>-125,43
-15,12</t>
  </si>
  <si>
    <t>0,18
-0,72</t>
  </si>
  <si>
    <t>Закрепление расчалок (оттяжек) длиной до 50 м внизу, диаметр каната свыше 18 до 20 мм (Устройство фиксирующих канатов внутренних стоек)
(шт)</t>
  </si>
  <si>
    <t>ФЕР01-02-098-02
Приказ Минстроя России от 30.12.2016 №1039/пр</t>
  </si>
  <si>
    <t>Устройство тросово-сетчатого ограждения, тип склона: средней крутизны
(м2)</t>
  </si>
  <si>
    <t>Объем=-(8*14+4*12)</t>
  </si>
  <si>
    <t>17,92 = 70,46 - 2,023 x 25,97</t>
  </si>
  <si>
    <t>2,61
-417,6</t>
  </si>
  <si>
    <t>04.3.01.09</t>
  </si>
  <si>
    <t>Раствор цементный
(м3)</t>
  </si>
  <si>
    <t>0
0</t>
  </si>
  <si>
    <t>Уд</t>
  </si>
  <si>
    <t>08.1.02.17-0001</t>
  </si>
  <si>
    <t>Сетка «Рабица» из проволоки диаметром 1,6 без покрытия, 45х45 мм
(м2)</t>
  </si>
  <si>
    <t>2,023
-323,7</t>
  </si>
  <si>
    <t>08.3.03.06-0001</t>
  </si>
  <si>
    <t>Проволока вязальная
(кг)</t>
  </si>
  <si>
    <t>0,124
-19,84</t>
  </si>
  <si>
    <t>08.4.01.01</t>
  </si>
  <si>
    <t>Анкеры
(шт)</t>
  </si>
  <si>
    <t>0,36
-57,6</t>
  </si>
  <si>
    <t>20.1.01.14</t>
  </si>
  <si>
    <t>Зажимы тросовые
(шт)</t>
  </si>
  <si>
    <t>0,72
-115,2</t>
  </si>
  <si>
    <t>20.1.02.19</t>
  </si>
  <si>
    <t>Трос стальной
(м)</t>
  </si>
  <si>
    <t>1,32
-211,2</t>
  </si>
  <si>
    <t>21 389,84
175900,00/1,2/6,99*1,02</t>
  </si>
  <si>
    <t>Цена МАТ=175900,00/1,2/6,99*1,02</t>
  </si>
  <si>
    <t>ФЕР04-01-001-07
Приказ Минстроя России от 30.12.2016 №1039/пр</t>
  </si>
  <si>
    <t>Роторное бурение скважин с прямой промывкой станками с дизельным двигателем глубиной бурения до 50 м в грунтах группы: 7
(100 м)</t>
  </si>
  <si>
    <t>127 898,37
10 002,23</t>
  </si>
  <si>
    <t>117 515,55
5 608,33</t>
  </si>
  <si>
    <t>-167 812
-8 009</t>
  </si>
  <si>
    <t>Объем=-142,8 / 100</t>
  </si>
  <si>
    <t>Прил.4.3 п.3.1</t>
  </si>
  <si>
    <t>При роторном и ударно-канатном бурении и применении долот диаметром: до 125 мм ОЗП=0,8; ЭМ=0,8 к расх.; ЗПМ=0,8; МАТ=0,8 к расх.; ТЗ=0,8; ТЗМ=0,8</t>
  </si>
  <si>
    <t>Прил.4.3 п.3.4</t>
  </si>
  <si>
    <t>При вращательном бурении с углом наклона к горизонту, в градусах: до 45 ОЗП=1,22; ЭМ=1,22 к расх.; ЗПМ=1,22; ТЗ=1,22; ТЗМ=1,22</t>
  </si>
  <si>
    <t>Прил.4.3 п.3.5</t>
  </si>
  <si>
    <t>Бурение с подвесных лесов, подмостей, а также на склонах ОЗП=1,25; ЭМ=1,25 к расх.; ЗПМ=1,25; ТЗ=1,25; ТЗМ=1,25</t>
  </si>
  <si>
    <t>1039,7328
-1484,74</t>
  </si>
  <si>
    <t>437,6811
-625,01</t>
  </si>
  <si>
    <t>91.01.01-035</t>
  </si>
  <si>
    <t>Бульдозеры, мощность 79 кВт (108 л.с.)
(маш.час)</t>
  </si>
  <si>
    <t>2,928
-4,18</t>
  </si>
  <si>
    <t>79,07
13,50</t>
  </si>
  <si>
    <t>-330,51
-56,43</t>
  </si>
  <si>
    <t>91.01.05-106</t>
  </si>
  <si>
    <t>Экскаваторы одноковшовые дизельные на пневмоколесном ходу, емкость ковша 0,25 м3
(маш.час)</t>
  </si>
  <si>
    <t>3,9406
-5,63</t>
  </si>
  <si>
    <t>70,01
11,60</t>
  </si>
  <si>
    <t>-394,16
-65,31</t>
  </si>
  <si>
    <t>91.04.01-078</t>
  </si>
  <si>
    <t>Установки и агрегаты буровые на базе автомобилей для роторного бурения скважин на воду глубина бурения: до 500 м, грузоподъемность 12,5 т
(маш.час)</t>
  </si>
  <si>
    <t>222,4182
-317,61</t>
  </si>
  <si>
    <t>340,00
13,50</t>
  </si>
  <si>
    <t>-107 987,40
-4 287,74</t>
  </si>
  <si>
    <t>3,8674
-5,52</t>
  </si>
  <si>
    <t>-618,18
-74,52</t>
  </si>
  <si>
    <t>91.07.08-011</t>
  </si>
  <si>
    <t>Глиномешалки, 4 м3
(маш.час)</t>
  </si>
  <si>
    <t>52,8382
-75,45</t>
  </si>
  <si>
    <t>26,50
10,06</t>
  </si>
  <si>
    <t>-1 999,43
-759,03</t>
  </si>
  <si>
    <t>5,795
-8,28</t>
  </si>
  <si>
    <t>-544,08
-96,05</t>
  </si>
  <si>
    <t>01.4.01.03</t>
  </si>
  <si>
    <t>Долота трехшарошечные
(шт)</t>
  </si>
  <si>
    <t>3,576
-5,107</t>
  </si>
  <si>
    <t>23.3.01.06-0004</t>
  </si>
  <si>
    <t>Трубы бурильные из стали группы Д с высаженными внутрь концами и муфты к ним наружный диаметр: 89 мм, толщина стенки 7 мм
(м)</t>
  </si>
  <si>
    <t>2,072
-2,959</t>
  </si>
  <si>
    <t>23.3.01.07</t>
  </si>
  <si>
    <t>Трубы бурильные утяжеленные
(м)</t>
  </si>
  <si>
    <t>0,288
-0,4113</t>
  </si>
  <si>
    <t>999-9901</t>
  </si>
  <si>
    <t>МАТЕРИАЛЫ (см. техническую часть)</t>
  </si>
  <si>
    <t>ФЕР04-01-001-10
Приказ Минстроя России от 30.12.2016 №1039/пр</t>
  </si>
  <si>
    <t>Роторное бурение скважин с прямой промывкой станками с дизельным двигателем глубиной бурения до 50 м в грунтах группы: 10
(100 м)</t>
  </si>
  <si>
    <t>388 181,26
29 641,92</t>
  </si>
  <si>
    <t>357 349,10
15 147,13</t>
  </si>
  <si>
    <t>-90 052
-3 817</t>
  </si>
  <si>
    <t>Объем=-25,2 / 100</t>
  </si>
  <si>
    <t>3081,2808
-776,48</t>
  </si>
  <si>
    <t>1144,4088
-288,39</t>
  </si>
  <si>
    <t>2,928
-0,74</t>
  </si>
  <si>
    <t>-58,51
-9,99</t>
  </si>
  <si>
    <t>3,9406
-0,99</t>
  </si>
  <si>
    <t>-69,31
-11,48</t>
  </si>
  <si>
    <t>692,3866
-174,48</t>
  </si>
  <si>
    <t>-59 323,20
-2 355,48</t>
  </si>
  <si>
    <t>4,3432
-1,09</t>
  </si>
  <si>
    <t>-122,07
-14,72</t>
  </si>
  <si>
    <t>52,8382
-13,32</t>
  </si>
  <si>
    <t>-352,98
-134,00</t>
  </si>
  <si>
    <t>6,5026
-1,64</t>
  </si>
  <si>
    <t>-107,76
-19,02</t>
  </si>
  <si>
    <t>12,48
-3,145</t>
  </si>
  <si>
    <t>6,48
-1,633</t>
  </si>
  <si>
    <t>0,648
-0,1633</t>
  </si>
  <si>
    <t>ФССЦ-03.2.01.01-0003
Приказ Минстроя России от 30.12.2016 №1039/пр</t>
  </si>
  <si>
    <t>Объем=-21*8*30/1000</t>
  </si>
  <si>
    <t>ФССЦ-01.7.03.01-0001
Приказ Минстроя России от 30.12.2016 №1039/пр</t>
  </si>
  <si>
    <t>Объем=-округл(5,04*0,7;1)</t>
  </si>
  <si>
    <t>ФЕР05-03-001-07
Приказ Минстроя России от 30.12.2016 №1039/пр</t>
  </si>
  <si>
    <t>Цементация грунтов восходящим способом при поглощении цемента и песка: до 200 кг
(100 м)</t>
  </si>
  <si>
    <t>11 193,54
1 501,16</t>
  </si>
  <si>
    <t>6 523,94
908,39</t>
  </si>
  <si>
    <t>-10 960
-1 526</t>
  </si>
  <si>
    <t>Объем=(-21*8) / 100</t>
  </si>
  <si>
    <t>8 518,51 = 26 688,61 + (1,3 - 13) x 1 553,00</t>
  </si>
  <si>
    <t>156,045
-262,16</t>
  </si>
  <si>
    <t>67,38
-113,2</t>
  </si>
  <si>
    <t>91.04.01-076</t>
  </si>
  <si>
    <t>Установки и агрегаты буровые на базе автомобилей глубина бурения: до 200 м, грузоподъемность 2,5 т
(маш.час)</t>
  </si>
  <si>
    <t>7,21
-12,11</t>
  </si>
  <si>
    <t>179,46
13,50</t>
  </si>
  <si>
    <t>-2 173,26
-163,49</t>
  </si>
  <si>
    <t>0,19
-0,32</t>
  </si>
  <si>
    <t>-35,84
-4,32</t>
  </si>
  <si>
    <t>91.06.03-062</t>
  </si>
  <si>
    <t>Лебедки электрические тяговым усилием: до 31,39 кН (3,2 т)
(маш.час)</t>
  </si>
  <si>
    <t>3,74
-6,28</t>
  </si>
  <si>
    <t>6,90
0,00</t>
  </si>
  <si>
    <t>-43,33
0,00</t>
  </si>
  <si>
    <t>91.07.09-002</t>
  </si>
  <si>
    <t>Установки цементационные: автоматизированные 15 м3/ч
(маш.час)</t>
  </si>
  <si>
    <t>37,08
-62,29</t>
  </si>
  <si>
    <t>80,35
13,50</t>
  </si>
  <si>
    <t>-5 005,00
-840,92</t>
  </si>
  <si>
    <t>0,44
-0,74</t>
  </si>
  <si>
    <t>-48,63
-8,58</t>
  </si>
  <si>
    <t>01.7.07.29-0031</t>
  </si>
  <si>
    <t>Каболка
(т)</t>
  </si>
  <si>
    <t>0,00008
-0,0001</t>
  </si>
  <si>
    <t>0,002
-0,0034</t>
  </si>
  <si>
    <t>01.7.19.09-0024</t>
  </si>
  <si>
    <t>Рукава резинотканевые напорно-всасывающие для воды давлением 1 МПа (10 кгс/см2), диаметром: 32 мм
(м)</t>
  </si>
  <si>
    <t>1
-1,68</t>
  </si>
  <si>
    <t>02.3.01.02</t>
  </si>
  <si>
    <t>Песок
(м3)</t>
  </si>
  <si>
    <t>03.2.01.01-0001</t>
  </si>
  <si>
    <t>Портландцемент общестроительного назначения бездобавочный, марки: 400
(т)</t>
  </si>
  <si>
    <t>З</t>
  </si>
  <si>
    <t>11.1.03.01-0083</t>
  </si>
  <si>
    <t>Бруски обрезные хвойных пород длиной: 4-6,5 м, шириной 75-150 мм, толщиной 100, 125 мм, III сорта
(м3)</t>
  </si>
  <si>
    <t>1,3
-2,184</t>
  </si>
  <si>
    <t>13
-21,84</t>
  </si>
  <si>
    <t>18.3.01.01</t>
  </si>
  <si>
    <t>Головка нагнетателя
(кг)</t>
  </si>
  <si>
    <t>0,0222
-0,0373</t>
  </si>
  <si>
    <t>20.1.02.08-0001</t>
  </si>
  <si>
    <t>Ниппель диаметром 42 мм
(кг)</t>
  </si>
  <si>
    <t>0,8
-1,344</t>
  </si>
  <si>
    <t>20.1.02.08-0002</t>
  </si>
  <si>
    <t>Ниппель диаметром 57 мм
(кг)</t>
  </si>
  <si>
    <t>0,78
-1,31</t>
  </si>
  <si>
    <t>20.2.02.01-0021</t>
  </si>
  <si>
    <t>Втулки изолирующие текстолитовые
(1000 шт)</t>
  </si>
  <si>
    <t>0,2
-0,336</t>
  </si>
  <si>
    <t>23.1.01.07</t>
  </si>
  <si>
    <t>Компенсаторы давления
(кг)</t>
  </si>
  <si>
    <t>0,044
-0,0739</t>
  </si>
  <si>
    <t>23.1.02.07-0002</t>
  </si>
  <si>
    <t>Крепления для трубопроводов: кронштейны, планки, хомуты
(кг)</t>
  </si>
  <si>
    <t>3
-5,04</t>
  </si>
  <si>
    <t>23.3.01.02-0001</t>
  </si>
  <si>
    <t>Трубы бесшовные обсадные под сварку (бурильные) утяжеленные, наружный диаметр: 73 мм, толщина стенки 16 мм
(м)</t>
  </si>
  <si>
    <t>0,05
-0,084</t>
  </si>
  <si>
    <t>23.3.01.06-0001</t>
  </si>
  <si>
    <t>Трубы бурильные из стали группы Д с высаженными внутрь концами и муфты к ним наружный диаметр: 73 мм, толщина стенки 7 мм
(м)</t>
  </si>
  <si>
    <t>0,1
-0,168</t>
  </si>
  <si>
    <t>24.3.05.18</t>
  </si>
  <si>
    <t>Штуцер длиной 200 мм
(шт)</t>
  </si>
  <si>
    <t>0,95
-1,596</t>
  </si>
  <si>
    <t>Объем=-21*8*50/1000</t>
  </si>
  <si>
    <t>Объем=-округл(8,4*0,4;1)</t>
  </si>
  <si>
    <t>2 392,89
19678,04/1,2/6,99*1,02</t>
  </si>
  <si>
    <t>Объем=-1*8</t>
  </si>
  <si>
    <t>Цена МАТ=19678,04/1,2/6,99*1,02</t>
  </si>
  <si>
    <t>1 721,76
14158,98/1,2/6,99*1,02</t>
  </si>
  <si>
    <t>Объем=-6*8</t>
  </si>
  <si>
    <t>Цена МАТ=14158,98/1,2/6,99*1,02</t>
  </si>
  <si>
    <t>460,95
3790,61/1,2/6,99*1,02</t>
  </si>
  <si>
    <t>Объем=-13*8</t>
  </si>
  <si>
    <t>Цена МАТ=3790,61/1,2/6,99*1,02</t>
  </si>
  <si>
    <t>141,91
1167,04/1,2/6,99*1,02</t>
  </si>
  <si>
    <t>Цена МАТ=1167,04/1,2/6,99*1,02</t>
  </si>
  <si>
    <t>1 739,24
14302,66/1,2/6,99*1,02</t>
  </si>
  <si>
    <t>Цена МАТ=14302,66/1,2/6,99*1,02</t>
  </si>
  <si>
    <t>ФЕР04-02-007-01
Приказ Минстроя России от 30.12.2016 №1039/пр</t>
  </si>
  <si>
    <t>Резка обсадных труб наружным диаметром: до 168 мм (резка штанг по 1,5м)
(рез)</t>
  </si>
  <si>
    <t>-125
-20</t>
  </si>
  <si>
    <t>1-3-5</t>
  </si>
  <si>
    <t>Затраты труда рабочих (ср 3,5)
(чел.час)</t>
  </si>
  <si>
    <t>0,255
-14,28</t>
  </si>
  <si>
    <t>9,07
9,07</t>
  </si>
  <si>
    <t>0,03
-1,68</t>
  </si>
  <si>
    <t>0,02
-1,12</t>
  </si>
  <si>
    <t>-73,60
-12,99</t>
  </si>
  <si>
    <t>0,15
-8,4</t>
  </si>
  <si>
    <t>-10,08
0,00</t>
  </si>
  <si>
    <t>-95 893
-4 576</t>
  </si>
  <si>
    <t>Объем=-81,6 / 100</t>
  </si>
  <si>
    <t>1039,7328
-848,42</t>
  </si>
  <si>
    <t>437,6811
-357,15</t>
  </si>
  <si>
    <t>2,928
-2,39</t>
  </si>
  <si>
    <t>-188,98
-32,27</t>
  </si>
  <si>
    <t>3,9406
-3,22</t>
  </si>
  <si>
    <t>-225,43
-37,35</t>
  </si>
  <si>
    <t>222,4182
-181,49</t>
  </si>
  <si>
    <t>-61 706,60
-2 450,12</t>
  </si>
  <si>
    <t>3,8674
-3,16</t>
  </si>
  <si>
    <t>-353,89
-42,66</t>
  </si>
  <si>
    <t>52,8382
-43,12</t>
  </si>
  <si>
    <t>-1 142,68
-433,79</t>
  </si>
  <si>
    <t>5,795
-4,73</t>
  </si>
  <si>
    <t>-310,81
-54,87</t>
  </si>
  <si>
    <t>3,576
-2,918</t>
  </si>
  <si>
    <t>2,072
-1,691</t>
  </si>
  <si>
    <t>0,288
-0,235</t>
  </si>
  <si>
    <t>-51 458
-2 181</t>
  </si>
  <si>
    <t>Объем=-14,4 / 100</t>
  </si>
  <si>
    <t>3081,2808
-443,7</t>
  </si>
  <si>
    <t>1144,4088
-164,79</t>
  </si>
  <si>
    <t>2,928
-0,42</t>
  </si>
  <si>
    <t>-33,21
-5,67</t>
  </si>
  <si>
    <t>3,9406
-0,57</t>
  </si>
  <si>
    <t>-39,91
-6,61</t>
  </si>
  <si>
    <t>692,3866
-99,7</t>
  </si>
  <si>
    <t>-33 898,00
-1 345,95</t>
  </si>
  <si>
    <t>4,3432
-0,63</t>
  </si>
  <si>
    <t>-70,55
-8,51</t>
  </si>
  <si>
    <t>52,8382
-7,61</t>
  </si>
  <si>
    <t>-201,67
-76,56</t>
  </si>
  <si>
    <t>6,5026
-0,94</t>
  </si>
  <si>
    <t>-61,77
-10,90</t>
  </si>
  <si>
    <t>12,48
-1,797</t>
  </si>
  <si>
    <t>6,48
-0,9331</t>
  </si>
  <si>
    <t>0,648
-0,0933</t>
  </si>
  <si>
    <t>Объем=-24*4*30/1000</t>
  </si>
  <si>
    <t>Объем=-округл(2,88*0,7;1)</t>
  </si>
  <si>
    <t>-6 263
-872</t>
  </si>
  <si>
    <t>Объем=(-24*4) / 100</t>
  </si>
  <si>
    <t>156,045
-149,8</t>
  </si>
  <si>
    <t>67,38
-64,68</t>
  </si>
  <si>
    <t>7,21
-6,92</t>
  </si>
  <si>
    <t>-1 241,86
-93,42</t>
  </si>
  <si>
    <t>0,19
-0,18</t>
  </si>
  <si>
    <t>-20,16
-2,43</t>
  </si>
  <si>
    <t>3,74
-3,59</t>
  </si>
  <si>
    <t>-24,77
0,00</t>
  </si>
  <si>
    <t>37,08
-35,6</t>
  </si>
  <si>
    <t>-2 860,46
-480,60</t>
  </si>
  <si>
    <t>0,44
-0,42</t>
  </si>
  <si>
    <t>-27,60
-4,87</t>
  </si>
  <si>
    <t>0,002
-0,0019</t>
  </si>
  <si>
    <t>1,3
-1,248</t>
  </si>
  <si>
    <t>13
-12,48</t>
  </si>
  <si>
    <t>0,0222
-0,0213</t>
  </si>
  <si>
    <t>0,8
-0,768</t>
  </si>
  <si>
    <t>0,78
-0,7488</t>
  </si>
  <si>
    <t>0,2
-0,192</t>
  </si>
  <si>
    <t>0,044
-0,0422</t>
  </si>
  <si>
    <t>3
-2,88</t>
  </si>
  <si>
    <t>0,05
-0,048</t>
  </si>
  <si>
    <t>0,1
-0,096</t>
  </si>
  <si>
    <t>0,95
-0,912</t>
  </si>
  <si>
    <t>Объем=-24*4*50/1000</t>
  </si>
  <si>
    <t>Объем=-округл(4,8*0,4;1)</t>
  </si>
  <si>
    <t>Объем=-1*4</t>
  </si>
  <si>
    <t>Объем=-7*4</t>
  </si>
  <si>
    <t>Объем=-15*4</t>
  </si>
  <si>
    <t>-72
-11</t>
  </si>
  <si>
    <t>0,255
-8,16</t>
  </si>
  <si>
    <t>0,03
-0,96</t>
  </si>
  <si>
    <t>0,02
-0,64</t>
  </si>
  <si>
    <t>-42,05
-7,42</t>
  </si>
  <si>
    <t>0,15
-4,8</t>
  </si>
  <si>
    <t>-5,76
0,00</t>
  </si>
  <si>
    <t>-269 698
-12 871</t>
  </si>
  <si>
    <t>Объем=-229,5 / 100</t>
  </si>
  <si>
    <t>1039,7328
-2386,19</t>
  </si>
  <si>
    <t>437,6811
-1004,48</t>
  </si>
  <si>
    <t>2,928
-6,72</t>
  </si>
  <si>
    <t>-531,35
-90,72</t>
  </si>
  <si>
    <t>3,9406
-9,04</t>
  </si>
  <si>
    <t>-632,89
-104,86</t>
  </si>
  <si>
    <t>222,4182
-510,45</t>
  </si>
  <si>
    <t>-173 553,00
-6 891,08</t>
  </si>
  <si>
    <t>3,8674
-8,88</t>
  </si>
  <si>
    <t>-994,47
-119,88</t>
  </si>
  <si>
    <t>52,8382
-121,26</t>
  </si>
  <si>
    <t>-3 213,39
-1 219,88</t>
  </si>
  <si>
    <t>5,795
-13,3</t>
  </si>
  <si>
    <t>-873,94
-154,28</t>
  </si>
  <si>
    <t>3,576
-8,207</t>
  </si>
  <si>
    <t>2,072
-4,755</t>
  </si>
  <si>
    <t>0,288
-0,661</t>
  </si>
  <si>
    <t>-144 726
-6 135</t>
  </si>
  <si>
    <t>Объем=-40,5 / 100</t>
  </si>
  <si>
    <t>3081,2808
-1247,92</t>
  </si>
  <si>
    <t>1144,4088
-463,49</t>
  </si>
  <si>
    <t>2,928
-1,19</t>
  </si>
  <si>
    <t>-94,09
-16,07</t>
  </si>
  <si>
    <t>3,9406
-1,6</t>
  </si>
  <si>
    <t>-112,02
-18,56</t>
  </si>
  <si>
    <t>692,3866
-280,42</t>
  </si>
  <si>
    <t>-95 342,80
-3 785,67</t>
  </si>
  <si>
    <t>4,3432
-1,76</t>
  </si>
  <si>
    <t>-197,10
-23,76</t>
  </si>
  <si>
    <t>52,8382
-21,4</t>
  </si>
  <si>
    <t>-567,10
-215,28</t>
  </si>
  <si>
    <t>6,5026
-2,63</t>
  </si>
  <si>
    <t>-172,82
-30,51</t>
  </si>
  <si>
    <t>12,48
-5,054</t>
  </si>
  <si>
    <t>6,48
-2,624</t>
  </si>
  <si>
    <t>0,648
-0,2624</t>
  </si>
  <si>
    <t>Объем=-27*10*30/1000</t>
  </si>
  <si>
    <t>Объем=-округл(8,1*0,7;1)</t>
  </si>
  <si>
    <t>-17 615
-2 453</t>
  </si>
  <si>
    <t>Объем=(-27*10) / 100</t>
  </si>
  <si>
    <t>156,045
-421,32</t>
  </si>
  <si>
    <t>67,38
-181,93</t>
  </si>
  <si>
    <t>7,21
-19,47</t>
  </si>
  <si>
    <t>-3 494,09
-262,85</t>
  </si>
  <si>
    <t>0,19
-0,51</t>
  </si>
  <si>
    <t>-57,11
-6,89</t>
  </si>
  <si>
    <t>3,74
-10,1</t>
  </si>
  <si>
    <t>-69,69
0,00</t>
  </si>
  <si>
    <t>37,08
-100,12</t>
  </si>
  <si>
    <t>-8 044,64
-1 351,62</t>
  </si>
  <si>
    <t>0,44
-1,19</t>
  </si>
  <si>
    <t>-78,19
-13,80</t>
  </si>
  <si>
    <t>0,00008
-0,0002</t>
  </si>
  <si>
    <t>0,002
-0,0054</t>
  </si>
  <si>
    <t>1
-2,7</t>
  </si>
  <si>
    <t>1,3
-3,51</t>
  </si>
  <si>
    <t>13
-35,1</t>
  </si>
  <si>
    <t>0,0222
-0,0599</t>
  </si>
  <si>
    <t>0,8
-2,16</t>
  </si>
  <si>
    <t>0,78
-2,106</t>
  </si>
  <si>
    <t>0,2
-0,54</t>
  </si>
  <si>
    <t>0,044
-0,1188</t>
  </si>
  <si>
    <t>3
-8,1</t>
  </si>
  <si>
    <t>0,05
-0,135</t>
  </si>
  <si>
    <t>0,1
-0,27</t>
  </si>
  <si>
    <t>0,95
-2,565</t>
  </si>
  <si>
    <t>Объем=-27*10*50/1000</t>
  </si>
  <si>
    <t>Объем=-округл(13,5*0,4;1)</t>
  </si>
  <si>
    <t>Объем=-1*10</t>
  </si>
  <si>
    <t>Объем=-8*10</t>
  </si>
  <si>
    <t>Объем=-17*10</t>
  </si>
  <si>
    <t>-202
-32</t>
  </si>
  <si>
    <t>0,255
-22,95</t>
  </si>
  <si>
    <t>0,03
-2,7</t>
  </si>
  <si>
    <t>0,02
-1,8</t>
  </si>
  <si>
    <t>-118,28
-20,88</t>
  </si>
  <si>
    <t>0,15
-13,5</t>
  </si>
  <si>
    <t>-16,20
0,00</t>
  </si>
  <si>
    <t>-119 866
-5 720</t>
  </si>
  <si>
    <t>Объем=-102 / 100</t>
  </si>
  <si>
    <t>1039,7328
-1060,53</t>
  </si>
  <si>
    <t>437,6811
-446,43</t>
  </si>
  <si>
    <t>2,928
-2,99</t>
  </si>
  <si>
    <t>-236,42
-40,37</t>
  </si>
  <si>
    <t>3,9406
-4,02</t>
  </si>
  <si>
    <t>-281,44
-46,63</t>
  </si>
  <si>
    <t>222,4182
-226,87</t>
  </si>
  <si>
    <t>-77 135,80
-3 062,75</t>
  </si>
  <si>
    <t>3,8674
-3,94</t>
  </si>
  <si>
    <t>-441,24
-53,19</t>
  </si>
  <si>
    <t>52,8382
-53,89</t>
  </si>
  <si>
    <t>-1 428,09
-542,13</t>
  </si>
  <si>
    <t>5,795
-5,91</t>
  </si>
  <si>
    <t>-388,35
-68,56</t>
  </si>
  <si>
    <t>3,576
-3,648</t>
  </si>
  <si>
    <t>2,072
-2,113</t>
  </si>
  <si>
    <t>0,288
-0,2938</t>
  </si>
  <si>
    <t>-64 323
-2 726</t>
  </si>
  <si>
    <t>Объем=-18 / 100</t>
  </si>
  <si>
    <t>3081,2808
-554,63</t>
  </si>
  <si>
    <t>1144,4088
-205,99</t>
  </si>
  <si>
    <t>2,928
-0,53</t>
  </si>
  <si>
    <t>-41,91
-7,16</t>
  </si>
  <si>
    <t>3,9406
-0,71</t>
  </si>
  <si>
    <t>-49,71
-8,24</t>
  </si>
  <si>
    <t>692,3866
-124,63</t>
  </si>
  <si>
    <t>-42 374,20
-1 682,51</t>
  </si>
  <si>
    <t>4,3432
-0,78</t>
  </si>
  <si>
    <t>-87,35
-10,53</t>
  </si>
  <si>
    <t>52,8382
-9,51</t>
  </si>
  <si>
    <t>-252,02
-95,67</t>
  </si>
  <si>
    <t>6,5026
-1,17</t>
  </si>
  <si>
    <t>-76,88
-13,57</t>
  </si>
  <si>
    <t>12,48
-2,246</t>
  </si>
  <si>
    <t>6,48
-1,166</t>
  </si>
  <si>
    <t>0,648
-0,1166</t>
  </si>
  <si>
    <t>Объем=-30*4*30/1000</t>
  </si>
  <si>
    <t>Объем=-округл(3,6*0,7;1)</t>
  </si>
  <si>
    <t>-7 829
-1 090</t>
  </si>
  <si>
    <t>Объем=(-30*4) / 100</t>
  </si>
  <si>
    <t>156,045
-187,25</t>
  </si>
  <si>
    <t>67,38
-80,86</t>
  </si>
  <si>
    <t>7,21
-8,65</t>
  </si>
  <si>
    <t>-1 552,33
-116,78</t>
  </si>
  <si>
    <t>0,19
-0,23</t>
  </si>
  <si>
    <t>-25,76
-3,11</t>
  </si>
  <si>
    <t>3,74
-4,49</t>
  </si>
  <si>
    <t>-30,98
0,00</t>
  </si>
  <si>
    <t>37,08
-44,5</t>
  </si>
  <si>
    <t>-3 575,58
-600,75</t>
  </si>
  <si>
    <t>0,44
-0,53</t>
  </si>
  <si>
    <t>-34,83
-6,15</t>
  </si>
  <si>
    <t>0,002
-0,0024</t>
  </si>
  <si>
    <t>1
-1,2</t>
  </si>
  <si>
    <t>1,3
-1,56</t>
  </si>
  <si>
    <t>13
-15,6</t>
  </si>
  <si>
    <t>0,0222
-0,0266</t>
  </si>
  <si>
    <t>0,8
-0,96</t>
  </si>
  <si>
    <t>0,78
-0,936</t>
  </si>
  <si>
    <t>0,2
-0,24</t>
  </si>
  <si>
    <t>0,044
-0,0528</t>
  </si>
  <si>
    <t>3
-3,6</t>
  </si>
  <si>
    <t>0,05
-0,06</t>
  </si>
  <si>
    <t>0,1
-0,12</t>
  </si>
  <si>
    <t>0,95
-1,14</t>
  </si>
  <si>
    <t>Объем=-30*4*50/1000</t>
  </si>
  <si>
    <t>Объем=-округл(6*0,4;1)</t>
  </si>
  <si>
    <t>Объем=-9*4</t>
  </si>
  <si>
    <t>Объем=-19*4</t>
  </si>
  <si>
    <t>72</t>
  </si>
  <si>
    <t>0,255
-10,2</t>
  </si>
  <si>
    <t>0,03
-1,2</t>
  </si>
  <si>
    <t>0,02
-0,8</t>
  </si>
  <si>
    <t>-52,57
-9,28</t>
  </si>
  <si>
    <t>0,15
-6</t>
  </si>
  <si>
    <t>-7,20
0,00</t>
  </si>
  <si>
    <t>ФЕР01-02-096-02
Приказ Минстроя России от 30.12.2016 №1039/пр</t>
  </si>
  <si>
    <t>Оборка горных склонов, тип склона: средней крутизны
(м2)</t>
  </si>
  <si>
    <t>1-5-1</t>
  </si>
  <si>
    <t>Затраты труда рабочих (ср 5,1)
(чел.час)</t>
  </si>
  <si>
    <t>1,8
-6768</t>
  </si>
  <si>
    <t>11,27
11,27</t>
  </si>
  <si>
    <t>-1 049 259
-52 316</t>
  </si>
  <si>
    <t xml:space="preserve">      80% ФОТ (от -81043) (Поз. 8, 20, 74, 16-19)</t>
  </si>
  <si>
    <t xml:space="preserve">      87% ФОТ (от -15758) (Поз. 26, 39, 52, 65)</t>
  </si>
  <si>
    <t xml:space="preserve">      90% ФОТ (от -689) (Поз. 13-15)</t>
  </si>
  <si>
    <t xml:space="preserve">      105% ФОТ (от -225) (Поз. 9)</t>
  </si>
  <si>
    <t xml:space="preserve">      112% ФОТ (от -131296) (Поз. 22-23, 34-36, 47-49, 60-62, 73)</t>
  </si>
  <si>
    <t xml:space="preserve">      45% ФОТ (от -80481) (Поз. 8, 20, 74)</t>
  </si>
  <si>
    <t xml:space="preserve">      51% ФОТ (от -131296) (Поз. 22-23, 34-36, 47-49, 60-62, 73)</t>
  </si>
  <si>
    <t xml:space="preserve">      60% ФОТ (от -16320) (Поз. 26, 39, 52, 65, 16-19)</t>
  </si>
  <si>
    <t xml:space="preserve">      65% ФОТ (от -225) (Поз. 9)</t>
  </si>
  <si>
    <t xml:space="preserve">      85% ФОТ (от -689) (Поз. 13-15)</t>
  </si>
  <si>
    <t>Итоги по разделу 2 Зона защиты опоры Т03 :</t>
  </si>
  <si>
    <t xml:space="preserve">          Земляные работы, выполняемые по другим видам работ (подготовительным, сопутствующим, укрепительным):</t>
  </si>
  <si>
    <t xml:space="preserve">               Итого Поз. 8, 20, 74</t>
  </si>
  <si>
    <t xml:space="preserve">               Накладные расходы 80% ФОТ (от -80 481)</t>
  </si>
  <si>
    <t xml:space="preserve">               Сметная прибыль 45% ФОТ (от -80 481)</t>
  </si>
  <si>
    <t xml:space="preserve">          Бетонные и железобетонные монолитные конструкции в промышленном строительстве:</t>
  </si>
  <si>
    <t xml:space="preserve">               Итого Поз. 9</t>
  </si>
  <si>
    <t xml:space="preserve">               Накладные расходы 105% ФОТ (от -225)</t>
  </si>
  <si>
    <t xml:space="preserve">               Сметная прибыль 65% ФОТ (от -225)</t>
  </si>
  <si>
    <t xml:space="preserve">               Итого Поз. 10-12, 24-25, 27-28, 37-38, 40-41, 50-51, 53-54, 63-64, 66-67</t>
  </si>
  <si>
    <t xml:space="preserve">          Строительные металлические конструкции:</t>
  </si>
  <si>
    <t xml:space="preserve">               Итого Поз. 13-15</t>
  </si>
  <si>
    <t>-895
-99</t>
  </si>
  <si>
    <t xml:space="preserve">               Накладные расходы 90% ФОТ (от -689)</t>
  </si>
  <si>
    <t xml:space="preserve">               Сметная прибыль 85% ФОТ (от -689)</t>
  </si>
  <si>
    <t xml:space="preserve">          Материалы для строительных работ:</t>
  </si>
  <si>
    <t xml:space="preserve">               Итого Поз. 21, 29-33, 42-46, 55-59, 68-72</t>
  </si>
  <si>
    <t xml:space="preserve">          Скважины:</t>
  </si>
  <si>
    <t xml:space="preserve">               Итого Поз. 22-23, 34-36, 47-49, 60-62, 73</t>
  </si>
  <si>
    <t>-1 004 317
-46 112</t>
  </si>
  <si>
    <t xml:space="preserve">               Накладные расходы 112% ФОТ (от -131 296)</t>
  </si>
  <si>
    <t xml:space="preserve">               Сметная прибыль 51% ФОТ (от -131 296)</t>
  </si>
  <si>
    <t xml:space="preserve">          Закрепление грунтов:</t>
  </si>
  <si>
    <t xml:space="preserve">               Итого Поз. 26, 39, 52, 65</t>
  </si>
  <si>
    <t>-42 667
-5 941</t>
  </si>
  <si>
    <t xml:space="preserve">               Накладные расходы 87% ФОТ (от -15 758)</t>
  </si>
  <si>
    <t xml:space="preserve">               Сметная прибыль 60% ФОТ (от -15 758)</t>
  </si>
  <si>
    <t xml:space="preserve">               Итого Поз. 16-19</t>
  </si>
  <si>
    <t>-940
-113</t>
  </si>
  <si>
    <t xml:space="preserve">               Накладные расходы 80% ФОТ (от -562)</t>
  </si>
  <si>
    <t xml:space="preserve">               Сметная прибыль 60% ФОТ (от -562)</t>
  </si>
  <si>
    <t xml:space="preserve">  Итого по разделу 2 Зона защиты опоры Т03</t>
  </si>
  <si>
    <t>ФССЦ-02.2.05.04-0094
Приказ Минстроя России от 30.12.2016 №1039/пр</t>
  </si>
  <si>
    <t>Объем=-185*1,3</t>
  </si>
  <si>
    <t>ФЕР01-02-057-02
Приказ Минстроя России от 30.12.2016 №1039/пр</t>
  </si>
  <si>
    <t>Разработка грунта вручную в траншеях глубиной до 2 м без креплений с откосами, группа грунтов: 2
(100 м3)</t>
  </si>
  <si>
    <t>2 162,16
2 162,16</t>
  </si>
  <si>
    <t>Объем=(-895*0,03) / 100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</si>
  <si>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</si>
  <si>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</si>
  <si>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1-2-0</t>
  </si>
  <si>
    <t>Затраты труда рабочих (ср 2)
(чел.час)</t>
  </si>
  <si>
    <t>277,2
-74,43</t>
  </si>
  <si>
    <t>7,80
7,80</t>
  </si>
  <si>
    <t>ФЕР01-01-019-01
Приказ Минстроя России от 30.12.2016 №1039/пр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</si>
  <si>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1 - погрузка грунта разработанного вручную
(1000 м3)</t>
  </si>
  <si>
    <t>5 044,50
681,02</t>
  </si>
  <si>
    <t>-135
-18</t>
  </si>
  <si>
    <t>Объем=(-895*0,03) / 1000</t>
  </si>
  <si>
    <t>50,445
-1,35</t>
  </si>
  <si>
    <t>91.01.05-085</t>
  </si>
  <si>
    <t>Экскаваторы одноковшовые дизельные на гусеничном ходу, емкость ковша 0,5 м3
(маш.час)</t>
  </si>
  <si>
    <t>33,63
-0,9</t>
  </si>
  <si>
    <t>100,00
13,50</t>
  </si>
  <si>
    <t>-90,00
-12,15</t>
  </si>
  <si>
    <t>ФССЦпг-03-21-01-006
Приказ Минстроя России от 30.12.2016 №1039/пр</t>
  </si>
  <si>
    <t>Перевозка грузов автомобилями-самосвалами грузоподъемностью 10 т работающих вне карьера на расстояние: I класс груза до 6 км
(1 т груза)</t>
  </si>
  <si>
    <t>Объем=-56,27*2,06</t>
  </si>
  <si>
    <t>-1 463
-18</t>
  </si>
  <si>
    <t xml:space="preserve">      80% ФОТ (от -581) (Поз. 76)</t>
  </si>
  <si>
    <t xml:space="preserve">      95% ФОТ (от -18) (Поз. 77)</t>
  </si>
  <si>
    <t xml:space="preserve">      45% ФОТ (от -581) (Поз. 76)</t>
  </si>
  <si>
    <t xml:space="preserve">      50% ФОТ (от -18) (Поз. 77)</t>
  </si>
  <si>
    <t>Итоги по разделу 3 Работы по берегоукреплению ручья. Зона защиты опоры Т02 :</t>
  </si>
  <si>
    <t xml:space="preserve">     Материалы:</t>
  </si>
  <si>
    <t xml:space="preserve">          Итого Поз. 75</t>
  </si>
  <si>
    <t xml:space="preserve">     Земляные работы, выполняемые ручным способом:</t>
  </si>
  <si>
    <t xml:space="preserve">          Итого Поз. 76</t>
  </si>
  <si>
    <t xml:space="preserve">          Накладные расходы 80% ФОТ (от -581)</t>
  </si>
  <si>
    <t xml:space="preserve">          Сметная прибыль 45% ФОТ (от -581)</t>
  </si>
  <si>
    <t xml:space="preserve">          Итого c накладными и см. прибылью</t>
  </si>
  <si>
    <t xml:space="preserve">     Земляные работы, выполняемые механизированным способом:</t>
  </si>
  <si>
    <t xml:space="preserve">          Итого Поз. 77</t>
  </si>
  <si>
    <t xml:space="preserve">          Накладные расходы 95% ФОТ (от -18)</t>
  </si>
  <si>
    <t xml:space="preserve">          Сметная прибыль 50% ФОТ (от -18)</t>
  </si>
  <si>
    <t xml:space="preserve">     Перевозка грузов автотранспортом:</t>
  </si>
  <si>
    <t xml:space="preserve">          Итого Поз. 78</t>
  </si>
  <si>
    <t xml:space="preserve">  Итого по разделу 3 Работы по берегоукреплению ручья. Зона защиты опоры Т02</t>
  </si>
  <si>
    <t>-1 051 098
-52 379</t>
  </si>
  <si>
    <t xml:space="preserve">      80% ФОТ (от -82084) (Поз. 8, 20, 74, 76, 4-5, 16-19)</t>
  </si>
  <si>
    <t xml:space="preserve">      45% ФОТ (от -81062) (Поз. 8, 20, 74, 76)</t>
  </si>
  <si>
    <t xml:space="preserve">      60% ФОТ (от -16780) (Поз. 26, 39, 52, 65, 4-5, 16-19)</t>
  </si>
  <si>
    <t xml:space="preserve">               Итого Поз. 1-3, 6-7, 10-12, 24-25, 27-28, 37-38, 40-41, 50-51, 53-54, 63-64, 66-67, 75</t>
  </si>
  <si>
    <t xml:space="preserve">          Земляные работы, выполняемые ручным способом:</t>
  </si>
  <si>
    <t xml:space="preserve">               Итого Поз. 76</t>
  </si>
  <si>
    <t xml:space="preserve">               Накладные расходы 80% ФОТ (от -581)</t>
  </si>
  <si>
    <t xml:space="preserve">               Сметная прибыль 45% ФОТ (от -581)</t>
  </si>
  <si>
    <t xml:space="preserve">          Земляные работы, выполняемые механизированным способом:</t>
  </si>
  <si>
    <t xml:space="preserve">               Итого Поз. 77</t>
  </si>
  <si>
    <t xml:space="preserve">               Накладные расходы 95% ФОТ (от -18)</t>
  </si>
  <si>
    <t xml:space="preserve">               Сметная прибыль 50% ФОТ (от -18)</t>
  </si>
  <si>
    <t xml:space="preserve">          Перевозка грузов автотранспортом:</t>
  </si>
  <si>
    <t xml:space="preserve">               Итого Поз. 78</t>
  </si>
  <si>
    <t xml:space="preserve">               Итого Поз. 4-5, 16-19</t>
  </si>
  <si>
    <t>-1 316
-158</t>
  </si>
  <si>
    <t xml:space="preserve">               Накладные расходы 80% ФОТ (от -1 022)</t>
  </si>
  <si>
    <t xml:space="preserve">               Сметная прибыль 60% ФОТ (от -1 022)</t>
  </si>
  <si>
    <t>Составил:  ____________________________ Дубкова Л.В.</t>
  </si>
  <si>
    <t>Проверил:  ____________________________ Ярулина В.К.</t>
  </si>
  <si>
    <t>Приложение № 2</t>
  </si>
  <si>
    <t>Изменения в сметные нормы, федеральные единичные расценки и отдельные составляющие к ним, включенные в федеральный реестр сметных нормативов приказами Минстроя России от 26 декабря 2019 г. № 871/пр, 872/пр, 873/пр, 874/пр, 875/пр, 876/пр (в ред. приказов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962/пр)</t>
  </si>
  <si>
    <t xml:space="preserve">Реквизиты приказа Минстроя России об утверждении дополнений и изменений к сметным нормативам 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</si>
  <si>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расчета индексов изменения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</si>
  <si>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Реквизиты нормативного правового акта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№ 1452</t>
  </si>
  <si>
    <t>ЛОКАЛЬНЫЙ СМЕТНЫЙ РАСЧЕТ (СМЕТА) № 02-01-08-Д</t>
  </si>
  <si>
    <t>базисно-индексным</t>
  </si>
  <si>
    <t>Раздел №10. Подраздел ПД №7. ЭЛ2-2-ПИР-ИЗ, 02-01-08-6 ИЗ,  СВОР</t>
  </si>
  <si>
    <t xml:space="preserve">Составлен(а) в текущем (базисном) уровне цен </t>
  </si>
  <si>
    <t>01.01.2000г. с пересчетом в текущий уровень цен по состоянию на 2 квартал 2023 года (01.01.2000)</t>
  </si>
  <si>
    <t>(6482,87)</t>
  </si>
  <si>
    <t>(290,73)</t>
  </si>
  <si>
    <t>(0)</t>
  </si>
  <si>
    <t>чел.час.</t>
  </si>
  <si>
    <t>Сметная стоимость в базисном уровне цен (в текущем уровне цен (гр. 8) для ресурсов, отсутствующих в ФРСН), руб.</t>
  </si>
  <si>
    <t>Индексы</t>
  </si>
  <si>
    <t>Сметная стоимость в текущем уровне цен, руб.</t>
  </si>
  <si>
    <t>ФЕР01-02-094-01</t>
  </si>
  <si>
    <t>Рыхление гидромолотом на базе экскаватора скального грунта 6 группы</t>
  </si>
  <si>
    <t>100 м3</t>
  </si>
  <si>
    <t>в т.ч. ОТм</t>
  </si>
  <si>
    <t>ЗТм</t>
  </si>
  <si>
    <t>Итого по расценке</t>
  </si>
  <si>
    <t>Пр/812-001.4-1</t>
  </si>
  <si>
    <t>НР Земляные работы, выполняемые по другим видам работ (подготовительным, сопутствующим, укрепительным)</t>
  </si>
  <si>
    <t>Пр/774-001.4</t>
  </si>
  <si>
    <t>СП Земляные работы, выполняемые по другим видам работ (подготовительным, сопутствующим, укрепительным)</t>
  </si>
  <si>
    <t>ФЕР01-01-019-05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</si>
  <si>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5</t>
  </si>
  <si>
    <t>1000 м3</t>
  </si>
  <si>
    <t>Пр/812-001.1-1</t>
  </si>
  <si>
    <t>НР Земляные работы, выполняемые механизированным способом</t>
  </si>
  <si>
    <t>Пр/774-001.1</t>
  </si>
  <si>
    <t>СП Земляные работы, выполняемые механизированным способом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</si>
  <si>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</si>
  <si>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 (в отвал)</t>
  </si>
  <si>
    <t>1 т груза</t>
  </si>
  <si>
    <t>ФЕР01-01-016-04</t>
  </si>
  <si>
    <t>Работа на отвале, группа грунтов: 5-6</t>
  </si>
  <si>
    <t>ФЕР01-01-007-05</t>
  </si>
  <si>
    <t>Разработка грунта в отвал в котлованах объемом до 1000 м3 экскаваторами с ковшом вместимостью 0,5 (0,5-0,63) м3, группа грунтов: 5</t>
  </si>
  <si>
    <t>ФЕР06-01-001-01</t>
  </si>
  <si>
    <t>Устройство бетонной подготовки</t>
  </si>
  <si>
    <t>ОТ</t>
  </si>
  <si>
    <t>ЗТ</t>
  </si>
  <si>
    <t>Пр/812-006.0-1</t>
  </si>
  <si>
    <t>НР Бетонные и железобетонные монолитные конструкции и работы в строительстве</t>
  </si>
  <si>
    <t>Пр/774-006.0</t>
  </si>
  <si>
    <t>СП Бетонные и железобетонные монолитные конструкции и работы в строительстве</t>
  </si>
  <si>
    <t>ФССЦ-04.1.02.05-0003</t>
  </si>
  <si>
    <t>Смеси бетонные тяжелого бетона (БСТ), класс В7,5 (М100)</t>
  </si>
  <si>
    <t>ФЕР06-15-001-08</t>
  </si>
  <si>
    <t>Приготовление тяжелого бетона: на щебне класса В 7,5 (ЭЛ2-1-ПИП-ПОС стр.133)</t>
  </si>
  <si>
    <t>Пр/812-108.0-1</t>
  </si>
  <si>
    <t>НР Изготовление в построечных условиях материалов, полуфабрикатов, металлических и трубопроводных заготовок</t>
  </si>
  <si>
    <t>Пр/774-108.0</t>
  </si>
  <si>
    <t>СП Изготовление в построечных условиях материалов, полуфабрикатов, металлических и трубопроводных заготовок</t>
  </si>
  <si>
    <t>ФССЦ-02.3.01.02-1012</t>
  </si>
  <si>
    <t>Песок природный II класс, средний, круглые сита</t>
  </si>
  <si>
    <t>ФССЦ-02.2.05.04-1697</t>
  </si>
  <si>
    <t>Щебень М 800, фракция 10-20 мм, группа 2</t>
  </si>
  <si>
    <t>ФССЦ-03.2.01.05-0001</t>
  </si>
  <si>
    <t>Шлакопортландцемент общестроительного и специального назначения М300 ШПЦ (ЦЕМ III 22,5)</t>
  </si>
  <si>
    <t>ФЕР06-01-001-05</t>
  </si>
  <si>
    <t>Устройство железобетонных фундаментов общего назначения под колонны объемом: до 3 м3</t>
  </si>
  <si>
    <t>ФССЦ-04.1.02.05-0009</t>
  </si>
  <si>
    <t>Смеси бетонные тяжелого бетона (БСТ), класс В25 (М350)</t>
  </si>
  <si>
    <t>ФССЦ-08.4.03.02-0002</t>
  </si>
  <si>
    <t>Сталь арматурная, горячекатаная, гладкая, класс А-I, диаметр 8 мм</t>
  </si>
  <si>
    <t>ФССЦ-08.4.03.03-0006</t>
  </si>
  <si>
    <t>Сталь арматурная рифленая свариваемая, класс А500С, диаметр 16 мм</t>
  </si>
  <si>
    <t>ФЕР06-15-001-12</t>
  </si>
  <si>
    <t>Приготовление тяжелого бетона: на щебне класса В 25 (ЭЛ2-1-ПИП-ПОС стр.133)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</si>
  <si>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</si>
  <si>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</si>
  <si>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100 м2</t>
  </si>
  <si>
    <t>Пр/812-008.0-1</t>
  </si>
  <si>
    <t>НР Конструкции из кирпича и блоков</t>
  </si>
  <si>
    <t>Пр/774-008.0</t>
  </si>
  <si>
    <t>СП Конструкции из кирпича и блоков</t>
  </si>
  <si>
    <t>ФССЦ-01.2.03.03-0019</t>
  </si>
  <si>
    <t>Мастика битумная МБРГ-90 горячего применения</t>
  </si>
  <si>
    <t>ФССЦ-01.2.01.02-0051</t>
  </si>
  <si>
    <t>Битумы нефтяные строительные БН-50/50</t>
  </si>
  <si>
    <t>ФЕР01-01-037-02</t>
  </si>
  <si>
    <t>Засыпка траншей и котлованов предварительно разрыхленным скальным грунтом с перемещением до 10 м бульдозерами мощностью: 132 кВт (180 л.с.)</t>
  </si>
  <si>
    <t>ФЕР01-02-098-02</t>
  </si>
  <si>
    <t>Устройство тросово-сетчатого ограждения, тип склона: средней крутизны</t>
  </si>
  <si>
    <t>Сетка стальная плетеная из проволоки одинарная, диаметр проволоки 1,6 мм без покрытия, размер ячейки 45х45 мм</t>
  </si>
  <si>
    <t>ФЕР08-01-002-02</t>
  </si>
  <si>
    <t>Устройство основания под фундаменты: щебеночного</t>
  </si>
  <si>
    <t>ФССЦ-02.2.05.04-1822</t>
  </si>
  <si>
    <t>Щебень М 1000, фракция 40-80(70) мм, группа 2</t>
  </si>
  <si>
    <t>ФССЦ-02.2.05.04-1902</t>
  </si>
  <si>
    <t>Щебень М 1000, фракция 120-150 мм, группа 2</t>
  </si>
  <si>
    <t>Засыпка траншей и котлованов предварительно разрыхленным скальным грунтом с перемещением до 10 м бульдозерами мощностью: 132 кВт (180 л.с.) (прим.щебнем)</t>
  </si>
  <si>
    <t>Объем=23 / 1000</t>
  </si>
  <si>
    <t>Объем=23*1,1</t>
  </si>
  <si>
    <t xml:space="preserve">                    в том числе оплата труда машинистов (Отм)</t>
  </si>
  <si>
    <t xml:space="preserve">                         в том числе оплата труда машинистов (ОТм)</t>
  </si>
  <si>
    <t xml:space="preserve">          Отдельные виды работ и затрат, относимые на стоимость строительных работ</t>
  </si>
  <si>
    <t>ФЕР01-01-019-03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</si>
  <si>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3</t>
  </si>
  <si>
    <t>Перевозка грузов автомобилями-самосвалами грузоподъемностью 10 т работающих вне карьера на расстояние: I класс груза до 1 км (ПИР-ИГЭ1. доп. лист 38)</t>
  </si>
  <si>
    <t>Раздел 4. Устройство анкерного поля АП1</t>
  </si>
  <si>
    <t>Устройство грунтовых анкеров ГЕОКРЕП 40/16 L=18 м (28 шт.)</t>
  </si>
  <si>
    <t>ФЕР04-01-001-07</t>
  </si>
  <si>
    <t>Роторное бурение скважин с прямой промывкой станками с дизельным двигателем глубиной бурения до 50 м в грунтах группы: 7</t>
  </si>
  <si>
    <t>100 м</t>
  </si>
  <si>
    <t>Пр/812-004.0-1</t>
  </si>
  <si>
    <t>НР Скважины</t>
  </si>
  <si>
    <t>Пр/774-004.0</t>
  </si>
  <si>
    <t>СП Скважины</t>
  </si>
  <si>
    <t>ФЕР04-01-001-10</t>
  </si>
  <si>
    <t>Роторное бурение скважин с прямой промывкой станками с дизельным двигателем глубиной бурения до 50 м в грунтах группы: 10</t>
  </si>
  <si>
    <t>ФССЦ-01.4.03.06-0062</t>
  </si>
  <si>
    <t>Гайка стальная оцинкованная сферическая для винтовой штанги диаметром 40 мм, размер "под ключ" 65 мм, высота 50 мм</t>
  </si>
  <si>
    <t>ФССЦ-01.4.01.06-0011</t>
  </si>
  <si>
    <t>Коронки твердосплавные для колонкового бурения</t>
  </si>
  <si>
    <t>ТЦ_01.4.03.00_78_7811713686_29.04.2023_01</t>
  </si>
  <si>
    <t>Трубчатая Винтовая Штанга (ТВШ) «ГЕОКРЕП» 40/16, 3 м, оцинк.</t>
  </si>
  <si>
    <t>Цена=19701,55*1,02</t>
  </si>
  <si>
    <t>Трубчатая Винтовая Штанга (ТВШ) «ГЕОКРЕП» 40/16, 3 м, необр</t>
  </si>
  <si>
    <t>Цена=13721,29*1,02</t>
  </si>
  <si>
    <t>Центратор Ø88 мм, «ГЕОКРЕП» 40, необр.</t>
  </si>
  <si>
    <t>Цена=1251,18*1,02</t>
  </si>
  <si>
    <t>Шар стальной компенсационный ∅90мм</t>
  </si>
  <si>
    <t>Цена=2443,29*1,02</t>
  </si>
  <si>
    <t>Пластина стальная наклонная (220х220х40 мм , для шара Ø90 мм</t>
  </si>
  <si>
    <t>Цена=1800,4*1,02</t>
  </si>
  <si>
    <t>ЭЛ2-2-ПИР-ИЗ.ГЧ, лист 14 графич.части п.3 коментария</t>
  </si>
  <si>
    <t>ФЕР13-03-002-04</t>
  </si>
  <si>
    <t>Огрунтовка металлических поверхностей за один раз: грунтовкой ГФ-021</t>
  </si>
  <si>
    <t>Пр/812-013.0-1</t>
  </si>
  <si>
    <t>НР Защита строительных конструкций и оборудования от коррозии</t>
  </si>
  <si>
    <t>Пр/774-013.0</t>
  </si>
  <si>
    <t>СП Защита строительных конструкций и оборудования от коррозии</t>
  </si>
  <si>
    <t>ФЕР13-03-004-02</t>
  </si>
  <si>
    <t>Окраска металлических огрунтованных поверхностей: эмалью ХС-759</t>
  </si>
  <si>
    <t>ФССЦ-14.4.04.11-0011</t>
  </si>
  <si>
    <t>Эмаль ХС-759, белая</t>
  </si>
  <si>
    <t>ФССЦ-14.4.04.07-0010</t>
  </si>
  <si>
    <t>Эмаль нитроцеллюлозная НЦ-132, цветная</t>
  </si>
  <si>
    <t>ФЕР05-03-001-07</t>
  </si>
  <si>
    <t>Цементация грунтов восходящим способом при поглощении цемента и песка: до 200 кг</t>
  </si>
  <si>
    <t>Пр/812-005.3-1</t>
  </si>
  <si>
    <t>НР Закрепление грунтов</t>
  </si>
  <si>
    <t>Пр/774-005.3</t>
  </si>
  <si>
    <t>СП Закрепление грунтов</t>
  </si>
  <si>
    <t>ФССЦ-03.2.01.01-0003</t>
  </si>
  <si>
    <t>Портландцемент общестроительного назначения бездобавочный М500 Д0 (ЦЕМ I 42,5Н)</t>
  </si>
  <si>
    <t>ФССЦ-01.7.08.05-0005</t>
  </si>
  <si>
    <t>Добавка пластифицирующая к цементу</t>
  </si>
  <si>
    <t>ФССЦ-01.7.03.01-0001</t>
  </si>
  <si>
    <t>Вода</t>
  </si>
  <si>
    <t>ФЕР04-02-007-01</t>
  </si>
  <si>
    <t>Резка обсадных труб наружным диаметром: до 168 мм (резка штанг по 1,5м)</t>
  </si>
  <si>
    <t>рез</t>
  </si>
  <si>
    <t>Устройство анкерной плиты Пм-1 (28 шт.)</t>
  </si>
  <si>
    <t>ФССЦ-02.2.05.04-0094</t>
  </si>
  <si>
    <t>Щебень из природного камня для строительных работ марка: 800, фракция 20-80 (70) мм</t>
  </si>
  <si>
    <t>ФССЦ-08.4.03.03-0005</t>
  </si>
  <si>
    <t>Сталь арматурная рифленая свариваемая, класс А500С, диаметр 14 мм</t>
  </si>
  <si>
    <t>ФССЦ-08.4.03.03-0004</t>
  </si>
  <si>
    <t>Сталь арматурная рифленая свариваемая, класс А500С, диаметр 12 мм</t>
  </si>
  <si>
    <t>ФССЦ-23.3.03.02-0077</t>
  </si>
  <si>
    <t>Трубы стальные бесшовные горячедеформированные со снятой фаской из стали марок 15, 20, 35, наружный диаметр 108 мм, толщина стенки 5 мм</t>
  </si>
  <si>
    <t>м</t>
  </si>
  <si>
    <t>Итоги по разделу 4 Устройство анкерного поля АП1 :</t>
  </si>
  <si>
    <t xml:space="preserve">  Итого по разделу 4 Устройство анкерного поля АП1</t>
  </si>
  <si>
    <t xml:space="preserve">               материальные ресурсы, отсутствующие в ФРСН</t>
  </si>
  <si>
    <t>Раздел 5. Устройство анкерного поля АП2</t>
  </si>
  <si>
    <t>Устройство грунтовых анкеров ГЕОКРЕП 40/16 L=18 м (36 шт.)</t>
  </si>
  <si>
    <t>ФССЦ-01.4.03.06-0001</t>
  </si>
  <si>
    <t>Верхняки металлические шарниро-подвесные из взаимозаменяемых спецпрофилей (прим.Центратор необработанный Ø88 мм, «ГЕОКРЕП» 40, Шар стальной компенсационный ∅90мм,Пластина стальная наклонная (220х220х40 мм, для шара Ø90 мм, ɣ= 14,2 кг/шт.) без покрытия )</t>
  </si>
  <si>
    <t>Объем=(14,2*36+0,42*180+1,72*36)/1000</t>
  </si>
  <si>
    <t>Устройство анкерной плиты Пм-1 (36 шт.)</t>
  </si>
  <si>
    <t>Итоги по разделу 5 Устройство анкерного поля АП2 :</t>
  </si>
  <si>
    <t xml:space="preserve">  Итого по разделу 5 Устройство анкерного поля АП2</t>
  </si>
  <si>
    <t>Раздел 6. Траспортные расходы</t>
  </si>
  <si>
    <t>Перевозка инертных материалов автомобилями-самосвалами автомобилем г/п 15 т на расстояние L=26,4+5 км от села Верхний Баксан до стройплощадки, за исключением 30 км, учтенных в СНБ ,  I класс груза</t>
  </si>
  <si>
    <t>ФССЦпг-03-21-01-032</t>
  </si>
  <si>
    <t>Перевозка грузов автомобилями-самосвалами грузоподъемностью 10 т работающих вне карьера на расстояние: I класс груза до 32 км</t>
  </si>
  <si>
    <t>ФССЦпг-03-21-01-030</t>
  </si>
  <si>
    <t>Перевозка грузов автомобилями-самосвалами грузоподъемностью 10 т работающих вне карьера на расстояние: I класс груза до 30 км</t>
  </si>
  <si>
    <t>Перевозка материалов автомобилями-самосвалами автомобилем г/п 15 т на расстояние 145 км , за исключением 30 км, учтенных в СНБ</t>
  </si>
  <si>
    <t>ФССЦпг-03-01-01-145</t>
  </si>
  <si>
    <t>Перевозка грузов I класса автомобилями бортовыми грузоподъемностью до 15 т на расстояние до 145 км</t>
  </si>
  <si>
    <t>ФССЦпг-03-01-01-030</t>
  </si>
  <si>
    <t>Перевозка грузов автомобилями бортовыми грузоподъемностью до 15 т на расстояние: I класс груза до 30 км</t>
  </si>
  <si>
    <t>Перевозка материалов (арматура, трубы, металлопрокат) автомобилями-самосвалами автомобилем г/п 15 т на расстояние 145 км , за исключением 30 км, учтенных в СНБ</t>
  </si>
  <si>
    <t>Итоги по разделу 6 Траспортные расходы :</t>
  </si>
  <si>
    <t xml:space="preserve">  Итого по разделу 6 Траспортные расходы</t>
  </si>
  <si>
    <t>(Соболева Г.В.)</t>
  </si>
  <si>
    <t>ГИП</t>
  </si>
  <si>
    <t>(Орлов А.Л.)</t>
  </si>
  <si>
    <t>¹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</si>
  <si>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Аналог -"Всесезонный туристско-рекреационный комплекс "Эльбрус", Кабардино-Балкарская Республика. Пассажирская подвесная канатная дорога EL6" (по повторной экспертизе), ЛСР № 02-01-08 + 02-01-08-И (в ценах 4 кв. 2019) + 02-01-08-Д (в ценах 2 кв.2023), раздел 1 снегоудерживающие барьеры SPIDER Avalanche Dk 3.5 N 3.2  протяженностью 128,5 п.м.</t>
  </si>
  <si>
    <t>1. Письмо Министерства экономического развития РФ от 20 июня 2016 г. N Д28и-1655 "О разъяснениях, связанных с применением постановления Правительства Российской Федерации от 14 марта 2016 г. N 191"</t>
  </si>
  <si>
    <t>2. Письмо Минэкономразвития России (Министерства экономического развития РФ) от 03 октября 2018 г. №28438-АТ/Д03и</t>
  </si>
  <si>
    <t>3. Письмо Министерства экономического развития РФ от 1 октября 2019 г. N 33198-ПБ/Д03и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</si>
  <si>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4. Письмо Министерства экономического развития РФ от 30 сентября 2020 г. N 32028-ПК/Д03и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</si>
  <si>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5. Письмо Министерства экономического развития РФ от 5 октября 2021 г. N 33918-ПК/Д03и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</si>
  <si>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6. Письмо Министерства экономического развития РФ от 28 сентября 2022 г. N 36804-ПК/Д03и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</si>
  <si>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7. Письмо Министерства экономического развития РФ от 28 сентября 2023 г. N 35312-ПК/Д03и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</si>
  <si>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ЛОКАЛЬНАЯ СМЕТА № 02-01-08</t>
  </si>
  <si>
    <t>Раздел ПД №10. Подраздел ПД №6. ЭЛ2-2-ПИР-ВОР_Изм6, Раздел ПД №10. Подраздел ПД №10. Часть 1. ЭЛ2-2-ПИР-СС1_Изм3</t>
  </si>
  <si>
    <t>01.01.2000г.</t>
  </si>
  <si>
    <t>1 020
107</t>
  </si>
  <si>
    <t>Объем=5,95 / 100</t>
  </si>
  <si>
    <t>Накладные расходы 80% ФОТ (от 612)</t>
  </si>
  <si>
    <t>Сметная прибыль 45% ФОТ (от 612)</t>
  </si>
  <si>
    <t>Итого c накладными и см. прибылью</t>
  </si>
  <si>
    <t>1038,78
61,81</t>
  </si>
  <si>
    <t>178,35
10,61</t>
  </si>
  <si>
    <t>118,9
7,07</t>
  </si>
  <si>
    <t>636,30
71,12</t>
  </si>
  <si>
    <t>475,6
28,3</t>
  </si>
  <si>
    <t>43,30
0,00</t>
  </si>
  <si>
    <t>Объем=(0,5*0,5*0,5*35) / 100</t>
  </si>
  <si>
    <t>Накладные расходы 105% ФОТ (от 468)</t>
  </si>
  <si>
    <t>Сметная прибыль 65% ФОТ (от 468)</t>
  </si>
  <si>
    <t>1178,82
51,57</t>
  </si>
  <si>
    <t>48,435
2,12</t>
  </si>
  <si>
    <t>30,35
1,33</t>
  </si>
  <si>
    <t>114,91
17,96</t>
  </si>
  <si>
    <t>0,68
0,03</t>
  </si>
  <si>
    <t>3,36
0,41</t>
  </si>
  <si>
    <t>0,27
0,01</t>
  </si>
  <si>
    <t>0,90
0,10</t>
  </si>
  <si>
    <t>37,72
1,65</t>
  </si>
  <si>
    <t>3,14
0,00</t>
  </si>
  <si>
    <t>0,99
0,04</t>
  </si>
  <si>
    <t>2,63
0,46</t>
  </si>
  <si>
    <t>0,441
0,0193</t>
  </si>
  <si>
    <t>153
6,694</t>
  </si>
  <si>
    <t>0,0238
0,001</t>
  </si>
  <si>
    <t>0,027
0,0012</t>
  </si>
  <si>
    <t>101,5
4,441</t>
  </si>
  <si>
    <t>0,0061
0,0003</t>
  </si>
  <si>
    <t>0,0375
0,0016</t>
  </si>
  <si>
    <t>4,5
0,1969</t>
  </si>
  <si>
    <t>0,74
0,0324</t>
  </si>
  <si>
    <t>64,1
2,804</t>
  </si>
  <si>
    <t>Объем=4,375*1,015</t>
  </si>
  <si>
    <t>Объем=8*172/1000</t>
  </si>
  <si>
    <t>Накладные расходы 90% ФОТ (от 502)</t>
  </si>
  <si>
    <t>Сметная прибыль 85% ФОТ (от 502)</t>
  </si>
  <si>
    <t>31,1355
42,84</t>
  </si>
  <si>
    <t>3,255
4,48</t>
  </si>
  <si>
    <t>0,21
0,29</t>
  </si>
  <si>
    <t>32,48
3,92</t>
  </si>
  <si>
    <t>1,67
2,3</t>
  </si>
  <si>
    <t>276,09
31,05</t>
  </si>
  <si>
    <t>0,09
0,12</t>
  </si>
  <si>
    <t>0,11
0,00</t>
  </si>
  <si>
    <t>0,29
0,4</t>
  </si>
  <si>
    <t>26,28
4,64</t>
  </si>
  <si>
    <t>2,24
3,08</t>
  </si>
  <si>
    <t>3,70
0,00</t>
  </si>
  <si>
    <t>1,3
1,79</t>
  </si>
  <si>
    <t>22,03
0,00</t>
  </si>
  <si>
    <t>1,95
2,683</t>
  </si>
  <si>
    <t>0,59
0,8118</t>
  </si>
  <si>
    <t>0,001
0,0014</t>
  </si>
  <si>
    <t>0,0022
0,003</t>
  </si>
  <si>
    <t>0,0001
0,0001</t>
  </si>
  <si>
    <t>0,0045
0,0062</t>
  </si>
  <si>
    <t>1
1,376</t>
  </si>
  <si>
    <t>0,0187
0,0257</t>
  </si>
  <si>
    <t>0,00194
0,0027</t>
  </si>
  <si>
    <t>0,00103
0,0014</t>
  </si>
  <si>
    <t>0,00031
0,0004</t>
  </si>
  <si>
    <t>0,0006
0,0008</t>
  </si>
  <si>
    <t>1 272
140</t>
  </si>
  <si>
    <t>Объем=27*120/1000</t>
  </si>
  <si>
    <t>Накладные расходы 90% ФОТ (от 1 184)</t>
  </si>
  <si>
    <t>Сметная прибыль 85% ФОТ (от 1 184)</t>
  </si>
  <si>
    <t>31,1355
100,88</t>
  </si>
  <si>
    <t>3,255
10,55</t>
  </si>
  <si>
    <t>0,21
0,68</t>
  </si>
  <si>
    <t>76,15
9,18</t>
  </si>
  <si>
    <t>1,67
5,41</t>
  </si>
  <si>
    <t>649,42
73,04</t>
  </si>
  <si>
    <t>0,09
0,29</t>
  </si>
  <si>
    <t>0,26
0,00</t>
  </si>
  <si>
    <t>0,29
0,94</t>
  </si>
  <si>
    <t>61,77
10,90</t>
  </si>
  <si>
    <t>2,24
7,26</t>
  </si>
  <si>
    <t>8,71
0,00</t>
  </si>
  <si>
    <t>1,3
4,21</t>
  </si>
  <si>
    <t>51,83
0,00</t>
  </si>
  <si>
    <t>1,95
6,318</t>
  </si>
  <si>
    <t>0,59
1,912</t>
  </si>
  <si>
    <t>0,001
0,0032</t>
  </si>
  <si>
    <t>0,0022
0,0071</t>
  </si>
  <si>
    <t>0,0001
0,0003</t>
  </si>
  <si>
    <t>0,0045
0,0146</t>
  </si>
  <si>
    <t>1
3,24</t>
  </si>
  <si>
    <t>0,0187
0,0606</t>
  </si>
  <si>
    <t>0,00003
0,0001</t>
  </si>
  <si>
    <t>0,00194
0,0063</t>
  </si>
  <si>
    <t>0,00103
0,0033</t>
  </si>
  <si>
    <t>0,00031
0,001</t>
  </si>
  <si>
    <t>0,0006
0,0019</t>
  </si>
  <si>
    <t>Объем=35*13,5/1000</t>
  </si>
  <si>
    <t>Накладные расходы 90% ФОТ (от 253)</t>
  </si>
  <si>
    <t>Сметная прибыль 85% ФОТ (от 253)</t>
  </si>
  <si>
    <t>37,884
17,9</t>
  </si>
  <si>
    <t>12,66
5,98</t>
  </si>
  <si>
    <t>0,11
0,05</t>
  </si>
  <si>
    <t>6,01
0,77</t>
  </si>
  <si>
    <t>0,2
0,09</t>
  </si>
  <si>
    <t>10,08
1,22</t>
  </si>
  <si>
    <t>7,84
3,7</t>
  </si>
  <si>
    <t>444,15
49,95</t>
  </si>
  <si>
    <t>0,29
0,14</t>
  </si>
  <si>
    <t>9,20
1,62</t>
  </si>
  <si>
    <t>3,36
1,59</t>
  </si>
  <si>
    <t>1,91
0,00</t>
  </si>
  <si>
    <t>1,57
0,74</t>
  </si>
  <si>
    <t>9,11
0,00</t>
  </si>
  <si>
    <t>3
1,418</t>
  </si>
  <si>
    <t>0,9
0,4253</t>
  </si>
  <si>
    <t>0,007
0,0033</t>
  </si>
  <si>
    <t>0,009
0,0043</t>
  </si>
  <si>
    <t>1
0,4725</t>
  </si>
  <si>
    <t>0,021
0,0099</t>
  </si>
  <si>
    <t>0,0187
0,0088</t>
  </si>
  <si>
    <t>0,00194
0,0009</t>
  </si>
  <si>
    <t>0,00103
0,0005</t>
  </si>
  <si>
    <t>0,00031
0,0001</t>
  </si>
  <si>
    <t>0,0006
0,0003</t>
  </si>
  <si>
    <t>Объем=2*8</t>
  </si>
  <si>
    <t>Накладные расходы 80% ФОТ (от 305)</t>
  </si>
  <si>
    <t>Сметная прибыль 60% ФОТ (от 305)</t>
  </si>
  <si>
    <t>1,635
26,16</t>
  </si>
  <si>
    <t>0,42
6,72</t>
  </si>
  <si>
    <t>0,28
4,48</t>
  </si>
  <si>
    <t>501,72
60,48</t>
  </si>
  <si>
    <t>0,18
2,88</t>
  </si>
  <si>
    <t>Объем=2*27</t>
  </si>
  <si>
    <t>Накладные расходы 80% ФОТ (от 616)</t>
  </si>
  <si>
    <t>Сметная прибыль 60% ФОТ (от 616)</t>
  </si>
  <si>
    <t>1,395
75,33</t>
  </si>
  <si>
    <t>0,15
8,1</t>
  </si>
  <si>
    <t>Накладные расходы 80% ФОТ (от 152)</t>
  </si>
  <si>
    <t>Сметная прибыль 60% ФОТ (от 152)</t>
  </si>
  <si>
    <t>1,635
13,08</t>
  </si>
  <si>
    <t>0,42
3,36</t>
  </si>
  <si>
    <t>0,28
2,24</t>
  </si>
  <si>
    <t>250,86
30,24</t>
  </si>
  <si>
    <t>0,18
1,44</t>
  </si>
  <si>
    <t>1 270
153</t>
  </si>
  <si>
    <t>Накладные расходы 80% ФОТ (от 514)</t>
  </si>
  <si>
    <t>Сметная прибыль 60% ФОТ (от 514)</t>
  </si>
  <si>
    <t>1,635
44,15</t>
  </si>
  <si>
    <t>0,42
11,34</t>
  </si>
  <si>
    <t>0,28
7,56</t>
  </si>
  <si>
    <t>846,64
102,06</t>
  </si>
  <si>
    <t>0,18
4,86</t>
  </si>
  <si>
    <t>Объем=27*14+8*12</t>
  </si>
  <si>
    <t>Накладные расходы 80% ФОТ (от 11 902)</t>
  </si>
  <si>
    <t>Сметная прибыль 45% ФОТ (от 11 902)</t>
  </si>
  <si>
    <t>2,61
1237,14</t>
  </si>
  <si>
    <t>2,023
958,9</t>
  </si>
  <si>
    <t>0,124
58,78</t>
  </si>
  <si>
    <t>0,36
170,6</t>
  </si>
  <si>
    <t>0,72
341,3</t>
  </si>
  <si>
    <t>1,32
625,7</t>
  </si>
  <si>
    <t>619 671
29 573</t>
  </si>
  <si>
    <t>Объем=527,31 / 100</t>
  </si>
  <si>
    <t>Накладные расходы 112% ФОТ (от 82 316)</t>
  </si>
  <si>
    <t>Сметная прибыль 51% ФОТ (от 82 316)</t>
  </si>
  <si>
    <t>1039,7328
5482,62</t>
  </si>
  <si>
    <t>437,6811
2307,94</t>
  </si>
  <si>
    <t>2,928
15,44</t>
  </si>
  <si>
    <t>1 220,84
208,44</t>
  </si>
  <si>
    <t>3,9406
20,78</t>
  </si>
  <si>
    <t>1 454,81
241,05</t>
  </si>
  <si>
    <t>222,4182
1172,83</t>
  </si>
  <si>
    <t>398 762,20
15 833,21</t>
  </si>
  <si>
    <t>3,8674
20,39</t>
  </si>
  <si>
    <t>2 283,48
275,27</t>
  </si>
  <si>
    <t>52,8382
278,62</t>
  </si>
  <si>
    <t>7 383,43
2 802,92</t>
  </si>
  <si>
    <t>5,795
30,56</t>
  </si>
  <si>
    <t>2 008,10
354,50</t>
  </si>
  <si>
    <t>3,576
18,86</t>
  </si>
  <si>
    <t>2,072
10,93</t>
  </si>
  <si>
    <t>0,288
1,519</t>
  </si>
  <si>
    <t>141 832
6 012</t>
  </si>
  <si>
    <t>Объем=39,69 / 100</t>
  </si>
  <si>
    <t>Накладные расходы 112% ФОТ (от 17 777)</t>
  </si>
  <si>
    <t>Сметная прибыль 51% ФОТ (от 17 777)</t>
  </si>
  <si>
    <t>3081,2808
1222,96</t>
  </si>
  <si>
    <t>1144,4088
454,22</t>
  </si>
  <si>
    <t>2,928
1,16</t>
  </si>
  <si>
    <t>91,72
15,66</t>
  </si>
  <si>
    <t>3,9406
1,56</t>
  </si>
  <si>
    <t>109,22
18,10</t>
  </si>
  <si>
    <t>692,3866
274,81</t>
  </si>
  <si>
    <t>93 435,40
3 709,94</t>
  </si>
  <si>
    <t>4,3432
1,72</t>
  </si>
  <si>
    <t>192,62
23,22</t>
  </si>
  <si>
    <t>52,8382
20,97</t>
  </si>
  <si>
    <t>555,71
210,96</t>
  </si>
  <si>
    <t>6,5026
2,58</t>
  </si>
  <si>
    <t>169,53
29,93</t>
  </si>
  <si>
    <t>12,48
4,953</t>
  </si>
  <si>
    <t>6,48
2,572</t>
  </si>
  <si>
    <t>0,648
0,2572</t>
  </si>
  <si>
    <t>Объем=21*27*30/1000</t>
  </si>
  <si>
    <t>Объем=округл(17,01*0,7;1)</t>
  </si>
  <si>
    <t>36 991
5 151</t>
  </si>
  <si>
    <t>Объем=(21*27) / 100</t>
  </si>
  <si>
    <t>Накладные расходы 87% ФОТ (от 13 663)</t>
  </si>
  <si>
    <t>Сметная прибыль 60% ФОТ (от 13 663)</t>
  </si>
  <si>
    <t>156,045
884,78</t>
  </si>
  <si>
    <t>67,38
382,04</t>
  </si>
  <si>
    <t>7,21
40,88</t>
  </si>
  <si>
    <t>7 336,32
551,88</t>
  </si>
  <si>
    <t>0,19
1,08</t>
  </si>
  <si>
    <t>120,95
14,58</t>
  </si>
  <si>
    <t>3,74
21,21</t>
  </si>
  <si>
    <t>146,35
0,00</t>
  </si>
  <si>
    <t>37,08
210,24</t>
  </si>
  <si>
    <t>16 892,78
2 838,24</t>
  </si>
  <si>
    <t>0,44
2,49</t>
  </si>
  <si>
    <t>163,62
28,88</t>
  </si>
  <si>
    <t>0,00008
0,0005</t>
  </si>
  <si>
    <t>0,002
0,0113</t>
  </si>
  <si>
    <t>1
5,67</t>
  </si>
  <si>
    <t>1,3
7,371</t>
  </si>
  <si>
    <t>13
73,71</t>
  </si>
  <si>
    <t>0,0222
0,1259</t>
  </si>
  <si>
    <t>0,8
4,536</t>
  </si>
  <si>
    <t>0,78
4,423</t>
  </si>
  <si>
    <t>0,2
1,134</t>
  </si>
  <si>
    <t>0,044
0,2495</t>
  </si>
  <si>
    <t>3
17,01</t>
  </si>
  <si>
    <t>0,05
0,2835</t>
  </si>
  <si>
    <t>0,1
0,567</t>
  </si>
  <si>
    <t>0,95
5,387</t>
  </si>
  <si>
    <t>Объем=21*27*50/1000</t>
  </si>
  <si>
    <t>Объем=округл(28,35*0,4;1)</t>
  </si>
  <si>
    <t>Объем=1*27</t>
  </si>
  <si>
    <t>Объем=6*27</t>
  </si>
  <si>
    <t>Объем=13*27</t>
  </si>
  <si>
    <t>Накладные расходы 112% ФОТ (от 503)</t>
  </si>
  <si>
    <t>Сметная прибыль 51% ФОТ (от 503)</t>
  </si>
  <si>
    <t>0,255
48,2</t>
  </si>
  <si>
    <t>0,03
5,67</t>
  </si>
  <si>
    <t>0,02
3,78</t>
  </si>
  <si>
    <t>248,38
43,85</t>
  </si>
  <si>
    <t>0,15
28,35</t>
  </si>
  <si>
    <t>34,02
0,00</t>
  </si>
  <si>
    <t>15 794
754</t>
  </si>
  <si>
    <t>Объем=13.44 / 100</t>
  </si>
  <si>
    <t>Накладные расходы 112% ФОТ (от 2 098)</t>
  </si>
  <si>
    <t>Сметная прибыль 51% ФОТ (от 2 098)</t>
  </si>
  <si>
    <t>1039,7328
139,74</t>
  </si>
  <si>
    <t>437,6811
58,82</t>
  </si>
  <si>
    <t>2,928
0,39</t>
  </si>
  <si>
    <t>30,84
5,27</t>
  </si>
  <si>
    <t>3,9406
0,53</t>
  </si>
  <si>
    <t>37,11
6,15</t>
  </si>
  <si>
    <t>222,4182
29,89</t>
  </si>
  <si>
    <t>10 162,60
403,52</t>
  </si>
  <si>
    <t>3,8674
0,52</t>
  </si>
  <si>
    <t>58,23
7,02</t>
  </si>
  <si>
    <t>52,8382
7,1</t>
  </si>
  <si>
    <t>188,15
71,43</t>
  </si>
  <si>
    <t>5,795
0,78</t>
  </si>
  <si>
    <t>51,25
9,05</t>
  </si>
  <si>
    <t>3,576
0,4806</t>
  </si>
  <si>
    <t>2,072
0,2785</t>
  </si>
  <si>
    <t>0,288
0,0387</t>
  </si>
  <si>
    <t>638 083
27 047</t>
  </si>
  <si>
    <t>Объем=178.56 / 100</t>
  </si>
  <si>
    <t>Накладные расходы 112% ФОТ (от 79 976)</t>
  </si>
  <si>
    <t>Сметная прибыль 51% ФОТ (от 79 976)</t>
  </si>
  <si>
    <t>3081,2808
5501,93</t>
  </si>
  <si>
    <t>1144,4088
2043,46</t>
  </si>
  <si>
    <t>2,928
5,23</t>
  </si>
  <si>
    <t>413,54
70,61</t>
  </si>
  <si>
    <t>3,9406
7,04</t>
  </si>
  <si>
    <t>492,87
81,66</t>
  </si>
  <si>
    <t>692,3866
1236,33</t>
  </si>
  <si>
    <t>420 352,20
16 690,46</t>
  </si>
  <si>
    <t>4,3432
7,76</t>
  </si>
  <si>
    <t>869,04
104,76</t>
  </si>
  <si>
    <t>52,8382
94,35</t>
  </si>
  <si>
    <t>2 500,28
949,16</t>
  </si>
  <si>
    <t>6,5026
11,61</t>
  </si>
  <si>
    <t>762,89
134,68</t>
  </si>
  <si>
    <t>12,48
22,28</t>
  </si>
  <si>
    <t>6,48
11,57</t>
  </si>
  <si>
    <t>0,648
1,157</t>
  </si>
  <si>
    <t>Объем=24*8*30/1000</t>
  </si>
  <si>
    <t>Объем=округл(5.76*0,7;1)</t>
  </si>
  <si>
    <t>12 526
1 744</t>
  </si>
  <si>
    <t>Объем=(24*8) / 100</t>
  </si>
  <si>
    <t>Накладные расходы 87% ФОТ (от 4 626)</t>
  </si>
  <si>
    <t>Сметная прибыль 60% ФОТ (от 4 626)</t>
  </si>
  <si>
    <t>156,045
299,61</t>
  </si>
  <si>
    <t>67,38
129,37</t>
  </si>
  <si>
    <t>7,21
13,84</t>
  </si>
  <si>
    <t>2 483,73
186,84</t>
  </si>
  <si>
    <t>0,19
0,36</t>
  </si>
  <si>
    <t>40,32
4,86</t>
  </si>
  <si>
    <t>3,74
7,18</t>
  </si>
  <si>
    <t>49,54
0,00</t>
  </si>
  <si>
    <t>37,08
71,19</t>
  </si>
  <si>
    <t>5 720,12
961,07</t>
  </si>
  <si>
    <t>0,44
0,84</t>
  </si>
  <si>
    <t>55,20
9,74</t>
  </si>
  <si>
    <t>0,00008
0,0002</t>
  </si>
  <si>
    <t>0,002
0,0038</t>
  </si>
  <si>
    <t>1
1,92</t>
  </si>
  <si>
    <t>1,3
2,496</t>
  </si>
  <si>
    <t>13
24,96</t>
  </si>
  <si>
    <t>0,0222
0,0426</t>
  </si>
  <si>
    <t>0,8
1,536</t>
  </si>
  <si>
    <t>0,78
1,498</t>
  </si>
  <si>
    <t>0,2
0,384</t>
  </si>
  <si>
    <t>0,044
0,0845</t>
  </si>
  <si>
    <t>3
5,76</t>
  </si>
  <si>
    <t>0,05
0,096</t>
  </si>
  <si>
    <t>0,1
0,192</t>
  </si>
  <si>
    <t>0,95
1,824</t>
  </si>
  <si>
    <t>Объем=24*8*50/1000</t>
  </si>
  <si>
    <t>Объем=округл(9.6*0,4;1)</t>
  </si>
  <si>
    <t>Объем=1*8</t>
  </si>
  <si>
    <t>Объем=7*8</t>
  </si>
  <si>
    <t>Объем=15*8</t>
  </si>
  <si>
    <t>Накладные расходы 112% ФОТ (от 170)</t>
  </si>
  <si>
    <t>Сметная прибыль 51% ФОТ (от 170)</t>
  </si>
  <si>
    <t>0,255
16,32</t>
  </si>
  <si>
    <t>0,03
1,92</t>
  </si>
  <si>
    <t>0,02
1,28</t>
  </si>
  <si>
    <t>84,11
14,85</t>
  </si>
  <si>
    <t>0,15
9,6</t>
  </si>
  <si>
    <t>11,52
0,00</t>
  </si>
  <si>
    <t>68 852
3 286</t>
  </si>
  <si>
    <t>Объем=58,59 / 100</t>
  </si>
  <si>
    <t>Накладные расходы 112% ФОТ (от 9 146)</t>
  </si>
  <si>
    <t>Сметная прибыль 51% ФОТ (от 9 146)</t>
  </si>
  <si>
    <t>1039,7328
609,18</t>
  </si>
  <si>
    <t>437,6811
256,44</t>
  </si>
  <si>
    <t>2,928
1,72</t>
  </si>
  <si>
    <t>136,00
23,22</t>
  </si>
  <si>
    <t>3,9406
2,31</t>
  </si>
  <si>
    <t>161,72
26,80</t>
  </si>
  <si>
    <t>222,4182
130,31</t>
  </si>
  <si>
    <t>44 305,40
1 759,19</t>
  </si>
  <si>
    <t>3,8674
2,27</t>
  </si>
  <si>
    <t>254,22
30,65</t>
  </si>
  <si>
    <t>52,8382
30,96</t>
  </si>
  <si>
    <t>820,44
311,46</t>
  </si>
  <si>
    <t>5,795
3,4</t>
  </si>
  <si>
    <t>223,41
39,44</t>
  </si>
  <si>
    <t>3,576
2,095</t>
  </si>
  <si>
    <t>2,072
1,214</t>
  </si>
  <si>
    <t>0,288
0,1687</t>
  </si>
  <si>
    <t>2 781 641
117 907</t>
  </si>
  <si>
    <t>Объем=778,41 / 100</t>
  </si>
  <si>
    <t>Накладные расходы 112% ФОТ (от 348 643)</t>
  </si>
  <si>
    <t>Сметная прибыль 51% ФОТ (от 348 643)</t>
  </si>
  <si>
    <t>3081,2808
23985</t>
  </si>
  <si>
    <t>1144,4088
8908,19</t>
  </si>
  <si>
    <t>2,928
22,79</t>
  </si>
  <si>
    <t>1 802,01
307,67</t>
  </si>
  <si>
    <t>3,9406
30,67</t>
  </si>
  <si>
    <t>2 147,21
355,77</t>
  </si>
  <si>
    <t>692,3866
5389,61</t>
  </si>
  <si>
    <t>1 832 467,40
72 759,74</t>
  </si>
  <si>
    <t>4,3432
33,81</t>
  </si>
  <si>
    <t>3 786,38
456,44</t>
  </si>
  <si>
    <t>52,8382
411,3</t>
  </si>
  <si>
    <t>10 899,45
4 137,68</t>
  </si>
  <si>
    <t>6,5026
50,62</t>
  </si>
  <si>
    <t>3 326,24
587,19</t>
  </si>
  <si>
    <t>12,48
97,15</t>
  </si>
  <si>
    <t>6,48
50,44</t>
  </si>
  <si>
    <t>0,648
5,044</t>
  </si>
  <si>
    <t>Объем=27*31*30/1000</t>
  </si>
  <si>
    <t>Объем=округл(25,11*0,7;1)</t>
  </si>
  <si>
    <t>54 605
7 603</t>
  </si>
  <si>
    <t>Объем=(27*31) / 100</t>
  </si>
  <si>
    <t>Накладные расходы 87% ФОТ (от 20 168)</t>
  </si>
  <si>
    <t>Сметная прибыль 60% ФОТ (от 20 168)</t>
  </si>
  <si>
    <t>156,045
1306,1</t>
  </si>
  <si>
    <t>67,38
563,97</t>
  </si>
  <si>
    <t>7,21
60,35</t>
  </si>
  <si>
    <t>10 830,41
814,73</t>
  </si>
  <si>
    <t>0,19
1,59</t>
  </si>
  <si>
    <t>178,06
21,47</t>
  </si>
  <si>
    <t>3,74
31,3</t>
  </si>
  <si>
    <t>215,97
0,00</t>
  </si>
  <si>
    <t>37,08
310,36</t>
  </si>
  <si>
    <t>24 937,43
4 189,86</t>
  </si>
  <si>
    <t>0,44
3,68</t>
  </si>
  <si>
    <t>241,81
42,69</t>
  </si>
  <si>
    <t>0,00008
0,0007</t>
  </si>
  <si>
    <t>0,002
0,0167</t>
  </si>
  <si>
    <t>1
8,37</t>
  </si>
  <si>
    <t>1,3
10,88</t>
  </si>
  <si>
    <t>13
108,8</t>
  </si>
  <si>
    <t>0,0222
0,1858</t>
  </si>
  <si>
    <t>0,8
6,696</t>
  </si>
  <si>
    <t>0,78
6,529</t>
  </si>
  <si>
    <t>0,2
1,674</t>
  </si>
  <si>
    <t>0,044
0,3683</t>
  </si>
  <si>
    <t>3
25,11</t>
  </si>
  <si>
    <t>0,05
0,4185</t>
  </si>
  <si>
    <t>0,1
0,837</t>
  </si>
  <si>
    <t>0,95
7,952</t>
  </si>
  <si>
    <t>Объем=27*31*50/1000</t>
  </si>
  <si>
    <t>Объем=округл(41,85*0,4;1)</t>
  </si>
  <si>
    <t>Объем=1*31</t>
  </si>
  <si>
    <t>Объем=8*31</t>
  </si>
  <si>
    <t>Объем=17*31</t>
  </si>
  <si>
    <t>Накладные расходы 112% ФОТ (от 742)</t>
  </si>
  <si>
    <t>Сметная прибыль 51% ФОТ (от 742)</t>
  </si>
  <si>
    <t>0,255
71,15</t>
  </si>
  <si>
    <t>0,03
8,37</t>
  </si>
  <si>
    <t>0,02
5,58</t>
  </si>
  <si>
    <t>366,66
64,73</t>
  </si>
  <si>
    <t>0,15
41,85</t>
  </si>
  <si>
    <t>50,22
0,00</t>
  </si>
  <si>
    <t>19 743
942</t>
  </si>
  <si>
    <t>Объем=16,8 / 100</t>
  </si>
  <si>
    <t>Накладные расходы 112% ФОТ (от 2 622)</t>
  </si>
  <si>
    <t>Сметная прибыль 51% ФОТ (от 2 622)</t>
  </si>
  <si>
    <t>1039,7328
174,68</t>
  </si>
  <si>
    <t>437,6811
73,53</t>
  </si>
  <si>
    <t>2,928
0,49</t>
  </si>
  <si>
    <t>38,74
6,62</t>
  </si>
  <si>
    <t>3,9406
0,66</t>
  </si>
  <si>
    <t>46,21
7,66</t>
  </si>
  <si>
    <t>222,4182
37,37</t>
  </si>
  <si>
    <t>12 705,80
504,50</t>
  </si>
  <si>
    <t>3,8674
0,65</t>
  </si>
  <si>
    <t>72,79
8,78</t>
  </si>
  <si>
    <t>52,8382
8,88</t>
  </si>
  <si>
    <t>235,32
89,33</t>
  </si>
  <si>
    <t>5,795
0,97</t>
  </si>
  <si>
    <t>63,74
11,25</t>
  </si>
  <si>
    <t>3,576
0,6008</t>
  </si>
  <si>
    <t>2,072
0,3481</t>
  </si>
  <si>
    <t>0,288
0,0484</t>
  </si>
  <si>
    <t>797 603
33 808</t>
  </si>
  <si>
    <t>Объем=223,2 / 100</t>
  </si>
  <si>
    <t>Накладные расходы 112% ФОТ (от 99 969)</t>
  </si>
  <si>
    <t>Сметная прибыль 51% ФОТ (от 99 969)</t>
  </si>
  <si>
    <t>3081,2808
6877,42</t>
  </si>
  <si>
    <t>1144,4088
2554,32</t>
  </si>
  <si>
    <t>2,928
6,54</t>
  </si>
  <si>
    <t>517,12
88,29</t>
  </si>
  <si>
    <t>3,9406
8,8</t>
  </si>
  <si>
    <t>616,09
102,08</t>
  </si>
  <si>
    <t>692,3866
1545,41</t>
  </si>
  <si>
    <t>525 439,40
20 863,04</t>
  </si>
  <si>
    <t>4,3432
9,69</t>
  </si>
  <si>
    <t>1 085,18
130,82</t>
  </si>
  <si>
    <t>52,8382
117,93</t>
  </si>
  <si>
    <t>3 125,15
1 186,38</t>
  </si>
  <si>
    <t>6,5026
14,51</t>
  </si>
  <si>
    <t>953,45
168,32</t>
  </si>
  <si>
    <t>12,48
27,86</t>
  </si>
  <si>
    <t>6,48
14,46</t>
  </si>
  <si>
    <t>0,648
1,446</t>
  </si>
  <si>
    <t>Объем=30*8*30/1000</t>
  </si>
  <si>
    <t>Объем=округл(7,2*0,7;1)</t>
  </si>
  <si>
    <t>15 657
2 180</t>
  </si>
  <si>
    <t>Объем=(30*8) / 100</t>
  </si>
  <si>
    <t>Накладные расходы 87% ФОТ (от 5 783)</t>
  </si>
  <si>
    <t>Сметная прибыль 60% ФОТ (от 5 783)</t>
  </si>
  <si>
    <t>156,045
374,51</t>
  </si>
  <si>
    <t>67,38
161,71</t>
  </si>
  <si>
    <t>7,21
17,3</t>
  </si>
  <si>
    <t>3 104,66
233,55</t>
  </si>
  <si>
    <t>0,19
0,46</t>
  </si>
  <si>
    <t>51,52
6,21</t>
  </si>
  <si>
    <t>3,74
8,98</t>
  </si>
  <si>
    <t>61,96
0,00</t>
  </si>
  <si>
    <t>37,08
88,99</t>
  </si>
  <si>
    <t>7 150,35
1 201,37</t>
  </si>
  <si>
    <t>0,44
1,06</t>
  </si>
  <si>
    <t>69,65
12,30</t>
  </si>
  <si>
    <t>0,002
0,0048</t>
  </si>
  <si>
    <t>1
2,4</t>
  </si>
  <si>
    <t>1,3
3,12</t>
  </si>
  <si>
    <t>13
31,2</t>
  </si>
  <si>
    <t>0,0222
0,0533</t>
  </si>
  <si>
    <t>0,8
1,92</t>
  </si>
  <si>
    <t>0,78
1,872</t>
  </si>
  <si>
    <t>0,2
0,48</t>
  </si>
  <si>
    <t>0,044
0,1056</t>
  </si>
  <si>
    <t>3
7,2</t>
  </si>
  <si>
    <t>0,05
0,12</t>
  </si>
  <si>
    <t>0,1
0,24</t>
  </si>
  <si>
    <t>0,95
2,28</t>
  </si>
  <si>
    <t>Объем=30*8*50/1000</t>
  </si>
  <si>
    <t>Объем=округл(12*0,4;1)</t>
  </si>
  <si>
    <t>Объем=9*8</t>
  </si>
  <si>
    <t>Объем=19*8</t>
  </si>
  <si>
    <t>Накладные расходы 112% ФОТ (от 213)</t>
  </si>
  <si>
    <t>Сметная прибыль 51% ФОТ (от 213)</t>
  </si>
  <si>
    <t>0,255
20,4</t>
  </si>
  <si>
    <t>0,03
2,4</t>
  </si>
  <si>
    <t>0,02
1,6</t>
  </si>
  <si>
    <t>105,14
18,56</t>
  </si>
  <si>
    <t>0,15
12</t>
  </si>
  <si>
    <t>14,40
0,00</t>
  </si>
  <si>
    <t>ФЕР30-08-048-01
Приказ Минстроя России от 30.12.2016 №1039/пр</t>
  </si>
  <si>
    <t>Укрепление поверхности матрасно-габионными конструкциями типа "Рено"
(10 м2)</t>
  </si>
  <si>
    <t>1 717,07
979,32</t>
  </si>
  <si>
    <t>266,85
30,90</t>
  </si>
  <si>
    <t>5 337
618</t>
  </si>
  <si>
    <t>Объем=(4*2*25) / 10</t>
  </si>
  <si>
    <t>Накладные расходы 110% ФОТ (от 20 204)</t>
  </si>
  <si>
    <t>Сметная прибыль 80% ФОТ (от 20 204)</t>
  </si>
  <si>
    <t>1-3-2</t>
  </si>
  <si>
    <t>Затраты труда рабочих (ср 3,2)
(чел.час)</t>
  </si>
  <si>
    <t>112,05
2241</t>
  </si>
  <si>
    <t>8,74
8,74</t>
  </si>
  <si>
    <t>2,895
57,9</t>
  </si>
  <si>
    <t>0,12
2,4</t>
  </si>
  <si>
    <t>240,00
32,40</t>
  </si>
  <si>
    <t>0,04
0,8</t>
  </si>
  <si>
    <t>89,59
10,80</t>
  </si>
  <si>
    <t>0,22
4,4</t>
  </si>
  <si>
    <t>395,96
44,26</t>
  </si>
  <si>
    <t>91.08.09-023</t>
  </si>
  <si>
    <t>Трамбовки пневматические при работе от: передвижных компрессорных станций
(маш.час)</t>
  </si>
  <si>
    <t>2,56
51,2</t>
  </si>
  <si>
    <t>0,55
0,00</t>
  </si>
  <si>
    <t>28,16
0,00</t>
  </si>
  <si>
    <t>91.13.01-038</t>
  </si>
  <si>
    <t>Машины поливомоечные 6000 л
(маш.час)</t>
  </si>
  <si>
    <t>0,11
2,2</t>
  </si>
  <si>
    <t>110,00
11,60</t>
  </si>
  <si>
    <t>242,00
25,52</t>
  </si>
  <si>
    <t>0,05
1</t>
  </si>
  <si>
    <t>91.14.03-002</t>
  </si>
  <si>
    <t>Автомобиль-самосвал, грузоподъемность: до 10 т
(маш.час)</t>
  </si>
  <si>
    <t>87,49
13,50</t>
  </si>
  <si>
    <t>192,48
29,70</t>
  </si>
  <si>
    <t>1,28
25,6</t>
  </si>
  <si>
    <t>2 304,00
257,54</t>
  </si>
  <si>
    <t>0,035
0,7</t>
  </si>
  <si>
    <t>01.7.12.05-0161</t>
  </si>
  <si>
    <t>1,39
27,8</t>
  </si>
  <si>
    <t>0,0004
0,008</t>
  </si>
  <si>
    <t>02.2.04.03-0003</t>
  </si>
  <si>
    <t>Смесь песчано-гравийная природная
(м3)</t>
  </si>
  <si>
    <t>02.2.05.04</t>
  </si>
  <si>
    <t>Щебень, фракция 70-120 мм
(м3)</t>
  </si>
  <si>
    <t>08.1.01.02-0001</t>
  </si>
  <si>
    <t>Габионные конструкции матрацов «Рено» из оцинкованной сетки из проволоки диаметром 2,7 мм двойного кручения
(т)</t>
  </si>
  <si>
    <t>08.3.03.05-0015</t>
  </si>
  <si>
    <t>Проволока стальная низкоуглеродистая разного назначения оцинкованная диаметром: 2,2 мм
(т)</t>
  </si>
  <si>
    <t>0,00513
0,1026</t>
  </si>
  <si>
    <t>08.4.03.03-0022</t>
  </si>
  <si>
    <t>Горячекатаная арматурная сталь периодического профиля класса: А-II, диаметром 12 мм
(т)</t>
  </si>
  <si>
    <t>0,0164
0,328</t>
  </si>
  <si>
    <t>11.1.03.03-0011</t>
  </si>
  <si>
    <t>Брусья необрезные хвойных пород длиной: 4-6,5 м, все ширины, толщиной 100, 125 мм, III сорта
(м3)</t>
  </si>
  <si>
    <t>0,034
0,68</t>
  </si>
  <si>
    <t>0,091
1,82</t>
  </si>
  <si>
    <t>1 368,58
11254,52/1,2/6,99*1,02</t>
  </si>
  <si>
    <t>Цена МАТ=11254,52/1,2/6,99*1,02</t>
  </si>
  <si>
    <t>ФЕР30-08-047-01
Приказ Минстроя России от 30.12.2016 №1039/пр</t>
  </si>
  <si>
    <t>Устройство подпорных стенок из коробчатых габионов
(10 м3)</t>
  </si>
  <si>
    <t>3 620,81
2 515,79</t>
  </si>
  <si>
    <t>Объем=(2*1*0,5*21) / 10</t>
  </si>
  <si>
    <t>Накладные расходы 110% ФОТ (от 5 388)</t>
  </si>
  <si>
    <t>Сметная прибыль 80% ФОТ (от 5 388)</t>
  </si>
  <si>
    <t>1-3-6</t>
  </si>
  <si>
    <t>Затраты труда рабочих (ср 3,6)
(чел.час)</t>
  </si>
  <si>
    <t>274,05
575,51</t>
  </si>
  <si>
    <t>9,18
9,18</t>
  </si>
  <si>
    <t>4,35
9,14</t>
  </si>
  <si>
    <t>0,31
0,65</t>
  </si>
  <si>
    <t>65,00
8,78</t>
  </si>
  <si>
    <t>0,22
0,46</t>
  </si>
  <si>
    <t>0,55
1,16</t>
  </si>
  <si>
    <t>104,39
11,67</t>
  </si>
  <si>
    <t>2,08
4,37</t>
  </si>
  <si>
    <t>2,40
0,00</t>
  </si>
  <si>
    <t>0,01
0,02</t>
  </si>
  <si>
    <t>2,20
0,23</t>
  </si>
  <si>
    <t>30,23
5,34</t>
  </si>
  <si>
    <t>101,49
15,66</t>
  </si>
  <si>
    <t>1,04
2,18</t>
  </si>
  <si>
    <t>196,20
21,93</t>
  </si>
  <si>
    <t>0,023
0,0483</t>
  </si>
  <si>
    <t>1,33
2,793</t>
  </si>
  <si>
    <t>0,002
0,0042</t>
  </si>
  <si>
    <t>Щебень, фракция 120-150 мм
(м3)</t>
  </si>
  <si>
    <t>02.2.05.04-0100</t>
  </si>
  <si>
    <t>Щебень из природного камня для строительных работ марка: 1000, фракция 5(3)-10 мм
(м3)</t>
  </si>
  <si>
    <t>0,605
1,271</t>
  </si>
  <si>
    <t>08.1.01.02-0011</t>
  </si>
  <si>
    <t>Конструкции габионные из оцинкованной сетки из проволоки диаметром 2,7 мм двойного кручения с шестигранными ячейками, размером 8х10 мм
(т)</t>
  </si>
  <si>
    <t>0,0115
0,0242</t>
  </si>
  <si>
    <t>08.4.03.02-0004</t>
  </si>
  <si>
    <t>Горячекатаная арматурная сталь гладкая класса А-I, диаметром: 12 мм
(т)</t>
  </si>
  <si>
    <t>0,001
0,0021</t>
  </si>
  <si>
    <t>11.1.03.01-0080</t>
  </si>
  <si>
    <t>Бруски обрезные хвойных пород длиной: 4-6,5 м, шириной 75-150 мм, толщиной 40-75 мм, IV сорта
(м3)</t>
  </si>
  <si>
    <t>0,007
0,0147</t>
  </si>
  <si>
    <t>0,052
0,1092</t>
  </si>
  <si>
    <t>0,214
0,4494</t>
  </si>
  <si>
    <t>505,39
4156,08/1,2/6,99*1,02</t>
  </si>
  <si>
    <t>Цена МАТ=4156,08/1,2/6,99*1,02</t>
  </si>
  <si>
    <t>Объем=(4*2*0,3*25+2*1*0,5*21)*1,05</t>
  </si>
  <si>
    <t>78,83
25,11</t>
  </si>
  <si>
    <t>Накладные расходы 80% ФОТ (от 0)</t>
  </si>
  <si>
    <t>Сметная прибыль 45% ФОТ (от 0)</t>
  </si>
  <si>
    <t>2,61
0</t>
  </si>
  <si>
    <t>2,023
0</t>
  </si>
  <si>
    <t>0,124
0</t>
  </si>
  <si>
    <t>0,36
0</t>
  </si>
  <si>
    <t>0,72
0</t>
  </si>
  <si>
    <t>1,32
0</t>
  </si>
  <si>
    <t>Накладные расходы 80% ФОТ (от 116 407)</t>
  </si>
  <si>
    <t>Сметная прибыль 45% ФОТ (от 116 407)</t>
  </si>
  <si>
    <t>1,8
10332</t>
  </si>
  <si>
    <t>5 216 676
237 648</t>
  </si>
  <si>
    <t xml:space="preserve">      80% ФОТ (от 130508) (Поз. 1, 13, 72-73, 9-12)</t>
  </si>
  <si>
    <t xml:space="preserve">      87% ФОТ (от 44240) (Поз. 19, 32, 45, 58)</t>
  </si>
  <si>
    <t xml:space="preserve">      90% ФОТ (от 1939) (Поз. 6-8)</t>
  </si>
  <si>
    <t xml:space="preserve">      105% ФОТ (от 468) (Поз. 2)</t>
  </si>
  <si>
    <t xml:space="preserve">      110% ФОТ (от 25592) (Поз. 67, 69)</t>
  </si>
  <si>
    <t xml:space="preserve">      112% ФОТ (от 644175) (Поз. 15-16, 27-29, 40-42, 53-55, 66)</t>
  </si>
  <si>
    <t xml:space="preserve">      45% ФОТ (от 128921) (Поз. 1, 13, 72-73)</t>
  </si>
  <si>
    <t xml:space="preserve">      51% ФОТ (от 644175) (Поз. 15-16, 27-29, 40-42, 53-55, 66)</t>
  </si>
  <si>
    <t xml:space="preserve">      60% ФОТ (от 45827) (Поз. 19, 32, 45, 58, 9-12)</t>
  </si>
  <si>
    <t xml:space="preserve">      65% ФОТ (от 468) (Поз. 2)</t>
  </si>
  <si>
    <t xml:space="preserve">      80% ФОТ (от 25592) (Поз. 67, 69)</t>
  </si>
  <si>
    <t xml:space="preserve">      85% ФОТ (от 1939) (Поз. 6-8)</t>
  </si>
  <si>
    <t xml:space="preserve">               Итого Поз. 1, 13, 72-73</t>
  </si>
  <si>
    <t xml:space="preserve">               Накладные расходы 80% ФОТ (от 128 921)</t>
  </si>
  <si>
    <t xml:space="preserve">               Сметная прибыль 45% ФОТ (от 128 921)</t>
  </si>
  <si>
    <t xml:space="preserve">               Итого Поз. 2</t>
  </si>
  <si>
    <t xml:space="preserve">               Накладные расходы 105% ФОТ (от 468)</t>
  </si>
  <si>
    <t xml:space="preserve">               Сметная прибыль 65% ФОТ (от 468)</t>
  </si>
  <si>
    <t xml:space="preserve">               Итого Поз. 3-5, 17-18, 20-21, 30-31, 33-34, 43-44, 46-47, 56-57, 59-60, 71</t>
  </si>
  <si>
    <t xml:space="preserve">               Итого Поз. 6-8</t>
  </si>
  <si>
    <t>2 534
280</t>
  </si>
  <si>
    <t xml:space="preserve">               Накладные расходы 90% ФОТ (от 1 939)</t>
  </si>
  <si>
    <t xml:space="preserve">               Сметная прибыль 85% ФОТ (от 1 939)</t>
  </si>
  <si>
    <t xml:space="preserve">               Итого Поз. 14, 22-26, 35-39, 48-52, 61-65, 68, 70</t>
  </si>
  <si>
    <t xml:space="preserve">               Итого Поз. 15-16, 27-29, 40-42, 53-55, 66</t>
  </si>
  <si>
    <t>5 084 589
219 543</t>
  </si>
  <si>
    <t xml:space="preserve">               Накладные расходы 112% ФОТ (от 644 175)</t>
  </si>
  <si>
    <t xml:space="preserve">               Сметная прибыль 51% ФОТ (от 644 175)</t>
  </si>
  <si>
    <t xml:space="preserve">               Итого Поз. 19, 32, 45, 58</t>
  </si>
  <si>
    <t>119 779
16 678</t>
  </si>
  <si>
    <t xml:space="preserve">               Накладные расходы 87% ФОТ (от 44 240)</t>
  </si>
  <si>
    <t xml:space="preserve">               Сметная прибыль 60% ФОТ (от 44 240)</t>
  </si>
  <si>
    <t xml:space="preserve">          Мосты и трубы:</t>
  </si>
  <si>
    <t xml:space="preserve">               Итого Поз. 67, 69</t>
  </si>
  <si>
    <t>6 167
723</t>
  </si>
  <si>
    <t xml:space="preserve">               Накладные расходы 110% ФОТ (от 25 592)</t>
  </si>
  <si>
    <t xml:space="preserve">               Сметная прибыль 80% ФОТ (от 25 592)</t>
  </si>
  <si>
    <t xml:space="preserve">               Итого Поз. 9-12</t>
  </si>
  <si>
    <t>2 399
289</t>
  </si>
  <si>
    <t xml:space="preserve">               Накладные расходы 80% ФОТ (от 1 587)</t>
  </si>
  <si>
    <t xml:space="preserve">               Сметная прибыль 60% ФОТ (от 1 587)</t>
  </si>
  <si>
    <t>Объем=2,04 / 100</t>
  </si>
  <si>
    <t>Накладные расходы 80% ФОТ (от 210)</t>
  </si>
  <si>
    <t>Сметная прибыль 45% ФОТ (от 210)</t>
  </si>
  <si>
    <t>1038,78
21,19</t>
  </si>
  <si>
    <t>178,35
3,64</t>
  </si>
  <si>
    <t>118,9
2,43</t>
  </si>
  <si>
    <t>218,70
24,45</t>
  </si>
  <si>
    <t>475,6
9,7</t>
  </si>
  <si>
    <t>14,84
0,00</t>
  </si>
  <si>
    <t>Объем=(0,5*0,5*0,7*12) / 100</t>
  </si>
  <si>
    <t>Накладные расходы 105% ФОТ (от 225)</t>
  </si>
  <si>
    <t>Сметная прибыль 65% ФОТ (от 225)</t>
  </si>
  <si>
    <t>1178,82
24,76</t>
  </si>
  <si>
    <t>48,435
1,02</t>
  </si>
  <si>
    <t>30,35
0,64</t>
  </si>
  <si>
    <t>55,30
8,64</t>
  </si>
  <si>
    <t>0,68
0,01</t>
  </si>
  <si>
    <t>1,12
0,14</t>
  </si>
  <si>
    <t>37,72
0,79</t>
  </si>
  <si>
    <t>1,50
0,00</t>
  </si>
  <si>
    <t>0,99
0,02</t>
  </si>
  <si>
    <t>1,31
0,23</t>
  </si>
  <si>
    <t>0,441
0,0093</t>
  </si>
  <si>
    <t>153
3,213</t>
  </si>
  <si>
    <t>0,0238
0,0005</t>
  </si>
  <si>
    <t>0,027
0,0006</t>
  </si>
  <si>
    <t>101,5
2,132</t>
  </si>
  <si>
    <t>0,0061
0,0001</t>
  </si>
  <si>
    <t>0,0375
0,0008</t>
  </si>
  <si>
    <t>4,5
0,0945</t>
  </si>
  <si>
    <t>0,74
0,0155</t>
  </si>
  <si>
    <t>64,1
1,346</t>
  </si>
  <si>
    <t>Объем=2,1*1,015</t>
  </si>
  <si>
    <t>Объем=4*172/1000</t>
  </si>
  <si>
    <t>Накладные расходы 90% ФОТ (от 252)</t>
  </si>
  <si>
    <t>Сметная прибыль 85% ФОТ (от 252)</t>
  </si>
  <si>
    <t>31,1355
21,42</t>
  </si>
  <si>
    <t>3,255
2,24</t>
  </si>
  <si>
    <t>0,21
0,14</t>
  </si>
  <si>
    <t>15,68
1,89</t>
  </si>
  <si>
    <t>1,67
1,15</t>
  </si>
  <si>
    <t>138,05
15,53</t>
  </si>
  <si>
    <t>0,09
0,06</t>
  </si>
  <si>
    <t>0,05
0,00</t>
  </si>
  <si>
    <t>0,29
0,2</t>
  </si>
  <si>
    <t>13,14
2,32</t>
  </si>
  <si>
    <t>2,24
1,54</t>
  </si>
  <si>
    <t>1,85
0,00</t>
  </si>
  <si>
    <t>1,3
0,89</t>
  </si>
  <si>
    <t>10,96
0,00</t>
  </si>
  <si>
    <t>1,95
1,342</t>
  </si>
  <si>
    <t>0,59
0,4059</t>
  </si>
  <si>
    <t>0,001
0,0007</t>
  </si>
  <si>
    <t>0,0022
0,0015</t>
  </si>
  <si>
    <t>0,0045
0,0031</t>
  </si>
  <si>
    <t>1
0,688</t>
  </si>
  <si>
    <t>0,0187
0,0129</t>
  </si>
  <si>
    <t>0,00194
0,0013</t>
  </si>
  <si>
    <t>0,00103
0,0007</t>
  </si>
  <si>
    <t>0,00031
0,0002</t>
  </si>
  <si>
    <t>0,0006
0,0004</t>
  </si>
  <si>
    <t>Объем=8*120/1000</t>
  </si>
  <si>
    <t>Накладные расходы 90% ФОТ (от 350)</t>
  </si>
  <si>
    <t>Сметная прибыль 85% ФОТ (от 350)</t>
  </si>
  <si>
    <t>31,1355
29,89</t>
  </si>
  <si>
    <t>3,255
3,12</t>
  </si>
  <si>
    <t>0,21
0,2</t>
  </si>
  <si>
    <t>22,40
2,70</t>
  </si>
  <si>
    <t>1,67
1,6</t>
  </si>
  <si>
    <t>192,06
21,60</t>
  </si>
  <si>
    <t>0,09
0,09</t>
  </si>
  <si>
    <t>0,08
0,00</t>
  </si>
  <si>
    <t>0,29
0,28</t>
  </si>
  <si>
    <t>18,40
3,25</t>
  </si>
  <si>
    <t>2,24
2,15</t>
  </si>
  <si>
    <t>2,58
0,00</t>
  </si>
  <si>
    <t>1,3
1,25</t>
  </si>
  <si>
    <t>15,39
0,00</t>
  </si>
  <si>
    <t>1,95
1,872</t>
  </si>
  <si>
    <t>0,59
0,5664</t>
  </si>
  <si>
    <t>0,001
0,001</t>
  </si>
  <si>
    <t>0,0022
0,0021</t>
  </si>
  <si>
    <t>0,0045
0,0043</t>
  </si>
  <si>
    <t>1
0,96</t>
  </si>
  <si>
    <t>0,0187
0,018</t>
  </si>
  <si>
    <t>0,00194
0,0019</t>
  </si>
  <si>
    <t>0,00103
0,001</t>
  </si>
  <si>
    <t>0,00031
0,0003</t>
  </si>
  <si>
    <t>0,0006
0,0006</t>
  </si>
  <si>
    <t>Объем=12*13,5/1000</t>
  </si>
  <si>
    <t>Накладные расходы 90% ФОТ (от 87)</t>
  </si>
  <si>
    <t>Сметная прибыль 85% ФОТ (от 87)</t>
  </si>
  <si>
    <t>37,884
6,14</t>
  </si>
  <si>
    <t>12,66
2,05</t>
  </si>
  <si>
    <t>0,11
0,02</t>
  </si>
  <si>
    <t>2,40
0,31</t>
  </si>
  <si>
    <t>0,2
0,03</t>
  </si>
  <si>
    <t>7,84
1,27</t>
  </si>
  <si>
    <t>152,45
17,15</t>
  </si>
  <si>
    <t>0,29
0,05</t>
  </si>
  <si>
    <t>3,29
0,58</t>
  </si>
  <si>
    <t>3,36
0,54</t>
  </si>
  <si>
    <t>0,65
0,00</t>
  </si>
  <si>
    <t>1,57
0,25</t>
  </si>
  <si>
    <t>3,08
0,00</t>
  </si>
  <si>
    <t>3
0,486</t>
  </si>
  <si>
    <t>0,9
0,1458</t>
  </si>
  <si>
    <t>0,007
0,0011</t>
  </si>
  <si>
    <t>0,009
0,0015</t>
  </si>
  <si>
    <t>1
0,162</t>
  </si>
  <si>
    <t>0,021
0,0034</t>
  </si>
  <si>
    <t>0,0187
0,003</t>
  </si>
  <si>
    <t>0,00194
0,0003</t>
  </si>
  <si>
    <t>0,00103
0,0002</t>
  </si>
  <si>
    <t>0,0006
0,0001</t>
  </si>
  <si>
    <t>Объем=2*4</t>
  </si>
  <si>
    <t>Накладные расходы 80% ФОТ (от 182)</t>
  </si>
  <si>
    <t>Сметная прибыль 60% ФОТ (от 182)</t>
  </si>
  <si>
    <t>1,395
22,32</t>
  </si>
  <si>
    <t>0,15
2,4</t>
  </si>
  <si>
    <t>Накладные расходы 80% ФОТ (от 76)</t>
  </si>
  <si>
    <t>Сметная прибыль 60% ФОТ (от 76)</t>
  </si>
  <si>
    <t>1,635
6,54</t>
  </si>
  <si>
    <t>0,42
1,68</t>
  </si>
  <si>
    <t>0,28
1,12</t>
  </si>
  <si>
    <t>125,43
15,12</t>
  </si>
  <si>
    <t>0,18
0,72</t>
  </si>
  <si>
    <t>Объем=8*14+4*12</t>
  </si>
  <si>
    <t>Накладные расходы 80% ФОТ (от 4 018)</t>
  </si>
  <si>
    <t>Сметная прибыль 45% ФОТ (от 4 018)</t>
  </si>
  <si>
    <t>2,61
417,6</t>
  </si>
  <si>
    <t>2,023
323,7</t>
  </si>
  <si>
    <t>0,124
19,84</t>
  </si>
  <si>
    <t>0,36
57,6</t>
  </si>
  <si>
    <t>0,72
115,2</t>
  </si>
  <si>
    <t>1,32
211,2</t>
  </si>
  <si>
    <t>167 812
8 009</t>
  </si>
  <si>
    <t>Объем=142,8 / 100</t>
  </si>
  <si>
    <t>Накладные расходы 112% ФОТ (от 22 292)</t>
  </si>
  <si>
    <t>Сметная прибыль 51% ФОТ (от 22 292)</t>
  </si>
  <si>
    <t>1039,7328
1484,74</t>
  </si>
  <si>
    <t>437,6811
625,01</t>
  </si>
  <si>
    <t>2,928
4,18</t>
  </si>
  <si>
    <t>330,51
56,43</t>
  </si>
  <si>
    <t>3,9406
5,63</t>
  </si>
  <si>
    <t>394,16
65,31</t>
  </si>
  <si>
    <t>222,4182
317,61</t>
  </si>
  <si>
    <t>107 987,40
4 287,74</t>
  </si>
  <si>
    <t>3,8674
5,52</t>
  </si>
  <si>
    <t>618,18
74,52</t>
  </si>
  <si>
    <t>52,8382
75,45</t>
  </si>
  <si>
    <t>1 999,43
759,03</t>
  </si>
  <si>
    <t>5,795
8,28</t>
  </si>
  <si>
    <t>544,08
96,05</t>
  </si>
  <si>
    <t>3,576
5,107</t>
  </si>
  <si>
    <t>2,072
2,959</t>
  </si>
  <si>
    <t>0,288
0,4113</t>
  </si>
  <si>
    <t>90 052
3 817</t>
  </si>
  <si>
    <t>Объем=25,2 / 100</t>
  </si>
  <si>
    <t>Накладные расходы 112% ФОТ (от 11 287)</t>
  </si>
  <si>
    <t>Сметная прибыль 51% ФОТ (от 11 287)</t>
  </si>
  <si>
    <t>3081,2808
776,48</t>
  </si>
  <si>
    <t>1144,4088
288,39</t>
  </si>
  <si>
    <t>2,928
0,74</t>
  </si>
  <si>
    <t>58,51
9,99</t>
  </si>
  <si>
    <t>3,9406
0,99</t>
  </si>
  <si>
    <t>69,31
11,48</t>
  </si>
  <si>
    <t>692,3866
174,48</t>
  </si>
  <si>
    <t>59 323,20
2 355,48</t>
  </si>
  <si>
    <t>4,3432
1,09</t>
  </si>
  <si>
    <t>122,07
14,72</t>
  </si>
  <si>
    <t>52,8382
13,32</t>
  </si>
  <si>
    <t>352,98
134,00</t>
  </si>
  <si>
    <t>6,5026
1,64</t>
  </si>
  <si>
    <t>107,76
19,02</t>
  </si>
  <si>
    <t>12,48
3,145</t>
  </si>
  <si>
    <t>6,48
1,633</t>
  </si>
  <si>
    <t>0,648
0,1633</t>
  </si>
  <si>
    <t>Объем=21*8*30/1000</t>
  </si>
  <si>
    <t>Объем=округл(5,04*0,7;1)</t>
  </si>
  <si>
    <t>10 960
1 526</t>
  </si>
  <si>
    <t>Объем=(21*8) / 100</t>
  </si>
  <si>
    <t>Накладные расходы 87% ФОТ (от 4 048)</t>
  </si>
  <si>
    <t>Сметная прибыль 60% ФОТ (от 4 048)</t>
  </si>
  <si>
    <t>156,045
262,16</t>
  </si>
  <si>
    <t>67,38
113,2</t>
  </si>
  <si>
    <t>7,21
12,11</t>
  </si>
  <si>
    <t>2 173,26
163,49</t>
  </si>
  <si>
    <t>0,19
0,32</t>
  </si>
  <si>
    <t>35,84
4,32</t>
  </si>
  <si>
    <t>3,74
6,28</t>
  </si>
  <si>
    <t>43,33
0,00</t>
  </si>
  <si>
    <t>37,08
62,29</t>
  </si>
  <si>
    <t>5 005,00
840,92</t>
  </si>
  <si>
    <t>0,44
0,74</t>
  </si>
  <si>
    <t>48,63
8,58</t>
  </si>
  <si>
    <t>0,00008
0,0001</t>
  </si>
  <si>
    <t>0,002
0,0034</t>
  </si>
  <si>
    <t>1
1,68</t>
  </si>
  <si>
    <t>1,3
2,184</t>
  </si>
  <si>
    <t>13
21,84</t>
  </si>
  <si>
    <t>0,0222
0,0373</t>
  </si>
  <si>
    <t>0,8
1,344</t>
  </si>
  <si>
    <t>0,78
1,31</t>
  </si>
  <si>
    <t>0,2
0,336</t>
  </si>
  <si>
    <t>0,044
0,0739</t>
  </si>
  <si>
    <t>3
5,04</t>
  </si>
  <si>
    <t>0,05
0,084</t>
  </si>
  <si>
    <t>0,1
0,168</t>
  </si>
  <si>
    <t>0,95
1,596</t>
  </si>
  <si>
    <t>Объем=21*8*50/1000</t>
  </si>
  <si>
    <t>Объем=округл(8,4*0,4;1)</t>
  </si>
  <si>
    <t>Объем=6*8</t>
  </si>
  <si>
    <t>Объем=13*8</t>
  </si>
  <si>
    <t>Накладные расходы 112% ФОТ (от 149)</t>
  </si>
  <si>
    <t>Сметная прибыль 51% ФОТ (от 149)</t>
  </si>
  <si>
    <t>0,255
14,28</t>
  </si>
  <si>
    <t>0,03
1,68</t>
  </si>
  <si>
    <t>0,02
1,12</t>
  </si>
  <si>
    <t>73,60
12,99</t>
  </si>
  <si>
    <t>0,15
8,4</t>
  </si>
  <si>
    <t>10,08
0,00</t>
  </si>
  <si>
    <t>95 893
4 576</t>
  </si>
  <si>
    <t>Объем=81,6 / 100</t>
  </si>
  <si>
    <t>Накладные расходы 112% ФОТ (от 12 738)</t>
  </si>
  <si>
    <t>Сметная прибыль 51% ФОТ (от 12 738)</t>
  </si>
  <si>
    <t>1039,7328
848,42</t>
  </si>
  <si>
    <t>437,6811
357,15</t>
  </si>
  <si>
    <t>2,928
2,39</t>
  </si>
  <si>
    <t>188,98
32,27</t>
  </si>
  <si>
    <t>3,9406
3,22</t>
  </si>
  <si>
    <t>225,43
37,35</t>
  </si>
  <si>
    <t>222,4182
181,49</t>
  </si>
  <si>
    <t>61 706,60
2 450,12</t>
  </si>
  <si>
    <t>3,8674
3,16</t>
  </si>
  <si>
    <t>353,89
42,66</t>
  </si>
  <si>
    <t>52,8382
43,12</t>
  </si>
  <si>
    <t>1 142,68
433,79</t>
  </si>
  <si>
    <t>5,795
4,73</t>
  </si>
  <si>
    <t>310,81
54,87</t>
  </si>
  <si>
    <t>3,576
2,918</t>
  </si>
  <si>
    <t>2,072
1,691</t>
  </si>
  <si>
    <t>0,288
0,235</t>
  </si>
  <si>
    <t>51 458
2 181</t>
  </si>
  <si>
    <t>Объем=14,4 / 100</t>
  </si>
  <si>
    <t>Накладные расходы 112% ФОТ (от 6 449)</t>
  </si>
  <si>
    <t>Сметная прибыль 51% ФОТ (от 6 449)</t>
  </si>
  <si>
    <t>3081,2808
443,7</t>
  </si>
  <si>
    <t>1144,4088
164,79</t>
  </si>
  <si>
    <t>2,928
0,42</t>
  </si>
  <si>
    <t>33,21
5,67</t>
  </si>
  <si>
    <t>3,9406
0,57</t>
  </si>
  <si>
    <t>39,91
6,61</t>
  </si>
  <si>
    <t>692,3866
99,7</t>
  </si>
  <si>
    <t>33 898,00
1 345,95</t>
  </si>
  <si>
    <t>4,3432
0,63</t>
  </si>
  <si>
    <t>70,55
8,51</t>
  </si>
  <si>
    <t>52,8382
7,61</t>
  </si>
  <si>
    <t>201,67
76,56</t>
  </si>
  <si>
    <t>6,5026
0,94</t>
  </si>
  <si>
    <t>12,48
1,797</t>
  </si>
  <si>
    <t>6,48
0,9331</t>
  </si>
  <si>
    <t>0,648
0,0933</t>
  </si>
  <si>
    <t>Объем=24*4*30/1000</t>
  </si>
  <si>
    <t>Объем=округл(2,88*0,7;1)</t>
  </si>
  <si>
    <t>6 263
872</t>
  </si>
  <si>
    <t>Объем=(24*4) / 100</t>
  </si>
  <si>
    <t>Накладные расходы 87% ФОТ (от 2 313)</t>
  </si>
  <si>
    <t>Сметная прибыль 60% ФОТ (от 2 313)</t>
  </si>
  <si>
    <t>156,045
149,8</t>
  </si>
  <si>
    <t>67,38
64,68</t>
  </si>
  <si>
    <t>7,21
6,92</t>
  </si>
  <si>
    <t>1 241,86
93,42</t>
  </si>
  <si>
    <t>0,19
0,18</t>
  </si>
  <si>
    <t>20,16
2,43</t>
  </si>
  <si>
    <t>3,74
3,59</t>
  </si>
  <si>
    <t>24,77
0,00</t>
  </si>
  <si>
    <t>37,08
35,6</t>
  </si>
  <si>
    <t>2 860,46
480,60</t>
  </si>
  <si>
    <t>0,44
0,42</t>
  </si>
  <si>
    <t>27,60
4,87</t>
  </si>
  <si>
    <t>0,002
0,0019</t>
  </si>
  <si>
    <t>1,3
1,248</t>
  </si>
  <si>
    <t>13
12,48</t>
  </si>
  <si>
    <t>0,0222
0,0213</t>
  </si>
  <si>
    <t>0,8
0,768</t>
  </si>
  <si>
    <t>0,78
0,7488</t>
  </si>
  <si>
    <t>0,2
0,192</t>
  </si>
  <si>
    <t>0,044
0,0422</t>
  </si>
  <si>
    <t>3
2,88</t>
  </si>
  <si>
    <t>0,05
0,048</t>
  </si>
  <si>
    <t>0,1
0,096</t>
  </si>
  <si>
    <t>0,95
0,912</t>
  </si>
  <si>
    <t>Объем=24*4*50/1000</t>
  </si>
  <si>
    <t>Объем=округл(4,8*0,4;1)</t>
  </si>
  <si>
    <t>Объем=1*4</t>
  </si>
  <si>
    <t>Объем=7*4</t>
  </si>
  <si>
    <t>Объем=15*4</t>
  </si>
  <si>
    <t>Накладные расходы 112% ФОТ (от 85)</t>
  </si>
  <si>
    <t>Сметная прибыль 51% ФОТ (от 85)</t>
  </si>
  <si>
    <t>0,255
8,16</t>
  </si>
  <si>
    <t>0,03
0,96</t>
  </si>
  <si>
    <t>0,02
0,64</t>
  </si>
  <si>
    <t>42,05
7,42</t>
  </si>
  <si>
    <t>0,15
4,8</t>
  </si>
  <si>
    <t>5,76
0,00</t>
  </si>
  <si>
    <t>269 698
12 871</t>
  </si>
  <si>
    <t>Объем=229,5 / 100</t>
  </si>
  <si>
    <t>Накладные расходы 112% ФОТ (от 35 826)</t>
  </si>
  <si>
    <t>Сметная прибыль 51% ФОТ (от 35 826)</t>
  </si>
  <si>
    <t>1039,7328
2386,19</t>
  </si>
  <si>
    <t>437,6811
1004,48</t>
  </si>
  <si>
    <t>2,928
6,72</t>
  </si>
  <si>
    <t>531,35
90,72</t>
  </si>
  <si>
    <t>3,9406
9,04</t>
  </si>
  <si>
    <t>632,89
104,86</t>
  </si>
  <si>
    <t>222,4182
510,45</t>
  </si>
  <si>
    <t>173 553,00
6 891,08</t>
  </si>
  <si>
    <t>3,8674
8,88</t>
  </si>
  <si>
    <t>994,47
119,88</t>
  </si>
  <si>
    <t>52,8382
121,26</t>
  </si>
  <si>
    <t>3 213,39
1 219,88</t>
  </si>
  <si>
    <t>5,795
13,3</t>
  </si>
  <si>
    <t>873,94
154,28</t>
  </si>
  <si>
    <t>3,576
8,207</t>
  </si>
  <si>
    <t>2,072
4,755</t>
  </si>
  <si>
    <t>0,288
0,661</t>
  </si>
  <si>
    <t>144 726
6 135</t>
  </si>
  <si>
    <t>Объем=40,5 / 100</t>
  </si>
  <si>
    <t>Накладные расходы 112% ФОТ (от 18 140)</t>
  </si>
  <si>
    <t>Сметная прибыль 51% ФОТ (от 18 140)</t>
  </si>
  <si>
    <t>3081,2808
1247,92</t>
  </si>
  <si>
    <t>1144,4088
463,49</t>
  </si>
  <si>
    <t>2,928
1,19</t>
  </si>
  <si>
    <t>94,09
16,07</t>
  </si>
  <si>
    <t>3,9406
1,6</t>
  </si>
  <si>
    <t>112,02
18,56</t>
  </si>
  <si>
    <t>692,3866
280,42</t>
  </si>
  <si>
    <t>95 342,80
3 785,67</t>
  </si>
  <si>
    <t>4,3432
1,76</t>
  </si>
  <si>
    <t>197,10
23,76</t>
  </si>
  <si>
    <t>52,8382
21,4</t>
  </si>
  <si>
    <t>567,10
215,28</t>
  </si>
  <si>
    <t>6,5026
2,63</t>
  </si>
  <si>
    <t>172,82
30,51</t>
  </si>
  <si>
    <t>12,48
5,054</t>
  </si>
  <si>
    <t>6,48
2,624</t>
  </si>
  <si>
    <t>0,648
0,2624</t>
  </si>
  <si>
    <t>Объем=27*10*30/1000</t>
  </si>
  <si>
    <t>Объем=округл(8,1*0,7;1)</t>
  </si>
  <si>
    <t>17 615
2 453</t>
  </si>
  <si>
    <t>Объем=(27*10) / 100</t>
  </si>
  <si>
    <t>Накладные расходы 87% ФОТ (от 6 506)</t>
  </si>
  <si>
    <t>Сметная прибыль 60% ФОТ (от 6 506)</t>
  </si>
  <si>
    <t>156,045
421,32</t>
  </si>
  <si>
    <t>67,38
181,93</t>
  </si>
  <si>
    <t>7,21
19,47</t>
  </si>
  <si>
    <t>3 494,09
262,85</t>
  </si>
  <si>
    <t>0,19
0,51</t>
  </si>
  <si>
    <t>57,11
6,89</t>
  </si>
  <si>
    <t>3,74
10,1</t>
  </si>
  <si>
    <t>69,69
0,00</t>
  </si>
  <si>
    <t>37,08
100,12</t>
  </si>
  <si>
    <t>8 044,64
1 351,62</t>
  </si>
  <si>
    <t>0,44
1,19</t>
  </si>
  <si>
    <t>78,19
13,80</t>
  </si>
  <si>
    <t>0,002
0,0054</t>
  </si>
  <si>
    <t>1
2,7</t>
  </si>
  <si>
    <t>1,3
3,51</t>
  </si>
  <si>
    <t>13
35,1</t>
  </si>
  <si>
    <t>0,0222
0,0599</t>
  </si>
  <si>
    <t>0,8
2,16</t>
  </si>
  <si>
    <t>0,78
2,106</t>
  </si>
  <si>
    <t>0,2
0,54</t>
  </si>
  <si>
    <t>0,044
0,1188</t>
  </si>
  <si>
    <t>3
8,1</t>
  </si>
  <si>
    <t>0,05
0,135</t>
  </si>
  <si>
    <t>0,1
0,27</t>
  </si>
  <si>
    <t>0,95
2,565</t>
  </si>
  <si>
    <t>Объем=27*10*50/1000</t>
  </si>
  <si>
    <t>Объем=округл(13,5*0,4;1)</t>
  </si>
  <si>
    <t>Объем=1*10</t>
  </si>
  <si>
    <t>Объем=8*10</t>
  </si>
  <si>
    <t>Объем=17*10</t>
  </si>
  <si>
    <t>Накладные расходы 112% ФОТ (от 240)</t>
  </si>
  <si>
    <t>Сметная прибыль 51% ФОТ (от 240)</t>
  </si>
  <si>
    <t>0,255
22,95</t>
  </si>
  <si>
    <t>0,03
2,7</t>
  </si>
  <si>
    <t>0,02
1,8</t>
  </si>
  <si>
    <t>118,28
20,88</t>
  </si>
  <si>
    <t>0,15
13,5</t>
  </si>
  <si>
    <t>16,20
0,00</t>
  </si>
  <si>
    <t>119 866
5 720</t>
  </si>
  <si>
    <t>Объем=102 / 100</t>
  </si>
  <si>
    <t>Накладные расходы 112% ФОТ (от 15 922)</t>
  </si>
  <si>
    <t>Сметная прибыль 51% ФОТ (от 15 922)</t>
  </si>
  <si>
    <t>1039,7328
1060,53</t>
  </si>
  <si>
    <t>437,6811
446,43</t>
  </si>
  <si>
    <t>2,928
2,99</t>
  </si>
  <si>
    <t>236,42
40,37</t>
  </si>
  <si>
    <t>3,9406
4,02</t>
  </si>
  <si>
    <t>281,44
46,63</t>
  </si>
  <si>
    <t>222,4182
226,87</t>
  </si>
  <si>
    <t>77 135,80
3 062,75</t>
  </si>
  <si>
    <t>3,8674
3,94</t>
  </si>
  <si>
    <t>441,24
53,19</t>
  </si>
  <si>
    <t>52,8382
53,89</t>
  </si>
  <si>
    <t>1 428,09
542,13</t>
  </si>
  <si>
    <t>5,795
5,91</t>
  </si>
  <si>
    <t>388,35
68,56</t>
  </si>
  <si>
    <t>3,576
3,648</t>
  </si>
  <si>
    <t>2,072
2,113</t>
  </si>
  <si>
    <t>0,288
0,2938</t>
  </si>
  <si>
    <t>64 323
2 726</t>
  </si>
  <si>
    <t>Объем=18 / 100</t>
  </si>
  <si>
    <t>Накладные расходы 112% ФОТ (от 8 062)</t>
  </si>
  <si>
    <t>Сметная прибыль 51% ФОТ (от 8 062)</t>
  </si>
  <si>
    <t>3081,2808
554,63</t>
  </si>
  <si>
    <t>1144,4088
205,99</t>
  </si>
  <si>
    <t>2,928
0,53</t>
  </si>
  <si>
    <t>41,91
7,16</t>
  </si>
  <si>
    <t>3,9406
0,71</t>
  </si>
  <si>
    <t>49,71
8,24</t>
  </si>
  <si>
    <t>692,3866
124,63</t>
  </si>
  <si>
    <t>42 374,20
1 682,51</t>
  </si>
  <si>
    <t>4,3432
0,78</t>
  </si>
  <si>
    <t>87,35
10,53</t>
  </si>
  <si>
    <t>52,8382
9,51</t>
  </si>
  <si>
    <t>252,02
95,67</t>
  </si>
  <si>
    <t>6,5026
1,17</t>
  </si>
  <si>
    <t>76,88
13,57</t>
  </si>
  <si>
    <t>12,48
2,246</t>
  </si>
  <si>
    <t>6,48
1,166</t>
  </si>
  <si>
    <t>0,648
0,1166</t>
  </si>
  <si>
    <t>Объем=30*4*30/1000</t>
  </si>
  <si>
    <t>Объем=округл(3,6*0,7;1)</t>
  </si>
  <si>
    <t>7 829
1 090</t>
  </si>
  <si>
    <t>Объем=(30*4) / 100</t>
  </si>
  <si>
    <t>Накладные расходы 87% ФОТ (от 2 891)</t>
  </si>
  <si>
    <t>Сметная прибыль 60% ФОТ (от 2 891)</t>
  </si>
  <si>
    <t>156,045
187,25</t>
  </si>
  <si>
    <t>67,38
80,86</t>
  </si>
  <si>
    <t>7,21
8,65</t>
  </si>
  <si>
    <t>1 552,33
116,78</t>
  </si>
  <si>
    <t>0,19
0,23</t>
  </si>
  <si>
    <t>25,76
3,11</t>
  </si>
  <si>
    <t>3,74
4,49</t>
  </si>
  <si>
    <t>30,98
0,00</t>
  </si>
  <si>
    <t>37,08
44,5</t>
  </si>
  <si>
    <t>3 575,58
600,75</t>
  </si>
  <si>
    <t>0,44
0,53</t>
  </si>
  <si>
    <t>34,83
6,15</t>
  </si>
  <si>
    <t>0,002
0,0024</t>
  </si>
  <si>
    <t>1
1,2</t>
  </si>
  <si>
    <t>1,3
1,56</t>
  </si>
  <si>
    <t>13
15,6</t>
  </si>
  <si>
    <t>0,0222
0,0266</t>
  </si>
  <si>
    <t>0,8
0,96</t>
  </si>
  <si>
    <t>0,78
0,936</t>
  </si>
  <si>
    <t>0,2
0,24</t>
  </si>
  <si>
    <t>0,044
0,0528</t>
  </si>
  <si>
    <t>3
3,6</t>
  </si>
  <si>
    <t>0,05
0,06</t>
  </si>
  <si>
    <t>0,1
0,12</t>
  </si>
  <si>
    <t>0,95
1,14</t>
  </si>
  <si>
    <t>Объем=30*4*50/1000</t>
  </si>
  <si>
    <t>Объем=округл(6*0,4;1)</t>
  </si>
  <si>
    <t>Объем=9*4</t>
  </si>
  <si>
    <t>Объем=19*4</t>
  </si>
  <si>
    <t>Накладные расходы 112% ФОТ (от 106)</t>
  </si>
  <si>
    <t>Сметная прибыль 51% ФОТ (от 106)</t>
  </si>
  <si>
    <t>0,255
10,2</t>
  </si>
  <si>
    <t>0,03
1,2</t>
  </si>
  <si>
    <t>0,02
0,8</t>
  </si>
  <si>
    <t>52,57
9,28</t>
  </si>
  <si>
    <t>0,15
6</t>
  </si>
  <si>
    <t>7,20
0,00</t>
  </si>
  <si>
    <t>Накладные расходы 80% ФОТ (от 76 253)</t>
  </si>
  <si>
    <t>Сметная прибыль 45% ФОТ (от 76 253)</t>
  </si>
  <si>
    <t>1,8
6768</t>
  </si>
  <si>
    <t>1 049 259
52 316</t>
  </si>
  <si>
    <t xml:space="preserve">      80% ФОТ (от 81043) (Поз. 74, 86, 140, 82-85)</t>
  </si>
  <si>
    <t xml:space="preserve">      87% ФОТ (от 15758) (Поз. 92, 105, 118, 131)</t>
  </si>
  <si>
    <t xml:space="preserve">      90% ФОТ (от 689) (Поз. 79-81)</t>
  </si>
  <si>
    <t xml:space="preserve">      105% ФОТ (от 225) (Поз. 75)</t>
  </si>
  <si>
    <t xml:space="preserve">      112% ФОТ (от 131296) (Поз. 88-89, 100-102, 113-115, 126-128, 139)</t>
  </si>
  <si>
    <t xml:space="preserve">      45% ФОТ (от 80481) (Поз. 74, 86, 140)</t>
  </si>
  <si>
    <t xml:space="preserve">      51% ФОТ (от 131296) (Поз. 88-89, 100-102, 113-115, 126-128, 139)</t>
  </si>
  <si>
    <t xml:space="preserve">      60% ФОТ (от 16320) (Поз. 92, 105, 118, 131, 82-85)</t>
  </si>
  <si>
    <t xml:space="preserve">      65% ФОТ (от 225) (Поз. 75)</t>
  </si>
  <si>
    <t xml:space="preserve">      85% ФОТ (от 689) (Поз. 79-81)</t>
  </si>
  <si>
    <t xml:space="preserve">               Итого Поз. 74, 86, 140</t>
  </si>
  <si>
    <t xml:space="preserve">               Накладные расходы 80% ФОТ (от 80 481)</t>
  </si>
  <si>
    <t xml:space="preserve">               Сметная прибыль 45% ФОТ (от 80 481)</t>
  </si>
  <si>
    <t xml:space="preserve">               Итого Поз. 75</t>
  </si>
  <si>
    <t xml:space="preserve">               Накладные расходы 105% ФОТ (от 225)</t>
  </si>
  <si>
    <t xml:space="preserve">               Сметная прибыль 65% ФОТ (от 225)</t>
  </si>
  <si>
    <t xml:space="preserve">               Итого Поз. 76-78, 90-91, 93-94, 103-104, 106-107, 116-117, 119-120, 129-130, 132-133</t>
  </si>
  <si>
    <t xml:space="preserve">               Итого Поз. 79-81</t>
  </si>
  <si>
    <t>895
99</t>
  </si>
  <si>
    <t xml:space="preserve">               Накладные расходы 90% ФОТ (от 689)</t>
  </si>
  <si>
    <t xml:space="preserve">               Сметная прибыль 85% ФОТ (от 689)</t>
  </si>
  <si>
    <t xml:space="preserve">               Итого Поз. 87, 95-99, 108-112, 121-125, 134-138</t>
  </si>
  <si>
    <t xml:space="preserve">               Итого Поз. 88-89, 100-102, 113-115, 126-128, 139</t>
  </si>
  <si>
    <t>1 004 317
46 112</t>
  </si>
  <si>
    <t xml:space="preserve">               Накладные расходы 112% ФОТ (от 131 296)</t>
  </si>
  <si>
    <t xml:space="preserve">               Сметная прибыль 51% ФОТ (от 131 296)</t>
  </si>
  <si>
    <t xml:space="preserve">               Итого Поз. 92, 105, 118, 131</t>
  </si>
  <si>
    <t>42 667
5 941</t>
  </si>
  <si>
    <t xml:space="preserve">               Накладные расходы 87% ФОТ (от 15 758)</t>
  </si>
  <si>
    <t xml:space="preserve">               Сметная прибыль 60% ФОТ (от 15 758)</t>
  </si>
  <si>
    <t xml:space="preserve">               Итого Поз. 82-85</t>
  </si>
  <si>
    <t>940
113</t>
  </si>
  <si>
    <t xml:space="preserve">               Накладные расходы 80% ФОТ (от 562)</t>
  </si>
  <si>
    <t xml:space="preserve">               Сметная прибыль 60% ФОТ (от 562)</t>
  </si>
  <si>
    <t>ФЕР27-10-008-02
Приказ Минстроя России от 30.12.2016 №1039/пр</t>
  </si>
  <si>
    <t>Приготовление камня 6 группы: для укрепительных работ - Сбор вручную, сортировка, колка камня (при необходимости), поднос камня к месту устройства упора
(100 м3)</t>
  </si>
  <si>
    <t>1 998,63
1 998,63</t>
  </si>
  <si>
    <t>Объем=1115 / 100</t>
  </si>
  <si>
    <t>Накладные расходы 66% ФОТ (от 22 285)</t>
  </si>
  <si>
    <t>Сметная прибыль 40% ФОТ (от 22 285)</t>
  </si>
  <si>
    <t>1-2-8</t>
  </si>
  <si>
    <t>Затраты труда рабочих (ср 2,8)
(чел.час)</t>
  </si>
  <si>
    <t>238,5
2659,28</t>
  </si>
  <si>
    <t>8,38
8,38</t>
  </si>
  <si>
    <t>02.2.03.01</t>
  </si>
  <si>
    <t>Камень бутовый
(м3)</t>
  </si>
  <si>
    <t>114
1271</t>
  </si>
  <si>
    <t>13.2.02.01</t>
  </si>
  <si>
    <t>Окол камня
(м3)</t>
  </si>
  <si>
    <t>11
122,7</t>
  </si>
  <si>
    <t>ФЕР01-02-044-01
Приказ Минстроя России от 30.12.2016 №1039/пр</t>
  </si>
  <si>
    <t>Устройство каменной наброски или призмы
(100 м3)</t>
  </si>
  <si>
    <t>3 516,09
3 502,67</t>
  </si>
  <si>
    <t>Накладные расходы 80% ФОТ (от 39 074)</t>
  </si>
  <si>
    <t>Сметная прибыль 45% ФОТ (от 39 074)</t>
  </si>
  <si>
    <t>1-2-7</t>
  </si>
  <si>
    <t>Затраты труда рабочих (ср 2,7)
(чел.час)</t>
  </si>
  <si>
    <t>421,5
4699,73</t>
  </si>
  <si>
    <t>8,31
8,31</t>
  </si>
  <si>
    <t>0,15
1,67</t>
  </si>
  <si>
    <t>91.14.03-001</t>
  </si>
  <si>
    <t>Автомобиль-самосвал, грузоподъемность: до 7 т
(маш.час)</t>
  </si>
  <si>
    <t>0,1
1,12</t>
  </si>
  <si>
    <t>89,54
11,60</t>
  </si>
  <si>
    <t>100,28
12,99</t>
  </si>
  <si>
    <t>13.2.04.01</t>
  </si>
  <si>
    <t>Камень
(м3)</t>
  </si>
  <si>
    <t>101
1126</t>
  </si>
  <si>
    <t>ФЕР27-04-001-04
Приказ Минстроя России от 30.12.2016 №1039/пр</t>
  </si>
  <si>
    <t>Устройство подстилающих и выравнивающих слоев оснований: из щебня
(100 м3)</t>
  </si>
  <si>
    <t>5 318,91
293,55</t>
  </si>
  <si>
    <t>5 008,28
417,98</t>
  </si>
  <si>
    <t>9 265
773</t>
  </si>
  <si>
    <t>Объем=185 / 100</t>
  </si>
  <si>
    <t>Накладные расходы 142% ФОТ (от 1 316)</t>
  </si>
  <si>
    <t>Сметная прибыль 95% ФОТ (от 1 316)</t>
  </si>
  <si>
    <t>1-2-4</t>
  </si>
  <si>
    <t>Затраты труда рабочих (ср 2,4)
(чел.час)</t>
  </si>
  <si>
    <t>36,285
67,13</t>
  </si>
  <si>
    <t>8,09
8,09</t>
  </si>
  <si>
    <t>30,9
57,17</t>
  </si>
  <si>
    <t>2,59
4,79</t>
  </si>
  <si>
    <t>378,75
64,67</t>
  </si>
  <si>
    <t>91.01.02-004</t>
  </si>
  <si>
    <t>Автогрейдеры: среднего типа, мощность 99 кВт (135 л.с.)
(маш.час)</t>
  </si>
  <si>
    <t>2,3
4,26</t>
  </si>
  <si>
    <t>123,00
13,50</t>
  </si>
  <si>
    <t>523,98
57,51</t>
  </si>
  <si>
    <t>2,46
4,55</t>
  </si>
  <si>
    <t>409,45
45,77</t>
  </si>
  <si>
    <t>91.08.03-030</t>
  </si>
  <si>
    <t>Катки на пневмоколесном ходу, масса 30 т
(маш.час)</t>
  </si>
  <si>
    <t>12,21
22,59</t>
  </si>
  <si>
    <t>206,01
14,40</t>
  </si>
  <si>
    <t>4 653,77
325,30</t>
  </si>
  <si>
    <t>1,04
1,92</t>
  </si>
  <si>
    <t>211,20
22,27</t>
  </si>
  <si>
    <t>7
12,95</t>
  </si>
  <si>
    <t>Щебень
(м3)</t>
  </si>
  <si>
    <t>Объем=185*1,3</t>
  </si>
  <si>
    <t>ФЕР01-01-019-02
Приказ Минстроя России от 30.12.2016 №1039/пр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</si>
  <si>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2
(1000 м3)</t>
  </si>
  <si>
    <t>6 106,50
824,39</t>
  </si>
  <si>
    <t>5 301
716</t>
  </si>
  <si>
    <t>Объем=(895*0,97) / 1000</t>
  </si>
  <si>
    <t>Накладные расходы 95% ФОТ (от 716)</t>
  </si>
  <si>
    <t>Сметная прибыль 50% ФОТ (от 716)</t>
  </si>
  <si>
    <t>61,065
53,01</t>
  </si>
  <si>
    <t>40,71
35,34</t>
  </si>
  <si>
    <t>3 534,00
477,09</t>
  </si>
  <si>
    <t>Объем=(895*0,03) / 100</t>
  </si>
  <si>
    <t>Накладные расходы 80% ФОТ (от 581)</t>
  </si>
  <si>
    <t>Сметная прибыль 45% ФОТ (от 581)</t>
  </si>
  <si>
    <t>277,2
74,43</t>
  </si>
  <si>
    <t>Объем=(895*0,03) / 1000</t>
  </si>
  <si>
    <t>Накладные расходы 95% ФОТ (от 18)</t>
  </si>
  <si>
    <t>Сметная прибыль 50% ФОТ (от 18)</t>
  </si>
  <si>
    <t>50,445
1,35</t>
  </si>
  <si>
    <t>33,63
0,9</t>
  </si>
  <si>
    <t>90,00
12,15</t>
  </si>
  <si>
    <t>Объем=56,27*2,06</t>
  </si>
  <si>
    <t>ФЕР01-01-016-02
Приказ Минстроя России от 30.12.2016 №1039/пр</t>
  </si>
  <si>
    <t>Работа на отвале, группа грунтов: 2-3
(1000 м3)</t>
  </si>
  <si>
    <t>481,61
81,80</t>
  </si>
  <si>
    <t>Объем=895 / 1000</t>
  </si>
  <si>
    <t>Накладные расходы 95% ФОТ (от 111)</t>
  </si>
  <si>
    <t>Сметная прибыль 50% ФОТ (от 111)</t>
  </si>
  <si>
    <t>5,475
4,9</t>
  </si>
  <si>
    <t>6,075
5,44</t>
  </si>
  <si>
    <t>3,97
3,55</t>
  </si>
  <si>
    <t>280,70
47,93</t>
  </si>
  <si>
    <t>0,08
0,07</t>
  </si>
  <si>
    <t>6,27
0,81</t>
  </si>
  <si>
    <t>02.2.05.04-0093</t>
  </si>
  <si>
    <t>Щебень из природного камня для строительных работ марка: 800, фракция 20-40 мм
(м3)</t>
  </si>
  <si>
    <t>0,04
0,0358</t>
  </si>
  <si>
    <t>16 609
1 599</t>
  </si>
  <si>
    <t xml:space="preserve">      66% ФОТ (от 22285) (Поз. 141)</t>
  </si>
  <si>
    <t xml:space="preserve">      80% ФОТ (от 39655) (Поз. 142, 146)</t>
  </si>
  <si>
    <t xml:space="preserve">      95% ФОТ (от 845) (Поз. 145, 147, 149)</t>
  </si>
  <si>
    <t xml:space="preserve">      142% ФОТ (от 1316) (Поз. 143)</t>
  </si>
  <si>
    <t xml:space="preserve">      40% ФОТ (от 22285) (Поз. 141)</t>
  </si>
  <si>
    <t xml:space="preserve">      45% ФОТ (от 39655) (Поз. 142, 146)</t>
  </si>
  <si>
    <t xml:space="preserve">      50% ФОТ (от 845) (Поз. 145, 147, 149)</t>
  </si>
  <si>
    <t xml:space="preserve">      95% ФОТ (от 1316) (Поз. 143)</t>
  </si>
  <si>
    <t xml:space="preserve">     Изготовление в построечных условиях материалов и полуфабрикатов, металлических и трубопроводных заготовок (Норматив СП необходимо указать при составлении сметы):</t>
  </si>
  <si>
    <t xml:space="preserve">          Итого Поз. 141</t>
  </si>
  <si>
    <t xml:space="preserve">          Накладные расходы 66% ФОТ (от 22 285)</t>
  </si>
  <si>
    <t xml:space="preserve">          Сметная прибыль 40% ФОТ (от 22 285)</t>
  </si>
  <si>
    <t xml:space="preserve">     Земляные работы, выполняемые по другим видам работ (подготовительным, сопутствующим, укрепительным):</t>
  </si>
  <si>
    <t xml:space="preserve">          Итого Поз. 142</t>
  </si>
  <si>
    <t xml:space="preserve">          Накладные расходы 80% ФОТ (от 39 074)</t>
  </si>
  <si>
    <t xml:space="preserve">          Сметная прибыль 45% ФОТ (от 39 074)</t>
  </si>
  <si>
    <t xml:space="preserve">     Автомобильные дороги:</t>
  </si>
  <si>
    <t xml:space="preserve">          Итого Поз. 143</t>
  </si>
  <si>
    <t xml:space="preserve">          Накладные расходы 142% ФОТ (от 1 316)</t>
  </si>
  <si>
    <t xml:space="preserve">          Сметная прибыль 95% ФОТ (от 1 316)</t>
  </si>
  <si>
    <t xml:space="preserve">          Итого Поз. 144</t>
  </si>
  <si>
    <t xml:space="preserve">          Итого Поз. 145, 147, 149</t>
  </si>
  <si>
    <t>5 867
807</t>
  </si>
  <si>
    <t xml:space="preserve">          Накладные расходы 95% ФОТ (от 845)</t>
  </si>
  <si>
    <t xml:space="preserve">          Сметная прибыль 50% ФОТ (от 845)</t>
  </si>
  <si>
    <t xml:space="preserve">          Итого Поз. 146</t>
  </si>
  <si>
    <t xml:space="preserve">          Накладные расходы 80% ФОТ (от 581)</t>
  </si>
  <si>
    <t xml:space="preserve">          Сметная прибыль 45% ФОТ (от 581)</t>
  </si>
  <si>
    <t xml:space="preserve">          Итого Поз. 148</t>
  </si>
  <si>
    <t>6 282 544
291 563</t>
  </si>
  <si>
    <t xml:space="preserve">      80% ФОТ (от 251206) (Поз. 1, 13, 72-74, 86, 140, 142, 146, 9-12, 82-85)</t>
  </si>
  <si>
    <t xml:space="preserve">      87% ФОТ (от 59998) (Поз. 19, 32, 45, 58, 92, 105, 118, 131)</t>
  </si>
  <si>
    <t xml:space="preserve">      90% ФОТ (от 2628) (Поз. 6-8, 79-81)</t>
  </si>
  <si>
    <t xml:space="preserve">      105% ФОТ (от 693) (Поз. 2, 75)</t>
  </si>
  <si>
    <t xml:space="preserve">      112% ФОТ (от 775471) (Поз. 15-16, 27-29, 40-42, 53-55, 66, 88-89, 100-102, 113-115, 126-128, 139)</t>
  </si>
  <si>
    <t xml:space="preserve">      45% ФОТ (от 249057) (Поз. 1, 13, 72-74, 86, 140, 142, 146)</t>
  </si>
  <si>
    <t xml:space="preserve">      51% ФОТ (от 775471) (Поз. 15-16, 27-29, 40-42, 53-55, 66, 88-89, 100-102, 113-115, 126-128, 139)</t>
  </si>
  <si>
    <t xml:space="preserve">      60% ФОТ (от 62147) (Поз. 19, 32, 45, 58, 92, 105, 118, 131, 9-12, 82-85)</t>
  </si>
  <si>
    <t xml:space="preserve">      65% ФОТ (от 693) (Поз. 2, 75)</t>
  </si>
  <si>
    <t xml:space="preserve">      85% ФОТ (от 2628) (Поз. 6-8, 79-81)</t>
  </si>
  <si>
    <t xml:space="preserve">               Итого Поз. 1, 13, 72-74, 86, 140, 142</t>
  </si>
  <si>
    <t>1 519
163</t>
  </si>
  <si>
    <t xml:space="preserve">               Накладные расходы 80% ФОТ (от 248 476)</t>
  </si>
  <si>
    <t xml:space="preserve">               Сметная прибыль 45% ФОТ (от 248 476)</t>
  </si>
  <si>
    <t xml:space="preserve">               Итого Поз. 2, 75</t>
  </si>
  <si>
    <t>278
42</t>
  </si>
  <si>
    <t xml:space="preserve">               Накладные расходы 105% ФОТ (от 693)</t>
  </si>
  <si>
    <t xml:space="preserve">               Сметная прибыль 65% ФОТ (от 693)</t>
  </si>
  <si>
    <t xml:space="preserve">               Итого Поз. 3-5, 17-18, 20-21, 30-31, 33-34, 43-44, 46-47, 56-57, 59-60, 71, 76-78, 90-91, 93-94, 103-104, 106-107, 116-117, 119-120, 129-130, 132-133, 144</t>
  </si>
  <si>
    <t xml:space="preserve">               Итого Поз. 6-8, 79-81</t>
  </si>
  <si>
    <t>3 429
379</t>
  </si>
  <si>
    <t xml:space="preserve">               Накладные расходы 90% ФОТ (от 2 628)</t>
  </si>
  <si>
    <t xml:space="preserve">               Сметная прибыль 85% ФОТ (от 2 628)</t>
  </si>
  <si>
    <t xml:space="preserve">               Итого Поз. 14, 22-26, 35-39, 48-52, 61-65, 68, 70, 87, 95-99, 108-112, 121-125, 134-138</t>
  </si>
  <si>
    <t xml:space="preserve">               Итого Поз. 15-16, 27-29, 40-42, 53-55, 66, 88-89, 100-102, 113-115, 126-128, 139</t>
  </si>
  <si>
    <t>6 088 906
265 655</t>
  </si>
  <si>
    <t xml:space="preserve">               Накладные расходы 112% ФОТ (от 775 471)</t>
  </si>
  <si>
    <t xml:space="preserve">               Сметная прибыль 51% ФОТ (от 775 471)</t>
  </si>
  <si>
    <t xml:space="preserve">               Итого Поз. 19, 32, 45, 58, 92, 105, 118, 131</t>
  </si>
  <si>
    <t>162 446
22 619</t>
  </si>
  <si>
    <t xml:space="preserve">               Накладные расходы 87% ФОТ (от 59 998)</t>
  </si>
  <si>
    <t xml:space="preserve">               Сметная прибыль 60% ФОТ (от 59 998)</t>
  </si>
  <si>
    <t xml:space="preserve">          Изготовление в построечных условиях материалов и полуфабрикатов, металлических и трубопроводных заготовок (Норматив СП необходимо указать при составлении сметы):</t>
  </si>
  <si>
    <t xml:space="preserve">               Итого Поз. 141</t>
  </si>
  <si>
    <t xml:space="preserve">               Накладные расходы 66% ФОТ (от 22 285)</t>
  </si>
  <si>
    <t xml:space="preserve">               Сметная прибыль 40% ФОТ (от 22 285)</t>
  </si>
  <si>
    <t xml:space="preserve">          Автомобильные дороги:</t>
  </si>
  <si>
    <t xml:space="preserve">               Итого Поз. 143</t>
  </si>
  <si>
    <t xml:space="preserve">               Накладные расходы 142% ФОТ (от 1 316)</t>
  </si>
  <si>
    <t xml:space="preserve">               Сметная прибыль 95% ФОТ (от 1 316)</t>
  </si>
  <si>
    <t xml:space="preserve">               Итого Поз. 145, 147, 149</t>
  </si>
  <si>
    <t xml:space="preserve">               Накладные расходы 95% ФОТ (от 845)</t>
  </si>
  <si>
    <t xml:space="preserve">               Сметная прибыль 50% ФОТ (от 845)</t>
  </si>
  <si>
    <t xml:space="preserve">               Итого Поз. 146</t>
  </si>
  <si>
    <t xml:space="preserve">               Накладные расходы 80% ФОТ (от 581)</t>
  </si>
  <si>
    <t xml:space="preserve">               Сметная прибыль 45% ФОТ (от 581)</t>
  </si>
  <si>
    <t xml:space="preserve">               Итого Поз. 148</t>
  </si>
  <si>
    <t xml:space="preserve">               Итого Поз. 9-12, 82-85</t>
  </si>
  <si>
    <t>3 339
402</t>
  </si>
  <si>
    <t xml:space="preserve">               Накладные расходы 80% ФОТ (от 2 149)</t>
  </si>
  <si>
    <t xml:space="preserve">               Сметная прибыль 60% ФОТ (от 2 149)</t>
  </si>
  <si>
    <t xml:space="preserve">Составил:  ____________________________ </t>
  </si>
  <si>
    <t>ед.изм.</t>
  </si>
  <si>
    <t>Цена за ед.</t>
  </si>
  <si>
    <t>в т.ч. Устройство гибких снегоудерживающих барьеров SPIDER Avalanche Dk 3.5 N 3.2</t>
  </si>
  <si>
    <t xml:space="preserve">Предполагаемая (предельная) стоимость строительства объекта: </t>
  </si>
  <si>
    <t>№</t>
  </si>
  <si>
    <t>Наименование</t>
  </si>
  <si>
    <t>Единица измерения основного показателя</t>
  </si>
  <si>
    <t>Основной показатель</t>
  </si>
  <si>
    <t>АНАЛОГ</t>
  </si>
  <si>
    <t>Ориентировочная стоимость объекта в ценовом периоде аналога, тыс. руб.без учета НДС</t>
  </si>
  <si>
    <t>Итого, тыс. руб. без учета НДС</t>
  </si>
  <si>
    <t>Итого тыс. руб. с учетом НДС</t>
  </si>
  <si>
    <t>Примечание</t>
  </si>
  <si>
    <t>Аналог</t>
  </si>
  <si>
    <t>Ценовой период аналога</t>
  </si>
  <si>
    <t>Стоимость по ССР, тыс.руб. без НДС</t>
  </si>
  <si>
    <t>Стоимость единицы показателя, тыс. руб. без НДС</t>
  </si>
  <si>
    <t>Реконструкция сооружений снегоудерживающих лавинных очагов № 1, 2, 3</t>
  </si>
  <si>
    <t>Реконструкция снегоудерживающих сооружений ВТРК «Эльбрус». Этап 2.</t>
  </si>
  <si>
    <t>ЛОКАЛЬНЫЙ СМЕТНЫЙ РАСЧЕТ (СМЕТА) № 02-02-01</t>
  </si>
  <si>
    <t>Раздел 1. Существующие снегоудерживающие сооружения лавинных очагов № 2, №3</t>
  </si>
  <si>
    <t>Сооружения снегоудерживающие лавинного очага №2</t>
  </si>
  <si>
    <t>Сооружения снегоудерживающие лавинного очага №3</t>
  </si>
  <si>
    <t>Итоги по разделу 1 Существующие снегоудерживающие сооружения лавинных очагов № 2, №3 :</t>
  </si>
  <si>
    <t xml:space="preserve">  Итого по разделу 1 Существующие снегоудерживающие сооружения лавинных очагов № 2, №3</t>
  </si>
  <si>
    <t>Раздел 2. Существующие снегоудерживающие сооружения лавинного очага № 1</t>
  </si>
  <si>
    <t>Итоги по разделу 2 Существующие снегоудерживающие сооружения лавинного очага № 1 :</t>
  </si>
  <si>
    <t xml:space="preserve">  Итого по разделу 2 Существующие снегоудерживающие сооружения лавинного очага № 1</t>
  </si>
  <si>
    <t>-индекс фактической инфляции по данным Росстата от цен  сметной документации до даты формирования НМЦК;</t>
  </si>
  <si>
    <t>Стоимость работ,
руб.</t>
  </si>
  <si>
    <t>Раздел 1. Горнолыжные трассы</t>
  </si>
  <si>
    <t>Сейсмичность 9 баллов;</t>
  </si>
  <si>
    <t>К1=1,3 п.2.3 Приложения № 5 к Методике № 707/пр;</t>
  </si>
  <si>
    <t>Стадийность проектирования;</t>
  </si>
  <si>
    <t>Ки1=0,4 ;</t>
  </si>
  <si>
    <t>ПЗУ;</t>
  </si>
  <si>
    <t xml:space="preserve"> 45%;</t>
  </si>
  <si>
    <t>КР;</t>
  </si>
  <si>
    <t xml:space="preserve"> 12%;</t>
  </si>
  <si>
    <t>ИОС - ТХ;</t>
  </si>
  <si>
    <t xml:space="preserve"> 21%;</t>
  </si>
  <si>
    <t>Итого "Коэфф. относительной стоимости"</t>
  </si>
  <si>
    <t>Котн=78%</t>
  </si>
  <si>
    <t>ПЗ;</t>
  </si>
  <si>
    <t xml:space="preserve"> 0,5%;</t>
  </si>
  <si>
    <t>ПОС;</t>
  </si>
  <si>
    <t xml:space="preserve"> 3%;</t>
  </si>
  <si>
    <t>ООС;</t>
  </si>
  <si>
    <t xml:space="preserve"> 6%;</t>
  </si>
  <si>
    <t>ПБ;</t>
  </si>
  <si>
    <t xml:space="preserve"> 1,5%;</t>
  </si>
  <si>
    <t>ТБЭ;</t>
  </si>
  <si>
    <t xml:space="preserve"> 1%;</t>
  </si>
  <si>
    <t>СМ;</t>
  </si>
  <si>
    <t xml:space="preserve"> 7%;</t>
  </si>
  <si>
    <t>Котн=19%</t>
  </si>
  <si>
    <t>Горнолыжная трасса АР4</t>
  </si>
  <si>
    <t>Анкерный зацеп для работы снегоуплотнительных машин учтен в составе цены работ по горнолыжным трассам в разделах КР и ТБЭ</t>
  </si>
  <si>
    <t>Раздел 2. Инженерная защита</t>
  </si>
  <si>
    <t>Анкерное закрепление склонов для обеспечения противооползневой устойчивости</t>
  </si>
  <si>
    <t>ППО, ПЗУ;</t>
  </si>
  <si>
    <t xml:space="preserve"> 10%;</t>
  </si>
  <si>
    <t xml:space="preserve"> 20%;</t>
  </si>
  <si>
    <t>ТР;</t>
  </si>
  <si>
    <t xml:space="preserve"> 38%;</t>
  </si>
  <si>
    <t>Котн=68%</t>
  </si>
  <si>
    <t xml:space="preserve"> 5%;</t>
  </si>
  <si>
    <t xml:space="preserve"> 2%;</t>
  </si>
  <si>
    <t>Котн=32%</t>
  </si>
  <si>
    <t>Водоотводные канавы</t>
  </si>
  <si>
    <t xml:space="preserve">НЗ "Создание инженерной защиты территорий, зданий и сооружений от опасных геологических процессов" таб.3.2 п.3.5
(НЗ_ИЗТ-3.2-3.5) </t>
  </si>
  <si>
    <t xml:space="preserve"> 22%;</t>
  </si>
  <si>
    <t xml:space="preserve"> 36%;</t>
  </si>
  <si>
    <t>Водопропускные трубы</t>
  </si>
  <si>
    <t xml:space="preserve">Водопропускные трубы на железных дорогах: круглые и прямоугольные железобетонные трубы отверстием до 2000 мм (Раздел "Основные конструкции"), 30(м) </t>
  </si>
  <si>
    <t xml:space="preserve">СБЦП "Искусственные сооружения (2015)" табл.2 п.1.4
(СБЦП16-2-1.4) </t>
  </si>
  <si>
    <t>К6=1,3 СБЦП МУ(2009) п.3.7;</t>
  </si>
  <si>
    <t>Количество , шт;</t>
  </si>
  <si>
    <t>К1=6 ;</t>
  </si>
  <si>
    <t>К2=0,3 ;</t>
  </si>
  <si>
    <t>Разработка раздела «Мероприятия по охране окружающей среды» (до);</t>
  </si>
  <si>
    <t>К3=1,1 ОП п.1.7;</t>
  </si>
  <si>
    <t>Основные конструкции;</t>
  </si>
  <si>
    <t xml:space="preserve"> 63%;</t>
  </si>
  <si>
    <t>Котн=63%</t>
  </si>
  <si>
    <t xml:space="preserve">Водопропускные трубы на железных дорогах: круглые и прямоугольные железобетонные трубы отверстием до 2000 мм (Разделы ПОС, СМ), 30(м) </t>
  </si>
  <si>
    <t>Проект организации строительства;</t>
  </si>
  <si>
    <t xml:space="preserve"> 26%;</t>
  </si>
  <si>
    <t>Сметная документация;</t>
  </si>
  <si>
    <t xml:space="preserve"> 11%;</t>
  </si>
  <si>
    <t>Котн=37%</t>
  </si>
  <si>
    <t>Укладка армирующего материала насыпи учтена расценкой на горнолыжные трассы в разделе КР</t>
  </si>
  <si>
    <t>Раздел 3. Сети наружного освещения</t>
  </si>
  <si>
    <t>ППО;</t>
  </si>
  <si>
    <t>ТКР;</t>
  </si>
  <si>
    <t xml:space="preserve"> 76%;</t>
  </si>
  <si>
    <t>Котн=79%</t>
  </si>
  <si>
    <t xml:space="preserve"> 7,5%;</t>
  </si>
  <si>
    <t>Котн=21%</t>
  </si>
  <si>
    <t>Пролетное строение</t>
  </si>
  <si>
    <t xml:space="preserve">СБЦП "Искусственные сооружения (2015)" табл.4 п.1.1
(СБЦП16-4-1.1) </t>
  </si>
  <si>
    <t>Понижающий коэффициент (12/(0.5*40));</t>
  </si>
  <si>
    <t>Кпониж=0,6;</t>
  </si>
  <si>
    <t>На ширину сооружения между перилами: от 10 м до 30 м - по интерполяции К= 0,9+((1,35-0,9)/(30-10))*(12-10)=0,945;</t>
  </si>
  <si>
    <t>К4=0,945 ТЧ п.2.1.12;</t>
  </si>
  <si>
    <t>При устройстве на пролетном строении или опорах лотков для отвода воды с проезжей части сооружения;</t>
  </si>
  <si>
    <t>К5=1,1 ТЧ п.2.1.16;</t>
  </si>
  <si>
    <t>К7=1,1 ОП п.1.7;</t>
  </si>
  <si>
    <t>Конструктивные решения. Искусственные сооружения: пролетные строения;</t>
  </si>
  <si>
    <t xml:space="preserve"> 55%;</t>
  </si>
  <si>
    <t>Иная документация (архитектурные решения);</t>
  </si>
  <si>
    <t>Котн=60%</t>
  </si>
  <si>
    <t>Пояснительная записка (общие вопросы проектирования);</t>
  </si>
  <si>
    <t xml:space="preserve"> 15%;</t>
  </si>
  <si>
    <t>Смета на строительство;</t>
  </si>
  <si>
    <t>Котн=40%</t>
  </si>
  <si>
    <t>Опоры-устои</t>
  </si>
  <si>
    <t xml:space="preserve">СБЦП "Искусственные сооружения (2015)" табл.4 п.8.1-1
(СБЦП16-4-8.1-1) </t>
  </si>
  <si>
    <t>При высоте опор менее 40 м: от 20 до 10 м;</t>
  </si>
  <si>
    <t>К1=0,9 ТЧ п.2.1.10;</t>
  </si>
  <si>
    <t>Конструктивные решения. Искусственные сооружения: опоры;</t>
  </si>
  <si>
    <t xml:space="preserve"> 4%;</t>
  </si>
  <si>
    <t>Котн=59%</t>
  </si>
  <si>
    <t xml:space="preserve"> 16%;</t>
  </si>
  <si>
    <t>Котн=41%</t>
  </si>
  <si>
    <t>Охрана окружающей среды;</t>
  </si>
  <si>
    <t xml:space="preserve"> 18%;</t>
  </si>
  <si>
    <t>РАСЧЕТ ЗАТРАТ НА ГОСУДАРСТВЕННУЮ ЭКСПЕРТИЗУ</t>
  </si>
  <si>
    <t>п.м</t>
  </si>
  <si>
    <t>Протяженность по склону, м</t>
  </si>
  <si>
    <t>Всесезонный туристско-рекреационный комплекс "Мамисон", Республика Северная Осетия-Алания. Горнолыжные трассы 1а, 1е</t>
  </si>
  <si>
    <t>Всесезонный туристско-рекреационный комплекс "Ведучи", Чеченская Республика. Горнолыжная трасса VP-3</t>
  </si>
  <si>
    <t>Горнолыжная трасса АР2</t>
  </si>
  <si>
    <t>Анкерный зацеп для работы снегоуплотнительных машин</t>
  </si>
  <si>
    <t>Устройство сетей наружного освещения горнолыжных трасс</t>
  </si>
  <si>
    <t xml:space="preserve">Временная дорога №1
</t>
  </si>
  <si>
    <t>Временная дорога №2</t>
  </si>
  <si>
    <t>Временная дорога №3</t>
  </si>
  <si>
    <t>Временная дорога №4</t>
  </si>
  <si>
    <t>Средняя цена по трем аналогам</t>
  </si>
  <si>
    <t>Трасса EP5</t>
  </si>
  <si>
    <t>"Всесезонный туристско-рекреационный комплекс "Эльбрус", Кабардино-Балкарская Республика". Горнолыжные трассы  ЕР4 ЕР5 ЕР7, ЕР8, ЕР11, ЕР11.2, ЕР12, ЕР14". (Якоря в трассах EP 14, ЕР12)</t>
  </si>
  <si>
    <t>"Всесезонный туристско-рекреационный комплекс "Эльбрус", Кабардино-Балкарская Республика". Горнолыжные трассы  ЕР4 ЕР5 ЕР7, ЕР8, ЕР11, ЕР11.2, ЕР12, ЕР14" (Противоэррозионная защита в трассах EP 4, ЕР12)</t>
  </si>
  <si>
    <t>"Всесезонный туристско-рекреационный комплекс "Эльбрус", Кабардино-Балкарская Республика". Горнолыжные трассы  ЕР4 ЕР5 ЕР7, ЕР8, ЕР11, ЕР11.2, ЕР12, ЕР14" (Противоэррозионная защита в трассе ЕР12)</t>
  </si>
  <si>
    <t>"Всесезонный туристско-рекреационный комплекс "Эльбрус", Кабардино-Балкарская Республика". Горнолыжные трассы  ЕР4 ЕР5 ЕР7, ЕР8, ЕР11, ЕР11.2, ЕР12, ЕР14" (без учета водоотведения, противоэррозионной защиты, якорей и временных дорог)</t>
  </si>
  <si>
    <t>"Всесезонный туристско-рекреационный комплекс "Эльбрус", Кабардино-Балкарская Республика". Горнолыжные трассы  ЕР4 ЕР5 ЕР7, ЕР8, ЕР11, ЕР11.2, ЕР12, ЕР14"(без учета водоотведения, противоэррозионной защиты, якорей и временных дорог) Трасса ЕР 5</t>
  </si>
  <si>
    <t>НЦС 81-02-12-2024</t>
  </si>
  <si>
    <t xml:space="preserve">Табл. 12-03-003-02 Прокладка линий наружного освещения на металлических опорах с подземной подводкой питания напряжением 1 кВ кабелями с медными жилами, с изоляцией  из ПВХ, с броней из стальных оцинкованных лент, без подушки под броней, в защитном шланге из ПВХ пониженной пожарной опасности:12-03-003-02 с числом жил - 4 и сечением 25 мм2 
</t>
  </si>
  <si>
    <t>Сети наружного освещения НЦС 81-02-12-2024</t>
  </si>
  <si>
    <t xml:space="preserve">Табл. 2. Коэффициенты перехода от цен базового района (Московская область) к уровню цен субъектов Российской Федерации (Кпер.)
</t>
  </si>
  <si>
    <t xml:space="preserve">Табл. 4 Коэффициенты, учитывающие изменение стоимости строительства на территориях субъектов Российской Федерации, связанные с климатическими условиями (Крег.1)
</t>
  </si>
  <si>
    <t>РАСЧЕТЫ ПО УНЦС</t>
  </si>
  <si>
    <t>включены в объемы работ по объекту СИС</t>
  </si>
  <si>
    <t>более 1,5 до 3 млн</t>
  </si>
  <si>
    <t>окончание первого года</t>
  </si>
  <si>
    <t>начало второго года</t>
  </si>
  <si>
    <t>Доля сметной стоимости, подлежащая выполнению подрядчиком в 2024 году</t>
  </si>
  <si>
    <t>ежемесячный прогнозный индекс на 2025 год</t>
  </si>
  <si>
    <t>К на 2024 =</t>
  </si>
  <si>
    <t>К на 2025 =</t>
  </si>
  <si>
    <t>затраты включены в объемы работ по объекту СИС</t>
  </si>
  <si>
    <t>при необходимости</t>
  </si>
  <si>
    <t xml:space="preserve">
(НЗ_СИТО_ИО-3.2-2-3) </t>
  </si>
  <si>
    <t xml:space="preserve">*Индекс фактической инфляции по данным Росстата от цен  сметной документации до даты формирования НМЦК = </t>
  </si>
  <si>
    <t>Индексы цен на продукцию (затраты, услуги) инвестиционного назначения с 2017 г. (процент, К предыдущему месяцу)</t>
  </si>
  <si>
    <t>Индексы цен на продукцию (затраты, услуги) инвестиционного назначения с 2017 г.</t>
  </si>
  <si>
    <t>2017</t>
  </si>
  <si>
    <t>2018</t>
  </si>
  <si>
    <t>2019</t>
  </si>
  <si>
    <t>2020</t>
  </si>
  <si>
    <t>2021</t>
  </si>
  <si>
    <t>2022</t>
  </si>
  <si>
    <t>2023</t>
  </si>
  <si>
    <t>2024</t>
  </si>
  <si>
    <t>Российская Федерация</t>
  </si>
  <si>
    <t>СТРОИТЕЛЬСТВО</t>
  </si>
  <si>
    <t xml:space="preserve">    Северо-Кавказский федеральный округ</t>
  </si>
  <si>
    <t xml:space="preserve">        Республика Дагестан</t>
  </si>
  <si>
    <t xml:space="preserve">        Республика Ингушетия</t>
  </si>
  <si>
    <t xml:space="preserve">        Кабардино-Балкарская Республика</t>
  </si>
  <si>
    <t xml:space="preserve">        Карачаево-Черкесская Республика</t>
  </si>
  <si>
    <t xml:space="preserve">        Республика Северная Осетия-Алания</t>
  </si>
  <si>
    <t xml:space="preserve">        Чеченская Республика</t>
  </si>
  <si>
    <t>в виде К</t>
  </si>
  <si>
    <t>* принято равным индексу за последний опубликованный месяц</t>
  </si>
  <si>
    <t>Доля сметной стоимости, подлежащая выполнению подрядчиком в 2025 году</t>
  </si>
  <si>
    <t>Российская Федерация, Республика Ингушетия, Джейрахский муниципальный район</t>
  </si>
  <si>
    <t>В расчете учтен резерв средств на непредвиденные затраты в размере 3%</t>
  </si>
  <si>
    <t>Разработал:</t>
  </si>
  <si>
    <t>Главный эксперт направления сметного регулирования Управления проектов Департамента развития инфраструктуры</t>
  </si>
  <si>
    <t>Татаринов А.Ю.</t>
  </si>
  <si>
    <t>Согласовал:</t>
  </si>
  <si>
    <t>Директор Департамента развития инфраструктуры</t>
  </si>
  <si>
    <t>Богуш Б.Б.</t>
  </si>
  <si>
    <t>Начальная максимальная цена договора (далее - НМЦД) определена в соответствии с требованием Федерального Закона от 05.04.2013 № 44-ФЗ "О контрактной системе в сфере закупок товаров, работ, услуг для обеспечения государственных и муниципальных нужд", приказом Минстроя РФ
от 23.12.2019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планирования); требованием Положения о закупке, утвержденного  Приказом акционерного общества "КАВКАЗ.РФ" от 16.01.2024  № Пр-24-008.</t>
  </si>
  <si>
    <t>Для опредления цены проектных работ принят  проектно-сметный метод с  использованием
в расчетах нормативных документов, включенных в Федеральный реестр сметных нормативов, подлежащих применению при определении сметной стоимости объектов капитального строительства,  строительство которых финансируется с привлечением средств федерального бюджета: нормативов затрат на работы по подготовке проектной документации,  справочников базовых цен  на проектные работы в строительстве, Методики определения стоимости работ
по подготовке проектной документации, утвержденной приказом Минстрой РФ от 01.10.2021
№ 707/пр, Методических указаний по применению справочников базовых цен на проектные работы в строительстве, утвержденных приказом Минрегионразвития РФ от 29.12. 2009 № 620.</t>
  </si>
  <si>
    <t>В расчете приняты предполагаемые виды и объемы проектных работ в соответствии с заданием
на проектирование , предполагаемые технические характеристики объектов проектирования.</t>
  </si>
  <si>
    <t>Индекс фактической инфляции определен по данным Росстата от цен  сметной документации
до даты формирования НМЦК;</t>
  </si>
  <si>
    <t>Главный эксперт направления сметного регулирования
Управления проектов Департамента развития инфраструктуры</t>
  </si>
  <si>
    <t>Заместитель руководителя управления
направления сметного регулирования
Управления проектов Департамента развития инфраструктуры</t>
  </si>
  <si>
    <t>Итого по разделу 1 Горнолыжные трассы</t>
  </si>
  <si>
    <t xml:space="preserve">   Итого по разделу 1 Горнолыжные трассы</t>
  </si>
  <si>
    <t>Итого по разделу 2 Инженерная защита</t>
  </si>
  <si>
    <t xml:space="preserve">   Итого по разделу 2 Инженерная защита</t>
  </si>
  <si>
    <t>Итого по разделу 3 Сети наружного освещения</t>
  </si>
  <si>
    <t xml:space="preserve">   Итого по разделу 3 Сети наружного освещения</t>
  </si>
  <si>
    <t>Стоимость работ в ценах на дату формирования расчета с учетом индекса фактической инфляции, тыс. руб. без учета НДС</t>
  </si>
  <si>
    <t>Временная дорога №5</t>
  </si>
  <si>
    <t>Временная дорога №6</t>
  </si>
  <si>
    <t>Индекс пересчета в текущие цены на III квартал 2024 г. принят согласно Письму Минстроя России от 29.07.2024г. №43022-ИФ/09;</t>
  </si>
  <si>
    <t>Прогнозные индексы инфляции для пересчета из уровня цен на дату определения НМЦК в уровень цен соответствующего периода реализации проекта определены  согласно Письму Минэкономразвития России от 03.05.2024 № 15354-ВД/Д14и "О разработке прогноза социально-экономического развития Российской Федерации на 2025 год и на плановый период 2026 и 2027 годов".</t>
  </si>
  <si>
    <t>«Всесезонный туристско-рекреационный комплекс «Армхи», Республика Ингушетия. Горнолыжные трассы АР1, АР2, АР4, АР7, АР8»</t>
  </si>
  <si>
    <t>Стоимость работ в ценах  сметной документации
III квартала 2024 г.</t>
  </si>
  <si>
    <t>Индекс Минэкономразвития РФ на 2024 г. (Письмо Минэкономразвития России от 03.05.2024 № 15354-ВД/Д14и)</t>
  </si>
  <si>
    <t>Индекс Минэкономразвития РФ на 2025 г. (Письмо Минэкономразвития России от 03.05.2024 № 15354-ВД/Д14и)</t>
  </si>
  <si>
    <t>август*</t>
  </si>
  <si>
    <t>сентябрь*</t>
  </si>
  <si>
    <t>Индекс Росстата за период с 30.09.2024 по 01.10.2024</t>
  </si>
  <si>
    <t>Индекс Росстата за период с 01.07.2024 по 01.10.2024</t>
  </si>
  <si>
    <t>Индекс Росстата за период с 01.04.2024 по 01.10.2024</t>
  </si>
  <si>
    <t>Индекс Росстата за период с 01.01.2024 по 01.10.2024</t>
  </si>
  <si>
    <t>Индекс Росстата за период с 01.07.2023 по 01.10.2024</t>
  </si>
  <si>
    <t>Индекс Росстата за период с 01.01.2023 по 01.10.2024</t>
  </si>
  <si>
    <t>Индекс Росстата за период с 01.10.2022 по 01.10.2024</t>
  </si>
  <si>
    <t>Индекс Росстата за период с 01.04.2021 по 01.10.2024</t>
  </si>
  <si>
    <t>Индекс Росстата за период с 01.01.2021 по 01.10.2024</t>
  </si>
  <si>
    <t>Индекс Росстата за период с 01.01.2020 по 01.10.2024</t>
  </si>
  <si>
    <t>Индекс Росстата за период с 01.07.2019 по 01.10.2024</t>
  </si>
  <si>
    <t>Индекс Росстата за период с 01.04.2017 по 01.10.2024</t>
  </si>
  <si>
    <t>Индекс Росстата за период с 01.07.2016 по 01.10.2024</t>
  </si>
  <si>
    <t>8. Письмо Министерства экономического развития РФ от 03.05.2024 № 15354-ВД/Д14и "О разработке прогноза социально-экономического развития Российской Федерации на 2025 год и на плановый период 2026 и 2027 годов"</t>
  </si>
  <si>
    <t>Прогнозный индекс с 01.10.2024 по  30.07.2025</t>
  </si>
  <si>
    <t xml:space="preserve">, «Всесезонный туристско-рекреационный комплекс «Армхи», Республика Ингушетия. Горнолыжные трассы АР1, АР2, АР4, АР7, АР8», Проектные работы стадии "Проектная документация", </t>
  </si>
  <si>
    <t>Итого по расчету: 17 189 489,07 руб.</t>
  </si>
  <si>
    <t>Горнолыжная трасса АР1</t>
  </si>
  <si>
    <t xml:space="preserve">Горнолыжная трасса: от 1000 до 2000 м включительно
(Разделы: ПЗУ, КР, ИОС-ТХ), 1335(м) </t>
  </si>
  <si>
    <t xml:space="preserve">НЗ_ОЖГС "Строительство объектов жилищно-гражданского назначения", таб.3.7 п.8-1/2
(НЗ_ОЖГС-3.7-8-1/2) </t>
  </si>
  <si>
    <t>(146200+2722*1335)*1,3*0,4*1,44*0,78
(A+B*X)*К1*Ки1*Кинф*Котн</t>
  </si>
  <si>
    <t>2 207 802,80</t>
  </si>
  <si>
    <t>Индекс изменения сметной стоимости проектных работ на III квартал 2024 года к уровню цен по состоянию на 01.01.2021 по Письму Минстроя России от 29.07.2024г. №43022-ИФ/09;</t>
  </si>
  <si>
    <t>Кинф=1,44;</t>
  </si>
  <si>
    <t xml:space="preserve">1 273 732,38 </t>
  </si>
  <si>
    <t xml:space="preserve">339 661,97 </t>
  </si>
  <si>
    <t xml:space="preserve">594 408,45 </t>
  </si>
  <si>
    <t xml:space="preserve">Горнолыжная трасса: от 1000 до 2000 м включительно
(Разделы: ПЗ,ПОС,ООС,ПБ,ТБЭ,СМ), 1335(м) </t>
  </si>
  <si>
    <t>(146200+2722*1335)*0,4*1,44*0,19
(A+B*X)*Ки1*Кинф*Котн</t>
  </si>
  <si>
    <t>413 690,86</t>
  </si>
  <si>
    <t xml:space="preserve">10 886,60 </t>
  </si>
  <si>
    <t xml:space="preserve">65 319,61 </t>
  </si>
  <si>
    <t xml:space="preserve">130 639,22 </t>
  </si>
  <si>
    <t xml:space="preserve">32 659,80 </t>
  </si>
  <si>
    <t xml:space="preserve">21 773,20 </t>
  </si>
  <si>
    <t xml:space="preserve">152 412,42 </t>
  </si>
  <si>
    <t xml:space="preserve">Горнолыжная трасса: от 1000 до 2000 м включительно
(Разделы: ПЗУ, КР, ИОС-ТХ), 1651(м) </t>
  </si>
  <si>
    <t>(146200+2722*1651)*1,3*0,4*1,44*0,78
(A+B*X)*К1*Ки1*Кинф*Котн</t>
  </si>
  <si>
    <t>2 710 186,62</t>
  </si>
  <si>
    <t xml:space="preserve">1 563 569,20 </t>
  </si>
  <si>
    <t xml:space="preserve">416 951,79 </t>
  </si>
  <si>
    <t xml:space="preserve">729 665,63 </t>
  </si>
  <si>
    <t xml:space="preserve">Горнолыжная трасса: от 1000 до 2000 м включительно
(Разделы: ПЗ, ПОС, ООС, ПБ, ТБЭ, СМ), 1651(м) </t>
  </si>
  <si>
    <t>(146200+2722*1651)*0,4*1,44*0,19
(A+B*X)*Ки1*Кинф*Котн</t>
  </si>
  <si>
    <t>507 825,90</t>
  </si>
  <si>
    <t xml:space="preserve">13 363,84 </t>
  </si>
  <si>
    <t xml:space="preserve">80 183,04 </t>
  </si>
  <si>
    <t xml:space="preserve">160 366,07 </t>
  </si>
  <si>
    <t xml:space="preserve">40 091,52 </t>
  </si>
  <si>
    <t xml:space="preserve">26 727,68 </t>
  </si>
  <si>
    <t xml:space="preserve">187 093,75 </t>
  </si>
  <si>
    <t xml:space="preserve">Горнолыжная трасса: от 500 до 1000 м включительно
Разделы: ПЗУ, КР, ИОС-ТХ), 670(м) </t>
  </si>
  <si>
    <t xml:space="preserve">НЗ_ОЖГС "Строительство объектов жилищно-гражданского назначения", таб.3.7 п.8-1/1
(НЗ_ОЖГС-3.7-8-1/1) </t>
  </si>
  <si>
    <t>(80400+2787*670)*1,3*0,4*1,44*0,78
(A+B*X)*К1*Ки1*Кинф*Котн</t>
  </si>
  <si>
    <t>1 137 575,61</t>
  </si>
  <si>
    <t xml:space="preserve">656 293,62 </t>
  </si>
  <si>
    <t xml:space="preserve">175 011,63 </t>
  </si>
  <si>
    <t xml:space="preserve">306 270,36 </t>
  </si>
  <si>
    <t xml:space="preserve">Горнолыжная трасса: от 500 до 1000 м включительно
(Разделы: ПЗ, ПОС, ООС, ПБ, ТБЭ, СМ), 670(м) </t>
  </si>
  <si>
    <t>(80400+2787*670)*0,4*1,44*0,19
(A+B*X)*Ки1*Кинф*Котн</t>
  </si>
  <si>
    <t>213 155,19</t>
  </si>
  <si>
    <t xml:space="preserve">5 609,35 </t>
  </si>
  <si>
    <t xml:space="preserve">33 656,08 </t>
  </si>
  <si>
    <t xml:space="preserve">67 312,17 </t>
  </si>
  <si>
    <t xml:space="preserve">16 828,04 </t>
  </si>
  <si>
    <t xml:space="preserve">11 218,69 </t>
  </si>
  <si>
    <t xml:space="preserve">78 530,86 </t>
  </si>
  <si>
    <t>Горнолыжная трасса АР7</t>
  </si>
  <si>
    <t xml:space="preserve">Горнолыжная трасса: от 1000 до 2000 м включительно
(Разделы: ПЗУ, КР, ИОС-ТХ), 1177(м) </t>
  </si>
  <si>
    <t>(146200+2722*1177)*1,3*0,4*1,44*0,78
(A+B*X)*К1*Ки1*Кинф*Котн</t>
  </si>
  <si>
    <t>1 956 610,90</t>
  </si>
  <si>
    <t xml:space="preserve">1 128 813,98 </t>
  </si>
  <si>
    <t xml:space="preserve">301 017,06 </t>
  </si>
  <si>
    <t xml:space="preserve">526 779,86 </t>
  </si>
  <si>
    <t xml:space="preserve">Горнолыжная трасса: от 1000 до 2000 м включительно
(Разделы: ПЗ, ПОС, ООС, ПБ, ТБЭ, СМ), 1177(м) </t>
  </si>
  <si>
    <t>(146200+2722*1177)*0,4*1,44*0,19
(A+B*X)*Ки1*Кинф*Котн</t>
  </si>
  <si>
    <t>366 623,34</t>
  </si>
  <si>
    <t xml:space="preserve">9 647,98 </t>
  </si>
  <si>
    <t xml:space="preserve">57 887,90 </t>
  </si>
  <si>
    <t xml:space="preserve">115 775,79 </t>
  </si>
  <si>
    <t xml:space="preserve">28 943,95 </t>
  </si>
  <si>
    <t xml:space="preserve">19 295,97 </t>
  </si>
  <si>
    <t xml:space="preserve">135 071,76 </t>
  </si>
  <si>
    <t>Горнолыжная трасса АР8 (Учебная трасса)</t>
  </si>
  <si>
    <t xml:space="preserve">Горнолыжная трасса: от 500 до 1000 м включительно
Разделы: ПЗУ, КР, ИОС-ТХ), 183(м) </t>
  </si>
  <si>
    <t>((80400+2787*(0.4*500+0.6*0.5*500))*0,732)*1,3*0,4*1,44*0,78
((A+B*(0.4*X1+0.6*0.5*X1))*Кпониж)*К1*Ки1*Кинф*Котн</t>
  </si>
  <si>
    <t>451 412,67</t>
  </si>
  <si>
    <t>Понижающий коэффициент (183/(0.5*500));</t>
  </si>
  <si>
    <t>Кпониж=0,732;</t>
  </si>
  <si>
    <t xml:space="preserve">260 430,39 </t>
  </si>
  <si>
    <t xml:space="preserve">69 448,10 </t>
  </si>
  <si>
    <t xml:space="preserve">121 534,18 </t>
  </si>
  <si>
    <t xml:space="preserve">Горнолыжная трасса: от 500 до 1000 м включительно
(Разделы: ПЗ, ПОС, ООС, ПБ, ТБЭ, СМ), 183(м) </t>
  </si>
  <si>
    <t>((80400+2787*(0.4*500+0.6*0.5*500))*0,732)*0,4*1,44*0,19
((A+B*(0.4*X1+0.6*0.5*X1))*Кпониж)*Ки1*Кинф*Котн</t>
  </si>
  <si>
    <t>84 584,23</t>
  </si>
  <si>
    <t xml:space="preserve">2 225,90 </t>
  </si>
  <si>
    <t xml:space="preserve">13 355,40 </t>
  </si>
  <si>
    <t xml:space="preserve">26 710,81 </t>
  </si>
  <si>
    <t xml:space="preserve">6 677,70 </t>
  </si>
  <si>
    <t xml:space="preserve">4 451,80 </t>
  </si>
  <si>
    <t xml:space="preserve">31 162,61 </t>
  </si>
  <si>
    <t xml:space="preserve">   Итого Поз. 1-10</t>
  </si>
  <si>
    <t>10 049 468,12</t>
  </si>
  <si>
    <t xml:space="preserve">Устройство противоэрозионной защиты, уположение и поверхностное закрепление склонов (откосов) с применением анкеров и металлической сетки, площадью:от 15 до 30 тыс.кв.м. включительно
 (Разделы: ППО, ПЗУ, КР,ТР), 16(тыс.кв.м.) </t>
  </si>
  <si>
    <t xml:space="preserve">НЗ "Создание инженерной защиты территорий, зданий и сооружений от опасных геологических процессов" таб.3.1 п.1.3.3
(НЗ_ИЗТ-3.1-1.3.3) </t>
  </si>
  <si>
    <t>(2697600+266040*16)*1,3*0,4*1,32*0,68
(A+B*X)*К1*Ки1*Кинф*Котн</t>
  </si>
  <si>
    <t>3 245 905,43</t>
  </si>
  <si>
    <t>Индекс изменения сметной стоимости проектных работ на III квартал 2024 года к уровню цен по состоянию на 01.01.2022 по Письму Минстроя России от 29.07.2024г. №43022-ИФ/09;</t>
  </si>
  <si>
    <t>Кинф=1,32;</t>
  </si>
  <si>
    <t xml:space="preserve">477 339,03 </t>
  </si>
  <si>
    <t xml:space="preserve">954 678,07 </t>
  </si>
  <si>
    <t xml:space="preserve">1 813 888,33 </t>
  </si>
  <si>
    <t xml:space="preserve">Устройство противоэрозионной защиты, уположение и поверхностное закрепление склонов (откосов) с применением анкеров и металлической сетки, площадью: от 15 до 30 тыс.кв.м. включительно
 (Разделы: ПЗ, ПОС, ООС, ТБЭ, СМ), 16(тыс.кв.м.) </t>
  </si>
  <si>
    <t>(2697600+266040*16)*0,4*1,32*0,32
(A+B*X)*Ки1*Кинф*Котн</t>
  </si>
  <si>
    <t>1 174 988,39</t>
  </si>
  <si>
    <t xml:space="preserve">110 155,16 </t>
  </si>
  <si>
    <t xml:space="preserve">440 620,65 </t>
  </si>
  <si>
    <t xml:space="preserve">183 591,94 </t>
  </si>
  <si>
    <t xml:space="preserve">73 436,77 </t>
  </si>
  <si>
    <t xml:space="preserve">367 183,87 </t>
  </si>
  <si>
    <t xml:space="preserve">Нагорные канавы протяженностью:от 2500 до 5000 м включительно
(Разделы: ППО, КР, ТР), 4500(м) </t>
  </si>
  <si>
    <t>(405800+106*4500)*1,3*0,4*1,32*0,68
(A+B*X)*К1*Ки1*Кинф*Котн</t>
  </si>
  <si>
    <t>412 048,67</t>
  </si>
  <si>
    <t xml:space="preserve">60 595,39 </t>
  </si>
  <si>
    <t xml:space="preserve">133 309,86 </t>
  </si>
  <si>
    <t xml:space="preserve">218 143,41 </t>
  </si>
  <si>
    <t xml:space="preserve">Нагорные канавы протяженностью:от 2500 до 5000 м включительно
(Разделы: ПЗ, ПОС, ООС, ТБЭ, СМ), 4500(м) </t>
  </si>
  <si>
    <t>(405800+106*4500)*0,4*1,32*0,32
(A+B*X)*Ки1*Кинф*Котн</t>
  </si>
  <si>
    <t>149 157,89</t>
  </si>
  <si>
    <t xml:space="preserve">13 983,55 </t>
  </si>
  <si>
    <t xml:space="preserve">55 934,21 </t>
  </si>
  <si>
    <t xml:space="preserve">23 305,92 </t>
  </si>
  <si>
    <t xml:space="preserve">9 322,37 </t>
  </si>
  <si>
    <t xml:space="preserve">46 611,84 </t>
  </si>
  <si>
    <t>(6600+290*30)*1,3*6*0,3*1,1*6,1*0,63
(A+B*X)*К6*К1*К2*К3*Кинф*Котн</t>
  </si>
  <si>
    <t>151 345,79</t>
  </si>
  <si>
    <t>Индекс изменения сметной стоимости проектных работ на III квартал 2024 года к уровню цен по состоянию на 01.01.2001 по Письму Минстроя России от 29.07.2024г. №43022-ИФ/09;</t>
  </si>
  <si>
    <t>Кинф=6,1;</t>
  </si>
  <si>
    <t xml:space="preserve">151 345,79 </t>
  </si>
  <si>
    <t>(6600+290*30)*6*0,3*1,1*6,1*0,37
(A+B*X)*К1*К2*К3*Кинф*Котн</t>
  </si>
  <si>
    <t>68 373,56</t>
  </si>
  <si>
    <t xml:space="preserve">48 046,29 </t>
  </si>
  <si>
    <t xml:space="preserve">20 327,27 </t>
  </si>
  <si>
    <t xml:space="preserve">   Итого Поз. 11-16</t>
  </si>
  <si>
    <t>5 201 819,73</t>
  </si>
  <si>
    <t xml:space="preserve">Линия наружного освещения кабельная протяженностью:от 1000 до 3000 включительно (Разделы: ППО, ТКР), 2350(п.м) </t>
  </si>
  <si>
    <t>(251900+125*2350)*1,3*0,4*1,44*0,79
(A+B*X)*К1*Ки1*Кинф*Котн</t>
  </si>
  <si>
    <t>322 780,35</t>
  </si>
  <si>
    <t xml:space="preserve">12 257,48 </t>
  </si>
  <si>
    <t xml:space="preserve">310 522,87 </t>
  </si>
  <si>
    <t xml:space="preserve">Линия наружного освещения кабельная протяженностью:от 1000 до 3000 включительно (Разделы: ПЗ, ПОС, ООС, ПБ, СМ), 2350(п.м) </t>
  </si>
  <si>
    <t>(251900+125*2350)*0,4*1,44*0,21
(A+B*X)*Ки1*Кинф*Котн</t>
  </si>
  <si>
    <t>66 001,82</t>
  </si>
  <si>
    <t xml:space="preserve">1 571,47 </t>
  </si>
  <si>
    <t xml:space="preserve">18 857,66 </t>
  </si>
  <si>
    <t xml:space="preserve">23 572,08 </t>
  </si>
  <si>
    <t xml:space="preserve">6 285,89 </t>
  </si>
  <si>
    <t xml:space="preserve">15 714,72 </t>
  </si>
  <si>
    <t xml:space="preserve">   Итого Поз. 17-18</t>
  </si>
  <si>
    <t>388 782,17</t>
  </si>
  <si>
    <t>Раздел 4. Индивидуальные однопролетные мосты в местах пересечения горнолыжных трасс с автомобильными дорогами = 2 шт</t>
  </si>
  <si>
    <t xml:space="preserve">Пролетное строение автодорожных, городских и пешеходных мостов, (технологических переходов), путепроводов, эстакад нормального пересечения: железобетонное балочное разрезное коробчатое, при размере пролета (для разрезной или температурно-неразрезной конструкции) или наибольшего пролета (для неразрезной конструкции) до 40 м
(Разделы: КР, АР), 12(м) </t>
  </si>
  <si>
    <t>((198000+1870*(0.4*40+0.6*0.5*40))*0,6)*1,3*0,3*0,945*1,1*1,1*1,2*6,1*0,6
((A+B*(0.4*X1+0.6*0.5*X1))*Кпониж)*К6*К2*К4*К5*К7*К1*Кинф*Котн</t>
  </si>
  <si>
    <t>294 211,95</t>
  </si>
  <si>
    <t>Количество мостов пролетных строений = 2 шт; К= (1+1*0,2)=1,2;</t>
  </si>
  <si>
    <t>К1=1,2 ;</t>
  </si>
  <si>
    <t xml:space="preserve">269 694,29 </t>
  </si>
  <si>
    <t xml:space="preserve">24 517,66 </t>
  </si>
  <si>
    <t xml:space="preserve">Пролетное строение автодорожных, городских и пешеходных мостов, (технологических переходов), путепроводов, эстакад нормального пересечения: железобетонное балочное разрезное коробчатое, при размере пролета (для разрезной или температурно-неразрезной конструкции) или наибольшего пролета (для неразрезной конструкции) до 40 м
(Разделы: ПЗ, ПОС, СМ), 12(м) </t>
  </si>
  <si>
    <t>((198000+1870*(0.4*40+0.6*0.5*40))*0,6)*0,3*0,945*1,1*1,1*1,2*6,1*0,4
((A+B*(0.4*X1+0.6*0.5*X1))*Кпониж)*К2*К4*К5*К7*К1*Кинф*Котн</t>
  </si>
  <si>
    <t>150 877,92</t>
  </si>
  <si>
    <t xml:space="preserve">75 438,96 </t>
  </si>
  <si>
    <t xml:space="preserve">56 579,22 </t>
  </si>
  <si>
    <t xml:space="preserve">18 859,74 </t>
  </si>
  <si>
    <t xml:space="preserve">Устой монолитной конструкции автодорожных, городских и пешеходных мостов, (технологических переходов), путепроводов, эстакад нормального пересечения: при размере пролета (для разрезной или температурно-неразрезной конструкции) или наибольшего пролета (для неразрезной конструкции) до 40 м
(Разделы: КР, АР), 2(опора) </t>
  </si>
  <si>
    <t>(70000*2)*1,3*0,3*1,1*0,9*2*6,1*0,59
(A*X)*К6*К2*К7*К1*К4*Кинф*Котн</t>
  </si>
  <si>
    <t>389 080,69</t>
  </si>
  <si>
    <t>Количество мостов = 2 шт;</t>
  </si>
  <si>
    <t>К4=2 ;</t>
  </si>
  <si>
    <t xml:space="preserve">362 702,34 </t>
  </si>
  <si>
    <t xml:space="preserve">26 378,35 </t>
  </si>
  <si>
    <t xml:space="preserve">Устой монолитной конструкции автодорожных, городских и пешеходных мостов, (технологических переходов), путепроводов, эстакад нормального пересечения: при размере пролета (для разрезной или температурно-неразрезной конструкции) или наибольшего пролета (для неразрезной конструкции) до 40 м
(Разделы: ПЗ, ПОС, СМ), 2(опора) </t>
  </si>
  <si>
    <t>(70000*2)*0,3*1,1*0,9*2*6,1*0,41
(A*X)*К2*К7*К1*К4*Кинф*Котн</t>
  </si>
  <si>
    <t>207 983,16</t>
  </si>
  <si>
    <t xml:space="preserve">101 455,20 </t>
  </si>
  <si>
    <t xml:space="preserve">81 164,16 </t>
  </si>
  <si>
    <t xml:space="preserve">25 363,80 </t>
  </si>
  <si>
    <t>Итого по разделу 4 Индивидуальные однопролетные мосты в местах пересечения горнолыжных трасс с автомобильными дорогами = 2 шт</t>
  </si>
  <si>
    <t xml:space="preserve">   Итого Поз. 19-22</t>
  </si>
  <si>
    <t>1 042 153,72</t>
  </si>
  <si>
    <t xml:space="preserve">   Итого по разделу 4 Индивидуальные однопролетные мосты в местах пересечения горнолыжных трасс с автомобильными дорогами = 2 шт</t>
  </si>
  <si>
    <t>Раздел 5. Временные дороги в составе ПОС -1 отдельный Том:  Временная дорога №1: 950 м; Временная дорога №2: 200 м; Временная дорога №3: 150 м; Временная дорога №4: 190 м; Временная дорога №5: 1177 м; Временная дорога №6: 1335 м.</t>
  </si>
  <si>
    <t xml:space="preserve">Автомобильные дороги общего пользования, категория 5, категория сложности проектирования 3: протяжение дороги св. 2 до 5 км
(Разделы: ООС, ПОС, СМ), 4,002(км) </t>
  </si>
  <si>
    <t xml:space="preserve">СБЦ "Автомобильные дороги общего пользования (2007)" табл.2 п.6
(СБЦ50-2-6-6) </t>
  </si>
  <si>
    <t>(118750+118750*4,002)*0,4*6,1*0,35
(A+B*X)*Ки1*Кинф*Котн</t>
  </si>
  <si>
    <t>507 265,33</t>
  </si>
  <si>
    <t xml:space="preserve">86 959,77 </t>
  </si>
  <si>
    <t xml:space="preserve">260 879,31 </t>
  </si>
  <si>
    <t xml:space="preserve">159 426,25 </t>
  </si>
  <si>
    <t>Котн=35%</t>
  </si>
  <si>
    <t>Итого по разделу 5 Временные дороги в составе ПОС -1 отдельный Том:  Временная дорога №1: 950 м; Временная дорога №2: 200 м; Временная дорога №3: 150 м; Временная дорога №4: 190 м; Временная дорога №5: 1177 м; Временная дорога №6: 1335 м.</t>
  </si>
  <si>
    <t xml:space="preserve">   Итого Поз. 23</t>
  </si>
  <si>
    <t xml:space="preserve">   Итого по разделу 5 Временные дороги в составе ПОС -1 отдельный Том:  Временная дорога №1: 950 м; Временная дорога №2: 200 м; Временная дорога №3: 150 м; Временная дорога №4: 190 м; Временная дорога №5: 1177 м; Временная дорога №6: 1335 м.</t>
  </si>
  <si>
    <t xml:space="preserve">   Итого Поз. 1-23</t>
  </si>
  <si>
    <t>17 189 489,07</t>
  </si>
  <si>
    <t>Стоимость инж.изыск.в ценах 3 кв.2024</t>
  </si>
  <si>
    <t>Коэф. 3 кв.2024</t>
  </si>
  <si>
    <t>Стоимость проектных работ в ценах 3 кв.2024</t>
  </si>
  <si>
    <t>Пересчет в цены 2025 г. с учетом индекса роста потребительских цен товаров и услуг</t>
  </si>
  <si>
    <r>
      <t xml:space="preserve">Индекс фактической инфляции от ценового периода объекта-аналога к дате формирования расчета </t>
    </r>
    <r>
      <rPr>
        <b/>
        <sz val="20"/>
        <rFont val="Times New Roman"/>
        <family val="1"/>
        <charset val="204"/>
      </rPr>
      <t>01.10.2024</t>
    </r>
  </si>
  <si>
    <r>
      <t>Индекс прогнозной инфляции к уровню цен на</t>
    </r>
    <r>
      <rPr>
        <b/>
        <sz val="20"/>
        <rFont val="Times New Roman"/>
        <family val="1"/>
        <charset val="204"/>
      </rPr>
      <t xml:space="preserve"> 30.07.2025</t>
    </r>
  </si>
  <si>
    <t>Уточняется проектом</t>
  </si>
  <si>
    <t>Однопролетные мосты (2 шт) в местах пересечения горнолыжных трасс с автомобильными дорогами: ширина до 12 м, однопролетный мостовой переход длиной до 24 м, с ограждением</t>
  </si>
  <si>
    <t>АР1-три анкерных зацепа.
АР4-два анкерных зацепа.
АР7-два анкерных зацепа.
Основания для установки якорей 5х5 м в котловане глубиной 2,5 м.
Уточняется проектом</t>
  </si>
  <si>
    <t>Аналог - Трасса EP5</t>
  </si>
  <si>
    <t>Горнолыжная трасса АР8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</si>
</sst>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-* #,##0.00\ _₽_-;\-* #,##0.00\ _₽_-;_-* &quot;-&quot;??\ _₽_-;_-@_-"/>
    <numFmt numFmtId="165" formatCode="0.0"/>
    <numFmt numFmtId="166" formatCode="0.000"/>
    <numFmt numFmtId="167" formatCode="0.0000"/>
    <numFmt numFmtId="168" formatCode="0_)"/>
    <numFmt numFmtId="169" formatCode="#,##0.000"/>
    <numFmt numFmtId="170" formatCode="_-* #,##0.00_р_._-;\-* #,##0.00_р_._-;_-* &quot;-&quot;??_р_._-;_-@_-"/>
    <numFmt numFmtId="171" formatCode="_-* #,##0_р_._-;\-* #,##0_р_._-;_-* &quot;-&quot;_р_._-;_-@_-"/>
    <numFmt numFmtId="172" formatCode="#,##0.0000000"/>
    <numFmt numFmtId="173" formatCode="_-* #,##0.00&quot;р.&quot;_-;\-* #,##0.00&quot;р.&quot;_-;_-* &quot;-&quot;??&quot;р.&quot;_-;_-@_-"/>
    <numFmt numFmtId="174" formatCode="#,##0.0000"/>
    <numFmt numFmtId="175" formatCode="0.0000000"/>
    <numFmt numFmtId="176" formatCode="#,##0.0"/>
    <numFmt numFmtId="177" formatCode="0.00000"/>
    <numFmt numFmtId="178" formatCode="0.000000"/>
    <numFmt numFmtId="179" formatCode="000000"/>
    <numFmt numFmtId="180" formatCode="#,##0.####"/>
    <numFmt numFmtId="181" formatCode="#,##0.0000_ ;\-#,##0.0000\ "/>
    <numFmt numFmtId="182" formatCode="0.0%"/>
  </numFmts>
  <fonts count="9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Courier"/>
      <family val="1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00B0F0"/>
      <name val="Times New Roman"/>
      <family val="1"/>
      <charset val="204"/>
    </font>
    <font>
      <sz val="12"/>
      <name val="Times New Roman"/>
      <family val="1"/>
      <charset val="204"/>
    </font>
    <font>
      <sz val="18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rgb="FF444444"/>
      <name val="Arial"/>
      <family val="2"/>
      <charset val="204"/>
    </font>
    <font>
      <sz val="12"/>
      <color rgb="FF444444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8"/>
      <name val="Arial"/>
      <family val="2"/>
      <charset val="204"/>
    </font>
    <font>
      <sz val="12"/>
      <name val="Times New Roman CYR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 Cyr"/>
      <charset val="204"/>
    </font>
    <font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b/>
      <sz val="11"/>
      <color rgb="FF000000"/>
      <name val="Arial Cyr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b/>
      <sz val="9"/>
      <name val="Tahoma"/>
      <family val="2"/>
      <charset val="204"/>
    </font>
    <font>
      <sz val="11"/>
      <color theme="1"/>
      <name val="Calibri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8"/>
      <color rgb="FFFFFFFF"/>
      <name val="Arial"/>
      <family val="2"/>
      <charset val="204"/>
    </font>
    <font>
      <i/>
      <sz val="8"/>
      <color rgb="FFFFFFFF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7"/>
      <name val="Arial"/>
      <family val="2"/>
      <charset val="204"/>
    </font>
    <font>
      <i/>
      <sz val="6"/>
      <name val="Arial"/>
      <family val="2"/>
      <charset val="204"/>
    </font>
    <font>
      <sz val="8"/>
      <color rgb="FFFF0000"/>
      <name val="Arial"/>
      <family val="2"/>
      <charset val="204"/>
    </font>
    <font>
      <i/>
      <sz val="8"/>
      <color rgb="FF000000"/>
      <name val="Arial"/>
      <family val="2"/>
      <charset val="204"/>
    </font>
    <font>
      <i/>
      <sz val="8"/>
      <color rgb="FF7F7F7F"/>
      <name val="Arial"/>
      <family val="2"/>
      <charset val="204"/>
    </font>
    <font>
      <b/>
      <i/>
      <sz val="8"/>
      <color rgb="FF7F7F7F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i/>
      <sz val="11"/>
      <color theme="9" tint="-0.249977111117893"/>
      <name val="Times New Roman"/>
      <family val="1"/>
      <charset val="204"/>
    </font>
    <font>
      <i/>
      <sz val="11"/>
      <color rgb="FF7030A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0"/>
      <color theme="9" tint="-0.249977111117893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sz val="11"/>
      <name val="Times New Roman"/>
      <family val="1"/>
      <charset val="204"/>
    </font>
    <font>
      <sz val="10"/>
      <color indexed="18"/>
      <name val="Arial"/>
      <family val="2"/>
      <charset val="204"/>
    </font>
    <font>
      <i/>
      <u/>
      <sz val="12"/>
      <name val="Times New Roman"/>
      <family val="1"/>
      <charset val="204"/>
    </font>
    <font>
      <b/>
      <sz val="10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29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9" fontId="1" fillId="0" borderId="0" applyFont="0" applyFill="0" applyBorder="0" applyAlignment="0" applyProtection="0"/>
    <xf numFmtId="0" fontId="8" fillId="0" borderId="1">
      <alignment horizontal="left" vertical="top"/>
    </xf>
    <xf numFmtId="0" fontId="1" fillId="0" borderId="0"/>
    <xf numFmtId="0" fontId="10" fillId="0" borderId="0"/>
    <xf numFmtId="0" fontId="10" fillId="0" borderId="0" applyFill="0" applyProtection="0"/>
    <xf numFmtId="0" fontId="7" fillId="0" borderId="0">
      <alignment horizontal="center"/>
    </xf>
    <xf numFmtId="0" fontId="7" fillId="0" borderId="8">
      <alignment horizontal="center" wrapText="1"/>
    </xf>
    <xf numFmtId="0" fontId="7" fillId="0" borderId="0">
      <alignment horizontal="right" vertical="top" wrapText="1"/>
    </xf>
    <xf numFmtId="0" fontId="7" fillId="0" borderId="0">
      <alignment horizontal="left" vertical="top"/>
    </xf>
    <xf numFmtId="0" fontId="22" fillId="0" borderId="0"/>
    <xf numFmtId="0" fontId="10" fillId="0" borderId="0"/>
    <xf numFmtId="168" fontId="23" fillId="0" borderId="0"/>
    <xf numFmtId="0" fontId="1" fillId="0" borderId="0"/>
    <xf numFmtId="168" fontId="23" fillId="0" borderId="0"/>
    <xf numFmtId="0" fontId="11" fillId="0" borderId="0"/>
    <xf numFmtId="0" fontId="1" fillId="0" borderId="0"/>
    <xf numFmtId="0" fontId="27" fillId="0" borderId="0">
      <alignment horizontal="center" vertical="center"/>
    </xf>
    <xf numFmtId="0" fontId="8" fillId="0" borderId="0">
      <alignment horizontal="center" vertical="top"/>
    </xf>
    <xf numFmtId="0" fontId="34" fillId="0" borderId="0">
      <alignment horizontal="left" vertical="top"/>
    </xf>
    <xf numFmtId="0" fontId="8" fillId="0" borderId="0">
      <alignment horizontal="left" vertical="top"/>
    </xf>
    <xf numFmtId="0" fontId="8" fillId="0" borderId="0">
      <alignment horizontal="left" vertical="center"/>
    </xf>
    <xf numFmtId="0" fontId="34" fillId="0" borderId="0">
      <alignment horizontal="left" vertical="center"/>
    </xf>
    <xf numFmtId="0" fontId="8" fillId="0" borderId="8">
      <alignment horizontal="center" vertical="center"/>
    </xf>
    <xf numFmtId="0" fontId="8" fillId="0" borderId="8">
      <alignment horizontal="left" vertical="center"/>
    </xf>
    <xf numFmtId="0" fontId="8" fillId="0" borderId="14">
      <alignment horizontal="left" vertical="top"/>
    </xf>
    <xf numFmtId="17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" fillId="0" borderId="0"/>
    <xf numFmtId="164" fontId="22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38" fillId="0" borderId="0"/>
    <xf numFmtId="9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173" fontId="10" fillId="0" borderId="0" applyFont="0" applyFill="0" applyBorder="0" applyAlignment="0" applyProtection="0"/>
    <xf numFmtId="0" fontId="11" fillId="0" borderId="8" applyBorder="0" applyAlignment="0">
      <alignment horizontal="center" wrapText="1"/>
    </xf>
    <xf numFmtId="0" fontId="11" fillId="0" borderId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0" fontId="51" fillId="0" borderId="0"/>
    <xf numFmtId="0" fontId="22" fillId="0" borderId="0"/>
    <xf numFmtId="0" fontId="22" fillId="0" borderId="0"/>
    <xf numFmtId="0" fontId="11" fillId="0" borderId="0"/>
    <xf numFmtId="0" fontId="63" fillId="0" borderId="0"/>
    <xf numFmtId="0" fontId="11" fillId="0" borderId="39" applyBorder="0" applyAlignment="0">
      <alignment horizontal="center" wrapText="1"/>
    </xf>
    <xf numFmtId="0" fontId="50" fillId="0" borderId="0"/>
    <xf numFmtId="170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1" fillId="0" borderId="0"/>
    <xf numFmtId="0" fontId="1" fillId="0" borderId="0"/>
    <xf numFmtId="43" fontId="51" fillId="0" borderId="0" applyFont="0" applyFill="0" applyBorder="0" applyAlignment="0" applyProtection="0"/>
    <xf numFmtId="0" fontId="78" fillId="0" borderId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0" fillId="0" borderId="0"/>
    <xf numFmtId="0" fontId="79" fillId="0" borderId="0"/>
  </cellStyleXfs>
  <cellXfs count="144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NumberFormat="1" applyAlignment="1">
      <alignment wrapText="1"/>
    </xf>
    <xf numFmtId="0" fontId="4" fillId="3" borderId="5" xfId="0" applyNumberFormat="1" applyFont="1" applyFill="1" applyBorder="1" applyAlignment="1">
      <alignment vertical="center" wrapText="1"/>
    </xf>
    <xf numFmtId="0" fontId="11" fillId="0" borderId="0" xfId="4" applyFont="1" applyFill="1" applyAlignment="1">
      <alignment horizontal="center" vertical="center"/>
    </xf>
    <xf numFmtId="49" fontId="11" fillId="0" borderId="0" xfId="4" applyNumberFormat="1" applyFont="1" applyFill="1" applyAlignment="1">
      <alignment horizontal="left" vertical="center"/>
    </xf>
    <xf numFmtId="0" fontId="11" fillId="0" borderId="0" xfId="4" applyFont="1" applyFill="1" applyAlignment="1">
      <alignment vertical="center"/>
    </xf>
    <xf numFmtId="49" fontId="11" fillId="0" borderId="0" xfId="4" applyNumberFormat="1" applyFont="1" applyFill="1" applyAlignment="1">
      <alignment horizontal="right" vertical="center"/>
    </xf>
    <xf numFmtId="49" fontId="11" fillId="0" borderId="1" xfId="4" applyNumberFormat="1" applyFont="1" applyFill="1" applyBorder="1" applyAlignment="1">
      <alignment horizontal="left" vertical="center"/>
    </xf>
    <xf numFmtId="0" fontId="11" fillId="0" borderId="1" xfId="4" applyFont="1" applyFill="1" applyBorder="1" applyAlignment="1">
      <alignment horizontal="center" vertical="center"/>
    </xf>
    <xf numFmtId="0" fontId="12" fillId="0" borderId="0" xfId="4" applyFont="1" applyFill="1" applyAlignment="1">
      <alignment horizontal="center" vertical="center"/>
    </xf>
    <xf numFmtId="0" fontId="11" fillId="0" borderId="0" xfId="4" applyFont="1" applyFill="1" applyAlignment="1">
      <alignment horizontal="right" vertical="center"/>
    </xf>
    <xf numFmtId="0" fontId="11" fillId="0" borderId="0" xfId="4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horizontal="left" vertical="center"/>
    </xf>
    <xf numFmtId="0" fontId="12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vertical="center"/>
    </xf>
    <xf numFmtId="49" fontId="11" fillId="0" borderId="0" xfId="5" applyNumberFormat="1" applyFont="1" applyFill="1" applyAlignment="1">
      <alignment horizontal="center" vertical="center"/>
    </xf>
    <xf numFmtId="0" fontId="13" fillId="0" borderId="0" xfId="5" applyFont="1" applyFill="1" applyBorder="1" applyAlignment="1">
      <alignment vertical="center"/>
    </xf>
    <xf numFmtId="0" fontId="11" fillId="0" borderId="0" xfId="5" applyFont="1" applyFill="1" applyAlignment="1">
      <alignment horizontal="left" vertical="center" wrapText="1"/>
    </xf>
    <xf numFmtId="0" fontId="11" fillId="0" borderId="0" xfId="5" applyFont="1" applyFill="1" applyAlignment="1">
      <alignment horizontal="center" vertical="center" wrapText="1"/>
    </xf>
    <xf numFmtId="0" fontId="11" fillId="0" borderId="0" xfId="5" applyFont="1" applyFill="1" applyAlignment="1">
      <alignment vertical="center"/>
    </xf>
    <xf numFmtId="0" fontId="11" fillId="0" borderId="0" xfId="5" applyFont="1" applyFill="1" applyAlignment="1">
      <alignment horizontal="right" vertical="center"/>
    </xf>
    <xf numFmtId="0" fontId="11" fillId="0" borderId="0" xfId="5" applyFont="1" applyFill="1" applyBorder="1" applyAlignment="1">
      <alignment horizontal="right" vertical="center"/>
    </xf>
    <xf numFmtId="0" fontId="14" fillId="0" borderId="0" xfId="6" applyFont="1" applyFill="1" applyBorder="1" applyAlignment="1">
      <alignment vertical="center"/>
    </xf>
    <xf numFmtId="0" fontId="14" fillId="0" borderId="0" xfId="4" applyFont="1" applyFill="1" applyBorder="1" applyAlignment="1">
      <alignment vertical="center"/>
    </xf>
    <xf numFmtId="0" fontId="13" fillId="0" borderId="0" xfId="4" applyFont="1" applyFill="1" applyBorder="1" applyAlignment="1">
      <alignment vertical="center"/>
    </xf>
    <xf numFmtId="0" fontId="15" fillId="0" borderId="0" xfId="4" applyFont="1" applyFill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0" fontId="16" fillId="0" borderId="11" xfId="7" applyFont="1" applyFill="1" applyBorder="1" applyAlignment="1">
      <alignment horizontal="center" vertical="center" wrapText="1"/>
    </xf>
    <xf numFmtId="49" fontId="17" fillId="0" borderId="8" xfId="4" applyNumberFormat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left" vertical="center" wrapText="1"/>
    </xf>
    <xf numFmtId="0" fontId="11" fillId="0" borderId="8" xfId="4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vertical="center" wrapText="1"/>
    </xf>
    <xf numFmtId="49" fontId="11" fillId="0" borderId="8" xfId="4" applyNumberFormat="1" applyFont="1" applyFill="1" applyBorder="1" applyAlignment="1">
      <alignment horizontal="center" vertical="center" wrapText="1"/>
    </xf>
    <xf numFmtId="49" fontId="11" fillId="0" borderId="8" xfId="4" applyNumberFormat="1" applyFont="1" applyFill="1" applyBorder="1" applyAlignment="1">
      <alignment vertical="center" wrapText="1"/>
    </xf>
    <xf numFmtId="0" fontId="11" fillId="0" borderId="8" xfId="4" applyFont="1" applyBorder="1" applyAlignment="1">
      <alignment vertical="center" wrapText="1"/>
    </xf>
    <xf numFmtId="49" fontId="11" fillId="0" borderId="8" xfId="4" applyNumberFormat="1" applyFont="1" applyFill="1" applyBorder="1" applyAlignment="1">
      <alignment horizontal="right" vertical="center" wrapText="1"/>
    </xf>
    <xf numFmtId="0" fontId="11" fillId="0" borderId="8" xfId="4" applyNumberFormat="1" applyFont="1" applyFill="1" applyBorder="1" applyAlignment="1">
      <alignment vertical="center" wrapText="1"/>
    </xf>
    <xf numFmtId="4" fontId="11" fillId="0" borderId="8" xfId="4" applyNumberFormat="1" applyFont="1" applyFill="1" applyBorder="1" applyAlignment="1">
      <alignment vertical="center" wrapText="1"/>
    </xf>
    <xf numFmtId="0" fontId="11" fillId="0" borderId="8" xfId="4" applyFont="1" applyBorder="1" applyAlignment="1">
      <alignment horizontal="right" vertical="center"/>
    </xf>
    <xf numFmtId="0" fontId="11" fillId="0" borderId="8" xfId="4" applyFont="1" applyBorder="1" applyAlignment="1">
      <alignment vertical="center"/>
    </xf>
    <xf numFmtId="2" fontId="11" fillId="0" borderId="8" xfId="4" applyNumberFormat="1" applyFont="1" applyBorder="1" applyAlignment="1">
      <alignment vertical="center" wrapText="1"/>
    </xf>
    <xf numFmtId="0" fontId="11" fillId="0" borderId="0" xfId="4" applyFont="1" applyAlignment="1">
      <alignment vertical="center"/>
    </xf>
    <xf numFmtId="49" fontId="11" fillId="0" borderId="8" xfId="4" applyNumberFormat="1" applyFont="1" applyFill="1" applyBorder="1" applyAlignment="1">
      <alignment horizontal="left" vertical="center" wrapText="1"/>
    </xf>
    <xf numFmtId="0" fontId="11" fillId="0" borderId="8" xfId="4" applyFont="1" applyFill="1" applyBorder="1" applyAlignment="1">
      <alignment vertical="center"/>
    </xf>
    <xf numFmtId="0" fontId="11" fillId="0" borderId="8" xfId="4" applyNumberFormat="1" applyFont="1" applyFill="1" applyBorder="1" applyAlignment="1">
      <alignment horizontal="center" vertical="center" wrapText="1"/>
    </xf>
    <xf numFmtId="4" fontId="11" fillId="0" borderId="8" xfId="4" applyNumberFormat="1" applyFont="1" applyFill="1" applyBorder="1" applyAlignment="1">
      <alignment horizontal="right" vertical="center" wrapText="1"/>
    </xf>
    <xf numFmtId="0" fontId="11" fillId="0" borderId="8" xfId="4" applyFont="1" applyFill="1" applyBorder="1" applyAlignment="1">
      <alignment horizontal="center" vertical="top" wrapText="1"/>
    </xf>
    <xf numFmtId="49" fontId="11" fillId="0" borderId="8" xfId="4" applyNumberFormat="1" applyFont="1" applyFill="1" applyBorder="1" applyAlignment="1">
      <alignment horizontal="left" vertical="top" wrapText="1"/>
    </xf>
    <xf numFmtId="0" fontId="11" fillId="0" borderId="8" xfId="4" applyFont="1" applyFill="1" applyBorder="1" applyAlignment="1">
      <alignment horizontal="right" vertical="top"/>
    </xf>
    <xf numFmtId="0" fontId="11" fillId="0" borderId="8" xfId="4" applyFont="1" applyFill="1" applyBorder="1" applyAlignment="1">
      <alignment horizontal="right" vertical="top" wrapText="1"/>
    </xf>
    <xf numFmtId="166" fontId="11" fillId="0" borderId="8" xfId="4" applyNumberFormat="1" applyFont="1" applyFill="1" applyBorder="1" applyAlignment="1">
      <alignment horizontal="right" vertical="top" wrapText="1"/>
    </xf>
    <xf numFmtId="0" fontId="11" fillId="0" borderId="0" xfId="4" applyFont="1" applyFill="1"/>
    <xf numFmtId="49" fontId="18" fillId="0" borderId="8" xfId="4" applyNumberFormat="1" applyFont="1" applyFill="1" applyBorder="1" applyAlignment="1">
      <alignment horizontal="left" vertical="top" wrapText="1"/>
    </xf>
    <xf numFmtId="2" fontId="18" fillId="0" borderId="8" xfId="4" applyNumberFormat="1" applyFont="1" applyFill="1" applyBorder="1" applyAlignment="1">
      <alignment horizontal="right" vertical="top" wrapText="1"/>
    </xf>
    <xf numFmtId="0" fontId="18" fillId="0" borderId="8" xfId="4" applyFont="1" applyFill="1" applyBorder="1" applyAlignment="1">
      <alignment horizontal="center" vertical="top" wrapText="1"/>
    </xf>
    <xf numFmtId="166" fontId="18" fillId="0" borderId="8" xfId="4" applyNumberFormat="1" applyFont="1" applyFill="1" applyBorder="1" applyAlignment="1">
      <alignment horizontal="right" vertical="top" wrapText="1"/>
    </xf>
    <xf numFmtId="49" fontId="11" fillId="0" borderId="8" xfId="4" applyNumberFormat="1" applyFont="1" applyFill="1" applyBorder="1" applyAlignment="1">
      <alignment horizontal="center" vertical="top" wrapText="1"/>
    </xf>
    <xf numFmtId="0" fontId="11" fillId="0" borderId="8" xfId="4" applyFont="1" applyFill="1" applyBorder="1" applyAlignment="1">
      <alignment horizontal="left" vertical="top" wrapText="1"/>
    </xf>
    <xf numFmtId="2" fontId="11" fillId="0" borderId="8" xfId="4" applyNumberFormat="1" applyFont="1" applyFill="1" applyBorder="1" applyAlignment="1">
      <alignment horizontal="right" vertical="top" wrapText="1"/>
    </xf>
    <xf numFmtId="0" fontId="11" fillId="0" borderId="8" xfId="4" applyFont="1" applyFill="1" applyBorder="1" applyAlignment="1">
      <alignment horizontal="left" vertical="top"/>
    </xf>
    <xf numFmtId="16" fontId="11" fillId="0" borderId="8" xfId="4" applyNumberFormat="1" applyFont="1" applyFill="1" applyBorder="1" applyAlignment="1">
      <alignment horizontal="center" vertical="top" wrapText="1"/>
    </xf>
    <xf numFmtId="0" fontId="11" fillId="0" borderId="8" xfId="4" applyNumberFormat="1" applyFont="1" applyFill="1" applyBorder="1" applyAlignment="1">
      <alignment horizontal="center" vertical="top" wrapText="1"/>
    </xf>
    <xf numFmtId="4" fontId="11" fillId="0" borderId="8" xfId="8" applyNumberFormat="1" applyFont="1" applyFill="1" applyBorder="1" applyAlignment="1">
      <alignment horizontal="right" vertical="center" wrapText="1"/>
    </xf>
    <xf numFmtId="4" fontId="18" fillId="0" borderId="8" xfId="8" applyNumberFormat="1" applyFont="1" applyFill="1" applyBorder="1" applyAlignment="1">
      <alignment horizontal="right" vertical="center" wrapText="1"/>
    </xf>
    <xf numFmtId="4" fontId="11" fillId="0" borderId="0" xfId="4" applyNumberFormat="1" applyFont="1" applyFill="1" applyBorder="1" applyAlignment="1">
      <alignment vertical="center" wrapText="1"/>
    </xf>
    <xf numFmtId="0" fontId="11" fillId="0" borderId="0" xfId="8" applyFont="1" applyFill="1" applyBorder="1" applyAlignment="1">
      <alignment horizontal="center" vertical="center" wrapText="1"/>
    </xf>
    <xf numFmtId="0" fontId="11" fillId="0" borderId="0" xfId="8" applyFont="1" applyFill="1" applyBorder="1" applyAlignment="1">
      <alignment horizontal="left" vertical="center" wrapText="1"/>
    </xf>
    <xf numFmtId="0" fontId="11" fillId="0" borderId="0" xfId="8" applyFont="1" applyFill="1" applyBorder="1" applyAlignment="1">
      <alignment horizontal="right" vertical="center" wrapText="1"/>
    </xf>
    <xf numFmtId="0" fontId="19" fillId="0" borderId="0" xfId="4" applyFont="1" applyFill="1" applyBorder="1" applyAlignment="1">
      <alignment horizontal="center" vertical="center"/>
    </xf>
    <xf numFmtId="0" fontId="11" fillId="0" borderId="0" xfId="9" applyFont="1" applyFill="1" applyAlignment="1">
      <alignment horizontal="left" vertical="center"/>
    </xf>
    <xf numFmtId="0" fontId="4" fillId="9" borderId="8" xfId="0" applyFont="1" applyFill="1" applyBorder="1" applyAlignment="1">
      <alignment vertical="center" wrapText="1"/>
    </xf>
    <xf numFmtId="0" fontId="28" fillId="5" borderId="22" xfId="0" applyFont="1" applyFill="1" applyBorder="1" applyAlignment="1">
      <alignment vertical="center"/>
    </xf>
    <xf numFmtId="0" fontId="4" fillId="3" borderId="0" xfId="0" applyNumberFormat="1" applyFont="1" applyFill="1" applyBorder="1" applyAlignment="1">
      <alignment vertical="center" wrapText="1"/>
    </xf>
    <xf numFmtId="49" fontId="4" fillId="5" borderId="21" xfId="0" applyNumberFormat="1" applyFont="1" applyFill="1" applyBorder="1" applyAlignment="1">
      <alignment horizontal="center" vertical="center"/>
    </xf>
    <xf numFmtId="0" fontId="0" fillId="3" borderId="0" xfId="0" applyNumberFormat="1" applyFill="1" applyAlignment="1">
      <alignment wrapText="1"/>
    </xf>
    <xf numFmtId="0" fontId="4" fillId="6" borderId="8" xfId="0" applyFont="1" applyFill="1" applyBorder="1" applyAlignment="1">
      <alignment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 wrapText="1"/>
    </xf>
    <xf numFmtId="49" fontId="4" fillId="9" borderId="5" xfId="0" applyNumberFormat="1" applyFont="1" applyFill="1" applyBorder="1" applyAlignment="1">
      <alignment horizontal="center" vertical="center"/>
    </xf>
    <xf numFmtId="0" fontId="4" fillId="9" borderId="5" xfId="0" applyNumberFormat="1" applyFont="1" applyFill="1" applyBorder="1" applyAlignment="1">
      <alignment vertical="center" wrapText="1"/>
    </xf>
    <xf numFmtId="0" fontId="4" fillId="5" borderId="8" xfId="0" applyFont="1" applyFill="1" applyBorder="1" applyAlignment="1">
      <alignment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28" fillId="5" borderId="22" xfId="0" applyFont="1" applyFill="1" applyBorder="1" applyAlignment="1">
      <alignment vertical="center" wrapText="1"/>
    </xf>
    <xf numFmtId="49" fontId="4" fillId="5" borderId="17" xfId="0" applyNumberFormat="1" applyFont="1" applyFill="1" applyBorder="1" applyAlignment="1">
      <alignment horizontal="center" vertical="center"/>
    </xf>
    <xf numFmtId="49" fontId="6" fillId="2" borderId="2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0" fontId="4" fillId="9" borderId="7" xfId="0" applyNumberFormat="1" applyFont="1" applyFill="1" applyBorder="1" applyAlignment="1">
      <alignment vertical="center" wrapText="1"/>
    </xf>
    <xf numFmtId="0" fontId="6" fillId="9" borderId="8" xfId="0" applyFont="1" applyFill="1" applyBorder="1" applyAlignment="1">
      <alignment horizontal="center" vertical="center"/>
    </xf>
    <xf numFmtId="0" fontId="29" fillId="3" borderId="5" xfId="0" applyNumberFormat="1" applyFont="1" applyFill="1" applyBorder="1" applyAlignment="1">
      <alignment vertical="center" wrapText="1"/>
    </xf>
    <xf numFmtId="49" fontId="4" fillId="9" borderId="8" xfId="0" applyNumberFormat="1" applyFont="1" applyFill="1" applyBorder="1" applyAlignment="1">
      <alignment horizontal="center" vertical="center"/>
    </xf>
    <xf numFmtId="0" fontId="4" fillId="9" borderId="8" xfId="0" applyFont="1" applyFill="1" applyBorder="1" applyAlignment="1">
      <alignment vertical="center"/>
    </xf>
    <xf numFmtId="0" fontId="28" fillId="5" borderId="23" xfId="0" applyFont="1" applyFill="1" applyBorder="1" applyAlignment="1">
      <alignment vertical="center" wrapText="1"/>
    </xf>
    <xf numFmtId="0" fontId="4" fillId="3" borderId="4" xfId="0" applyNumberFormat="1" applyFont="1" applyFill="1" applyBorder="1" applyAlignment="1">
      <alignment vertical="center" wrapText="1"/>
    </xf>
    <xf numFmtId="49" fontId="4" fillId="6" borderId="21" xfId="0" applyNumberFormat="1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30" fillId="0" borderId="0" xfId="0" applyFont="1"/>
    <xf numFmtId="0" fontId="28" fillId="5" borderId="23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9" borderId="4" xfId="0" applyNumberFormat="1" applyFont="1" applyFill="1" applyBorder="1" applyAlignment="1">
      <alignment vertical="center" wrapText="1"/>
    </xf>
    <xf numFmtId="0" fontId="0" fillId="0" borderId="10" xfId="0" applyBorder="1" applyAlignment="1">
      <alignment horizontal="left"/>
    </xf>
    <xf numFmtId="49" fontId="4" fillId="9" borderId="21" xfId="0" applyNumberFormat="1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vertical="center"/>
    </xf>
    <xf numFmtId="0" fontId="6" fillId="3" borderId="5" xfId="0" applyNumberFormat="1" applyFont="1" applyFill="1" applyBorder="1" applyAlignment="1">
      <alignment vertical="center" wrapText="1"/>
    </xf>
    <xf numFmtId="0" fontId="4" fillId="9" borderId="12" xfId="0" applyFont="1" applyFill="1" applyBorder="1" applyAlignment="1">
      <alignment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/>
    </xf>
    <xf numFmtId="49" fontId="3" fillId="5" borderId="24" xfId="0" applyNumberFormat="1" applyFont="1" applyFill="1" applyBorder="1" applyAlignment="1">
      <alignment horizontal="center" vertical="center"/>
    </xf>
    <xf numFmtId="0" fontId="6" fillId="9" borderId="5" xfId="0" applyNumberFormat="1" applyFont="1" applyFill="1" applyBorder="1" applyAlignment="1">
      <alignment vertical="center" wrapText="1"/>
    </xf>
    <xf numFmtId="0" fontId="4" fillId="6" borderId="22" xfId="0" applyFont="1" applyFill="1" applyBorder="1" applyAlignment="1">
      <alignment vertical="center"/>
    </xf>
    <xf numFmtId="0" fontId="4" fillId="5" borderId="23" xfId="0" applyFont="1" applyFill="1" applyBorder="1" applyAlignment="1">
      <alignment vertical="center"/>
    </xf>
    <xf numFmtId="49" fontId="4" fillId="2" borderId="21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0" fillId="2" borderId="0" xfId="0" applyFill="1"/>
    <xf numFmtId="0" fontId="4" fillId="2" borderId="0" xfId="0" applyNumberFormat="1" applyFont="1" applyFill="1" applyBorder="1" applyAlignment="1">
      <alignment vertical="center" wrapText="1"/>
    </xf>
    <xf numFmtId="49" fontId="6" fillId="2" borderId="8" xfId="0" applyNumberFormat="1" applyFont="1" applyFill="1" applyBorder="1" applyAlignment="1">
      <alignment horizontal="center" vertical="center"/>
    </xf>
    <xf numFmtId="49" fontId="4" fillId="9" borderId="17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2" borderId="5" xfId="0" applyNumberFormat="1" applyFont="1" applyFill="1" applyBorder="1" applyAlignment="1">
      <alignment vertical="center" wrapText="1"/>
    </xf>
    <xf numFmtId="49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4" fillId="5" borderId="25" xfId="0" applyFont="1" applyFill="1" applyBorder="1" applyAlignment="1">
      <alignment horizontal="center" vertical="center"/>
    </xf>
    <xf numFmtId="49" fontId="4" fillId="5" borderId="25" xfId="0" applyNumberFormat="1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 wrapText="1"/>
    </xf>
    <xf numFmtId="0" fontId="4" fillId="3" borderId="26" xfId="0" applyNumberFormat="1" applyFont="1" applyFill="1" applyBorder="1" applyAlignment="1">
      <alignment horizontal="center" vertical="center" wrapText="1"/>
    </xf>
    <xf numFmtId="0" fontId="0" fillId="3" borderId="26" xfId="0" applyNumberFormat="1" applyFill="1" applyBorder="1" applyAlignment="1">
      <alignment wrapText="1"/>
    </xf>
    <xf numFmtId="0" fontId="4" fillId="3" borderId="26" xfId="0" applyNumberFormat="1" applyFont="1" applyFill="1" applyBorder="1" applyAlignment="1">
      <alignment vertical="center" wrapText="1"/>
    </xf>
    <xf numFmtId="0" fontId="4" fillId="3" borderId="7" xfId="0" applyNumberFormat="1" applyFont="1" applyFill="1" applyBorder="1" applyAlignment="1">
      <alignment vertical="center" wrapText="1"/>
    </xf>
    <xf numFmtId="49" fontId="0" fillId="0" borderId="0" xfId="0" applyNumberFormat="1"/>
    <xf numFmtId="0" fontId="29" fillId="6" borderId="0" xfId="15" applyFont="1" applyFill="1"/>
    <xf numFmtId="0" fontId="7" fillId="6" borderId="0" xfId="15" applyFont="1" applyFill="1"/>
    <xf numFmtId="0" fontId="7" fillId="6" borderId="0" xfId="15" applyFont="1" applyFill="1" applyAlignment="1">
      <alignment vertical="center"/>
    </xf>
    <xf numFmtId="0" fontId="29" fillId="6" borderId="1" xfId="15" applyFont="1" applyFill="1" applyBorder="1"/>
    <xf numFmtId="0" fontId="29" fillId="6" borderId="0" xfId="15" applyFont="1" applyFill="1" applyAlignment="1">
      <alignment vertical="center"/>
    </xf>
    <xf numFmtId="0" fontId="24" fillId="6" borderId="1" xfId="15" applyFont="1" applyFill="1" applyBorder="1" applyAlignment="1">
      <alignment horizontal="right"/>
    </xf>
    <xf numFmtId="49" fontId="29" fillId="6" borderId="8" xfId="15" applyNumberFormat="1" applyFont="1" applyFill="1" applyBorder="1" applyAlignment="1">
      <alignment horizontal="center" vertical="center" wrapText="1"/>
    </xf>
    <xf numFmtId="0" fontId="29" fillId="6" borderId="8" xfId="15" applyFont="1" applyFill="1" applyBorder="1" applyAlignment="1">
      <alignment horizontal="center" vertical="center" wrapText="1"/>
    </xf>
    <xf numFmtId="4" fontId="32" fillId="6" borderId="8" xfId="15" applyNumberFormat="1" applyFont="1" applyFill="1" applyBorder="1" applyAlignment="1">
      <alignment horizontal="center" vertical="center" wrapText="1"/>
    </xf>
    <xf numFmtId="0" fontId="29" fillId="6" borderId="28" xfId="15" applyNumberFormat="1" applyFont="1" applyFill="1" applyBorder="1" applyAlignment="1">
      <alignment horizontal="left" vertical="center" wrapText="1"/>
    </xf>
    <xf numFmtId="165" fontId="4" fillId="9" borderId="8" xfId="0" applyNumberFormat="1" applyFont="1" applyFill="1" applyBorder="1" applyAlignment="1">
      <alignment horizontal="center" vertical="center"/>
    </xf>
    <xf numFmtId="165" fontId="3" fillId="2" borderId="5" xfId="0" applyNumberFormat="1" applyFont="1" applyFill="1" applyBorder="1" applyAlignment="1">
      <alignment horizontal="center" vertical="center"/>
    </xf>
    <xf numFmtId="0" fontId="4" fillId="0" borderId="0" xfId="16" applyFont="1" applyFill="1" applyAlignment="1">
      <alignment horizontal="center"/>
    </xf>
    <xf numFmtId="0" fontId="4" fillId="0" borderId="0" xfId="16" applyFont="1" applyFill="1"/>
    <xf numFmtId="0" fontId="4" fillId="0" borderId="0" xfId="16" applyFont="1" applyFill="1" applyAlignment="1">
      <alignment wrapText="1"/>
    </xf>
    <xf numFmtId="4" fontId="4" fillId="0" borderId="0" xfId="16" applyNumberFormat="1" applyFont="1" applyFill="1"/>
    <xf numFmtId="0" fontId="22" fillId="0" borderId="0" xfId="10" applyFill="1"/>
    <xf numFmtId="0" fontId="4" fillId="0" borderId="8" xfId="23" quotePrefix="1" applyFont="1" applyFill="1" applyBorder="1" applyAlignment="1">
      <alignment horizontal="center" vertical="center" wrapText="1"/>
    </xf>
    <xf numFmtId="4" fontId="4" fillId="0" borderId="8" xfId="23" quotePrefix="1" applyNumberFormat="1" applyFont="1" applyFill="1" applyBorder="1" applyAlignment="1">
      <alignment horizontal="center" vertical="center" wrapText="1"/>
    </xf>
    <xf numFmtId="0" fontId="4" fillId="0" borderId="8" xfId="24" quotePrefix="1" applyFont="1" applyFill="1" applyBorder="1" applyAlignment="1">
      <alignment horizontal="left" vertical="center" wrapText="1"/>
    </xf>
    <xf numFmtId="0" fontId="4" fillId="0" borderId="8" xfId="24" quotePrefix="1" applyFont="1" applyFill="1" applyBorder="1" applyAlignment="1">
      <alignment horizontal="left" vertical="top" wrapText="1"/>
    </xf>
    <xf numFmtId="3" fontId="4" fillId="0" borderId="8" xfId="20" quotePrefix="1" applyNumberFormat="1" applyFont="1" applyFill="1" applyBorder="1" applyAlignment="1">
      <alignment horizontal="center" vertical="center" wrapText="1"/>
    </xf>
    <xf numFmtId="170" fontId="4" fillId="0" borderId="8" xfId="20" quotePrefix="1" applyNumberFormat="1" applyFont="1" applyFill="1" applyBorder="1" applyAlignment="1">
      <alignment horizontal="center" vertical="center" wrapText="1"/>
    </xf>
    <xf numFmtId="0" fontId="4" fillId="0" borderId="8" xfId="16" applyFont="1" applyFill="1" applyBorder="1" applyAlignment="1">
      <alignment wrapText="1"/>
    </xf>
    <xf numFmtId="2" fontId="4" fillId="0" borderId="8" xfId="20" quotePrefix="1" applyNumberFormat="1" applyFont="1" applyFill="1" applyBorder="1" applyAlignment="1">
      <alignment horizontal="center" vertical="center" wrapText="1"/>
    </xf>
    <xf numFmtId="0" fontId="4" fillId="0" borderId="8" xfId="20" quotePrefix="1" applyFont="1" applyFill="1" applyBorder="1" applyAlignment="1">
      <alignment horizontal="center" vertical="center" wrapText="1"/>
    </xf>
    <xf numFmtId="0" fontId="4" fillId="0" borderId="8" xfId="20" quotePrefix="1" applyNumberFormat="1" applyFont="1" applyFill="1" applyBorder="1" applyAlignment="1">
      <alignment horizontal="center" vertical="center" wrapText="1"/>
    </xf>
    <xf numFmtId="0" fontId="29" fillId="8" borderId="8" xfId="10" applyFont="1" applyFill="1" applyBorder="1" applyAlignment="1">
      <alignment horizontal="center" wrapText="1"/>
    </xf>
    <xf numFmtId="0" fontId="29" fillId="8" borderId="8" xfId="10" applyFont="1" applyFill="1" applyBorder="1" applyAlignment="1">
      <alignment horizontal="left" vertical="center" wrapText="1"/>
    </xf>
    <xf numFmtId="0" fontId="29" fillId="8" borderId="8" xfId="24" quotePrefix="1" applyFont="1" applyFill="1" applyBorder="1" applyAlignment="1">
      <alignment horizontal="left" vertical="center" wrapText="1"/>
    </xf>
    <xf numFmtId="3" fontId="29" fillId="8" borderId="8" xfId="20" quotePrefix="1" applyNumberFormat="1" applyFont="1" applyFill="1" applyBorder="1" applyAlignment="1">
      <alignment horizontal="center" vertical="center" wrapText="1"/>
    </xf>
    <xf numFmtId="170" fontId="29" fillId="8" borderId="8" xfId="20" quotePrefix="1" applyNumberFormat="1" applyFont="1" applyFill="1" applyBorder="1" applyAlignment="1">
      <alignment horizontal="center" vertical="center" wrapText="1"/>
    </xf>
    <xf numFmtId="0" fontId="29" fillId="8" borderId="8" xfId="16" applyFont="1" applyFill="1" applyBorder="1" applyAlignment="1">
      <alignment vertical="center" wrapText="1"/>
    </xf>
    <xf numFmtId="0" fontId="29" fillId="8" borderId="8" xfId="10" applyFont="1" applyFill="1" applyBorder="1" applyAlignment="1">
      <alignment horizontal="center" vertical="center" wrapText="1"/>
    </xf>
    <xf numFmtId="4" fontId="29" fillId="8" borderId="8" xfId="26" applyNumberFormat="1" applyFont="1" applyFill="1" applyBorder="1" applyAlignment="1">
      <alignment wrapText="1"/>
    </xf>
    <xf numFmtId="0" fontId="29" fillId="0" borderId="8" xfId="10" applyFont="1" applyBorder="1" applyAlignment="1">
      <alignment horizontal="center" wrapText="1"/>
    </xf>
    <xf numFmtId="0" fontId="29" fillId="0" borderId="8" xfId="10" quotePrefix="1" applyFont="1" applyFill="1" applyBorder="1" applyAlignment="1">
      <alignment vertical="center" wrapText="1"/>
    </xf>
    <xf numFmtId="0" fontId="29" fillId="0" borderId="8" xfId="24" quotePrefix="1" applyFont="1" applyFill="1" applyBorder="1" applyAlignment="1">
      <alignment horizontal="left" vertical="center" wrapText="1"/>
    </xf>
    <xf numFmtId="0" fontId="29" fillId="0" borderId="8" xfId="20" quotePrefix="1" applyFont="1" applyFill="1" applyBorder="1" applyAlignment="1">
      <alignment horizontal="left" vertical="center" wrapText="1"/>
    </xf>
    <xf numFmtId="0" fontId="29" fillId="0" borderId="8" xfId="16" applyFont="1" applyFill="1" applyBorder="1" applyAlignment="1">
      <alignment vertical="center" wrapText="1"/>
    </xf>
    <xf numFmtId="0" fontId="29" fillId="0" borderId="8" xfId="16" applyFont="1" applyFill="1" applyBorder="1" applyAlignment="1">
      <alignment horizontal="center" wrapText="1"/>
    </xf>
    <xf numFmtId="3" fontId="29" fillId="0" borderId="8" xfId="16" applyNumberFormat="1" applyFont="1" applyFill="1" applyBorder="1" applyAlignment="1">
      <alignment horizontal="center" wrapText="1"/>
    </xf>
    <xf numFmtId="0" fontId="29" fillId="0" borderId="8" xfId="10" applyFont="1" applyBorder="1" applyAlignment="1">
      <alignment horizontal="left" vertical="center" wrapText="1"/>
    </xf>
    <xf numFmtId="0" fontId="29" fillId="0" borderId="8" xfId="24" quotePrefix="1" applyFont="1" applyFill="1" applyBorder="1" applyAlignment="1">
      <alignment horizontal="left" vertical="top" wrapText="1"/>
    </xf>
    <xf numFmtId="0" fontId="29" fillId="0" borderId="8" xfId="20" quotePrefix="1" applyFont="1" applyFill="1" applyBorder="1" applyAlignment="1">
      <alignment horizontal="left" vertical="top" wrapText="1"/>
    </xf>
    <xf numFmtId="0" fontId="29" fillId="0" borderId="8" xfId="16" applyFont="1" applyFill="1" applyBorder="1" applyAlignment="1">
      <alignment wrapText="1"/>
    </xf>
    <xf numFmtId="0" fontId="29" fillId="0" borderId="8" xfId="10" applyFont="1" applyBorder="1" applyAlignment="1">
      <alignment horizontal="center" vertical="center" wrapText="1"/>
    </xf>
    <xf numFmtId="3" fontId="29" fillId="0" borderId="8" xfId="26" applyNumberFormat="1" applyFont="1" applyFill="1" applyBorder="1" applyAlignment="1">
      <alignment horizontal="center" wrapText="1"/>
    </xf>
    <xf numFmtId="0" fontId="35" fillId="0" borderId="0" xfId="10" applyFont="1" applyFill="1" applyAlignment="1">
      <alignment horizontal="center"/>
    </xf>
    <xf numFmtId="0" fontId="35" fillId="0" borderId="0" xfId="10" applyFont="1" applyFill="1"/>
    <xf numFmtId="4" fontId="35" fillId="0" borderId="0" xfId="10" applyNumberFormat="1" applyFont="1" applyFill="1"/>
    <xf numFmtId="2" fontId="35" fillId="0" borderId="0" xfId="10" applyNumberFormat="1" applyFont="1" applyFill="1" applyAlignment="1">
      <alignment horizontal="center"/>
    </xf>
    <xf numFmtId="0" fontId="22" fillId="0" borderId="0" xfId="10" applyFill="1" applyAlignment="1">
      <alignment horizontal="center"/>
    </xf>
    <xf numFmtId="4" fontId="22" fillId="0" borderId="0" xfId="10" applyNumberFormat="1" applyFill="1"/>
    <xf numFmtId="0" fontId="6" fillId="2" borderId="8" xfId="20" quotePrefix="1" applyFont="1" applyFill="1" applyBorder="1" applyAlignment="1">
      <alignment horizontal="center" vertical="top" wrapText="1"/>
    </xf>
    <xf numFmtId="10" fontId="7" fillId="6" borderId="0" xfId="1" applyNumberFormat="1" applyFont="1" applyFill="1"/>
    <xf numFmtId="0" fontId="36" fillId="0" borderId="0" xfId="0" applyFont="1" applyAlignment="1">
      <alignment horizontal="right" vertical="center" wrapText="1" indent="9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 wrapText="1" indent="9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10" fontId="29" fillId="0" borderId="8" xfId="1" quotePrefix="1" applyNumberFormat="1" applyFont="1" applyFill="1" applyBorder="1" applyAlignment="1">
      <alignment horizontal="center" vertical="center" wrapText="1"/>
    </xf>
    <xf numFmtId="0" fontId="22" fillId="0" borderId="0" xfId="28"/>
    <xf numFmtId="0" fontId="3" fillId="0" borderId="0" xfId="28" quotePrefix="1" applyFont="1" applyAlignment="1">
      <alignment horizontal="center" vertical="center" wrapText="1"/>
    </xf>
    <xf numFmtId="0" fontId="3" fillId="0" borderId="0" xfId="28" applyFont="1" applyAlignment="1">
      <alignment horizontal="center" vertical="center" wrapText="1"/>
    </xf>
    <xf numFmtId="0" fontId="3" fillId="0" borderId="0" xfId="28" applyFont="1" applyAlignment="1">
      <alignment vertical="center"/>
    </xf>
    <xf numFmtId="0" fontId="4" fillId="0" borderId="0" xfId="28" applyFont="1"/>
    <xf numFmtId="0" fontId="4" fillId="8" borderId="8" xfId="28" applyFont="1" applyFill="1" applyBorder="1" applyAlignment="1">
      <alignment horizontal="center" vertical="center" wrapText="1"/>
    </xf>
    <xf numFmtId="1" fontId="22" fillId="0" borderId="0" xfId="28" applyNumberFormat="1" applyAlignment="1">
      <alignment horizontal="center"/>
    </xf>
    <xf numFmtId="0" fontId="22" fillId="0" borderId="0" xfId="28" applyAlignment="1">
      <alignment horizontal="center"/>
    </xf>
    <xf numFmtId="0" fontId="4" fillId="6" borderId="8" xfId="28" applyFont="1" applyFill="1" applyBorder="1" applyAlignment="1">
      <alignment horizontal="center" vertical="center" wrapText="1"/>
    </xf>
    <xf numFmtId="0" fontId="4" fillId="6" borderId="8" xfId="28" applyFont="1" applyFill="1" applyBorder="1" applyAlignment="1">
      <alignment horizontal="left" vertical="center" wrapText="1"/>
    </xf>
    <xf numFmtId="4" fontId="4" fillId="6" borderId="8" xfId="28" applyNumberFormat="1" applyFont="1" applyFill="1" applyBorder="1" applyAlignment="1">
      <alignment horizontal="center" vertical="center" wrapText="1"/>
    </xf>
    <xf numFmtId="4" fontId="22" fillId="0" borderId="0" xfId="28" applyNumberFormat="1"/>
    <xf numFmtId="0" fontId="22" fillId="0" borderId="0" xfId="28" applyBorder="1" applyAlignment="1">
      <alignment vertical="center"/>
    </xf>
    <xf numFmtId="4" fontId="22" fillId="0" borderId="0" xfId="28" applyNumberFormat="1" applyBorder="1"/>
    <xf numFmtId="0" fontId="22" fillId="0" borderId="0" xfId="28" applyBorder="1"/>
    <xf numFmtId="0" fontId="3" fillId="8" borderId="8" xfId="28" applyFont="1" applyFill="1" applyBorder="1" applyAlignment="1">
      <alignment vertical="center" wrapText="1"/>
    </xf>
    <xf numFmtId="4" fontId="3" fillId="8" borderId="8" xfId="28" applyNumberFormat="1" applyFont="1" applyFill="1" applyBorder="1" applyAlignment="1">
      <alignment horizontal="center" vertical="center" wrapText="1"/>
    </xf>
    <xf numFmtId="165" fontId="22" fillId="0" borderId="0" xfId="28" applyNumberFormat="1"/>
    <xf numFmtId="2" fontId="22" fillId="0" borderId="0" xfId="28" applyNumberFormat="1"/>
    <xf numFmtId="0" fontId="6" fillId="0" borderId="0" xfId="28" applyFont="1"/>
    <xf numFmtId="4" fontId="9" fillId="6" borderId="0" xfId="28" applyNumberFormat="1" applyFont="1" applyFill="1" applyBorder="1" applyAlignment="1">
      <alignment horizontal="center" vertical="center" wrapText="1"/>
    </xf>
    <xf numFmtId="0" fontId="29" fillId="0" borderId="0" xfId="28" applyFont="1" applyAlignment="1">
      <alignment vertical="center"/>
    </xf>
    <xf numFmtId="0" fontId="29" fillId="0" borderId="0" xfId="28" applyFont="1"/>
    <xf numFmtId="0" fontId="29" fillId="0" borderId="0" xfId="28" applyFont="1" applyFill="1"/>
    <xf numFmtId="0" fontId="29" fillId="0" borderId="8" xfId="28" applyFont="1" applyBorder="1" applyAlignment="1">
      <alignment wrapText="1"/>
    </xf>
    <xf numFmtId="169" fontId="4" fillId="0" borderId="8" xfId="28" applyNumberFormat="1" applyFont="1" applyBorder="1" applyAlignment="1">
      <alignment horizontal="center" vertical="center"/>
    </xf>
    <xf numFmtId="169" fontId="29" fillId="0" borderId="8" xfId="28" applyNumberFormat="1" applyFont="1" applyBorder="1" applyAlignment="1">
      <alignment horizontal="center" vertical="center"/>
    </xf>
    <xf numFmtId="4" fontId="4" fillId="0" borderId="8" xfId="28" applyNumberFormat="1" applyFont="1" applyBorder="1" applyAlignment="1">
      <alignment horizontal="center" vertical="center"/>
    </xf>
    <xf numFmtId="0" fontId="29" fillId="0" borderId="0" xfId="28" applyFont="1" applyBorder="1"/>
    <xf numFmtId="4" fontId="4" fillId="0" borderId="0" xfId="28" applyNumberFormat="1" applyFont="1" applyBorder="1" applyAlignment="1">
      <alignment horizontal="center" vertical="center"/>
    </xf>
    <xf numFmtId="0" fontId="24" fillId="0" borderId="0" xfId="28" applyFont="1" applyAlignment="1">
      <alignment vertical="center"/>
    </xf>
    <xf numFmtId="0" fontId="4" fillId="7" borderId="8" xfId="28" applyFont="1" applyFill="1" applyBorder="1" applyAlignment="1">
      <alignment horizontal="center"/>
    </xf>
    <xf numFmtId="1" fontId="4" fillId="7" borderId="8" xfId="28" applyNumberFormat="1" applyFont="1" applyFill="1" applyBorder="1" applyAlignment="1">
      <alignment horizontal="center"/>
    </xf>
    <xf numFmtId="0" fontId="6" fillId="0" borderId="0" xfId="28" applyFont="1" applyAlignment="1">
      <alignment horizontal="left" wrapText="1"/>
    </xf>
    <xf numFmtId="0" fontId="1" fillId="0" borderId="0" xfId="36"/>
    <xf numFmtId="0" fontId="43" fillId="0" borderId="8" xfId="28" applyFont="1" applyBorder="1" applyAlignment="1">
      <alignment horizontal="center" vertical="center" wrapText="1"/>
    </xf>
    <xf numFmtId="0" fontId="43" fillId="0" borderId="8" xfId="28" applyFont="1" applyFill="1" applyBorder="1" applyAlignment="1">
      <alignment horizontal="center" vertical="center" textRotation="90" wrapText="1"/>
    </xf>
    <xf numFmtId="0" fontId="33" fillId="0" borderId="8" xfId="28" applyFont="1" applyBorder="1" applyAlignment="1">
      <alignment vertical="center" wrapText="1"/>
    </xf>
    <xf numFmtId="0" fontId="22" fillId="0" borderId="8" xfId="28" applyBorder="1"/>
    <xf numFmtId="0" fontId="31" fillId="0" borderId="8" xfId="28" applyFont="1" applyBorder="1" applyAlignment="1">
      <alignment horizontal="center" vertical="center" wrapText="1"/>
    </xf>
    <xf numFmtId="0" fontId="11" fillId="0" borderId="0" xfId="15"/>
    <xf numFmtId="0" fontId="41" fillId="0" borderId="0" xfId="15" applyFont="1" applyBorder="1" applyAlignment="1"/>
    <xf numFmtId="0" fontId="9" fillId="0" borderId="0" xfId="0" applyFont="1"/>
    <xf numFmtId="0" fontId="9" fillId="0" borderId="0" xfId="0" applyFont="1" applyAlignment="1">
      <alignment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/>
    </xf>
    <xf numFmtId="0" fontId="46" fillId="0" borderId="5" xfId="0" applyFont="1" applyBorder="1" applyAlignment="1">
      <alignment horizontal="center" vertical="center" wrapText="1"/>
    </xf>
    <xf numFmtId="14" fontId="46" fillId="0" borderId="5" xfId="0" applyNumberFormat="1" applyFont="1" applyBorder="1" applyAlignment="1">
      <alignment horizontal="center" vertical="center" wrapText="1"/>
    </xf>
    <xf numFmtId="49" fontId="46" fillId="0" borderId="3" xfId="0" applyNumberFormat="1" applyFont="1" applyBorder="1" applyAlignment="1">
      <alignment horizontal="center" vertical="center" wrapText="1"/>
    </xf>
    <xf numFmtId="14" fontId="7" fillId="0" borderId="5" xfId="0" applyNumberFormat="1" applyFont="1" applyFill="1" applyBorder="1" applyAlignment="1">
      <alignment horizontal="center" vertical="center" wrapText="1"/>
    </xf>
    <xf numFmtId="0" fontId="0" fillId="0" borderId="0" xfId="36" applyFont="1"/>
    <xf numFmtId="14" fontId="31" fillId="0" borderId="8" xfId="28" applyNumberFormat="1" applyFont="1" applyBorder="1" applyAlignment="1">
      <alignment horizontal="center" vertical="center" wrapText="1"/>
    </xf>
    <xf numFmtId="4" fontId="7" fillId="6" borderId="0" xfId="15" applyNumberFormat="1" applyFont="1" applyFill="1"/>
    <xf numFmtId="4" fontId="7" fillId="6" borderId="0" xfId="15" applyNumberFormat="1" applyFont="1" applyFill="1" applyAlignment="1">
      <alignment vertical="center"/>
    </xf>
    <xf numFmtId="4" fontId="31" fillId="6" borderId="0" xfId="15" applyNumberFormat="1" applyFont="1" applyFill="1"/>
    <xf numFmtId="49" fontId="43" fillId="0" borderId="8" xfId="28" applyNumberFormat="1" applyFont="1" applyBorder="1" applyAlignment="1">
      <alignment horizontal="center" vertical="center" wrapText="1"/>
    </xf>
    <xf numFmtId="49" fontId="44" fillId="0" borderId="8" xfId="28" applyNumberFormat="1" applyFont="1" applyBorder="1" applyAlignment="1">
      <alignment horizontal="center" vertical="center" wrapText="1"/>
    </xf>
    <xf numFmtId="49" fontId="46" fillId="0" borderId="3" xfId="0" applyNumberFormat="1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left" vertical="center" wrapText="1"/>
    </xf>
    <xf numFmtId="14" fontId="46" fillId="0" borderId="5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1" fillId="0" borderId="0" xfId="36" applyFill="1"/>
    <xf numFmtId="0" fontId="4" fillId="2" borderId="8" xfId="0" applyFont="1" applyFill="1" applyBorder="1" applyAlignment="1">
      <alignment vertical="center" wrapText="1"/>
    </xf>
    <xf numFmtId="0" fontId="28" fillId="2" borderId="23" xfId="0" applyFont="1" applyFill="1" applyBorder="1" applyAlignment="1">
      <alignment vertical="center"/>
    </xf>
    <xf numFmtId="0" fontId="28" fillId="2" borderId="22" xfId="0" applyFont="1" applyFill="1" applyBorder="1" applyAlignment="1">
      <alignment vertical="center" wrapText="1"/>
    </xf>
    <xf numFmtId="0" fontId="28" fillId="2" borderId="22" xfId="0" applyFont="1" applyFill="1" applyBorder="1" applyAlignment="1">
      <alignment vertical="center"/>
    </xf>
    <xf numFmtId="0" fontId="4" fillId="2" borderId="7" xfId="0" applyNumberFormat="1" applyFont="1" applyFill="1" applyBorder="1" applyAlignment="1">
      <alignment vertical="center" wrapText="1"/>
    </xf>
    <xf numFmtId="0" fontId="0" fillId="2" borderId="0" xfId="0" applyFill="1" applyBorder="1" applyAlignment="1">
      <alignment horizontal="left"/>
    </xf>
    <xf numFmtId="0" fontId="42" fillId="2" borderId="5" xfId="0" applyFont="1" applyFill="1" applyBorder="1" applyAlignment="1">
      <alignment vertical="center"/>
    </xf>
    <xf numFmtId="3" fontId="4" fillId="0" borderId="0" xfId="28" applyNumberFormat="1" applyFont="1"/>
    <xf numFmtId="0" fontId="29" fillId="6" borderId="8" xfId="10" applyFont="1" applyFill="1" applyBorder="1" applyAlignment="1">
      <alignment vertical="center"/>
    </xf>
    <xf numFmtId="0" fontId="4" fillId="0" borderId="0" xfId="16" applyFont="1" applyFill="1" applyAlignment="1">
      <alignment wrapText="1"/>
    </xf>
    <xf numFmtId="0" fontId="4" fillId="0" borderId="8" xfId="24" quotePrefix="1" applyFont="1" applyFill="1" applyBorder="1" applyAlignment="1">
      <alignment horizontal="left" vertical="center" wrapText="1"/>
    </xf>
    <xf numFmtId="4" fontId="29" fillId="6" borderId="8" xfId="15" applyNumberFormat="1" applyFont="1" applyFill="1" applyBorder="1" applyAlignment="1">
      <alignment horizontal="center" vertical="center" wrapText="1"/>
    </xf>
    <xf numFmtId="4" fontId="29" fillId="6" borderId="8" xfId="15" applyNumberFormat="1" applyFont="1" applyFill="1" applyBorder="1" applyAlignment="1">
      <alignment horizontal="center" vertical="center"/>
    </xf>
    <xf numFmtId="4" fontId="24" fillId="6" borderId="8" xfId="15" applyNumberFormat="1" applyFont="1" applyFill="1" applyBorder="1" applyAlignment="1">
      <alignment horizontal="center" vertical="center" wrapText="1"/>
    </xf>
    <xf numFmtId="0" fontId="24" fillId="7" borderId="8" xfId="15" applyFont="1" applyFill="1" applyBorder="1" applyAlignment="1">
      <alignment horizontal="center" vertical="center" wrapText="1"/>
    </xf>
    <xf numFmtId="49" fontId="24" fillId="7" borderId="8" xfId="15" applyNumberFormat="1" applyFont="1" applyFill="1" applyBorder="1" applyAlignment="1">
      <alignment horizontal="center" vertical="center" wrapText="1"/>
    </xf>
    <xf numFmtId="4" fontId="4" fillId="0" borderId="8" xfId="20" quotePrefix="1" applyNumberFormat="1" applyFont="1" applyFill="1" applyBorder="1" applyAlignment="1">
      <alignment horizontal="center" vertical="center" wrapText="1"/>
    </xf>
    <xf numFmtId="0" fontId="29" fillId="8" borderId="8" xfId="0" applyFont="1" applyFill="1" applyBorder="1" applyAlignment="1">
      <alignment horizontal="center" wrapText="1"/>
    </xf>
    <xf numFmtId="0" fontId="29" fillId="8" borderId="8" xfId="0" applyFont="1" applyFill="1" applyBorder="1" applyAlignment="1">
      <alignment horizontal="left" vertical="center" wrapText="1"/>
    </xf>
    <xf numFmtId="4" fontId="29" fillId="8" borderId="8" xfId="20" quotePrefix="1" applyNumberFormat="1" applyFont="1" applyFill="1" applyBorder="1" applyAlignment="1">
      <alignment horizontal="center" vertical="center" wrapText="1"/>
    </xf>
    <xf numFmtId="0" fontId="29" fillId="8" borderId="8" xfId="0" applyFont="1" applyFill="1" applyBorder="1" applyAlignment="1">
      <alignment horizontal="center" vertical="center" wrapText="1"/>
    </xf>
    <xf numFmtId="4" fontId="29" fillId="8" borderId="8" xfId="44" applyNumberFormat="1" applyFont="1" applyFill="1" applyBorder="1" applyAlignment="1">
      <alignment wrapText="1"/>
    </xf>
    <xf numFmtId="0" fontId="29" fillId="0" borderId="8" xfId="0" applyFont="1" applyBorder="1" applyAlignment="1">
      <alignment horizontal="center" wrapText="1"/>
    </xf>
    <xf numFmtId="0" fontId="29" fillId="0" borderId="8" xfId="0" quotePrefix="1" applyFont="1" applyFill="1" applyBorder="1" applyAlignment="1">
      <alignment vertical="center" wrapText="1"/>
    </xf>
    <xf numFmtId="4" fontId="29" fillId="0" borderId="8" xfId="16" applyNumberFormat="1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0" borderId="8" xfId="0" applyFont="1" applyBorder="1" applyAlignment="1">
      <alignment horizontal="center" vertical="center" wrapText="1"/>
    </xf>
    <xf numFmtId="4" fontId="29" fillId="0" borderId="8" xfId="44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35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0" fontId="4" fillId="0" borderId="0" xfId="0" applyFont="1" applyFill="1"/>
    <xf numFmtId="4" fontId="4" fillId="0" borderId="0" xfId="0" applyNumberFormat="1" applyFont="1" applyFill="1"/>
    <xf numFmtId="0" fontId="26" fillId="0" borderId="8" xfId="0" applyFont="1" applyBorder="1" applyAlignment="1">
      <alignment horizontal="center" vertical="center" wrapText="1"/>
    </xf>
    <xf numFmtId="4" fontId="35" fillId="0" borderId="0" xfId="0" applyNumberFormat="1" applyFont="1" applyFill="1"/>
    <xf numFmtId="0" fontId="26" fillId="6" borderId="8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4" fontId="0" fillId="0" borderId="0" xfId="0" applyNumberFormat="1" applyFill="1"/>
    <xf numFmtId="4" fontId="24" fillId="7" borderId="8" xfId="15" applyNumberFormat="1" applyFont="1" applyFill="1" applyBorder="1" applyAlignment="1">
      <alignment horizontal="center" vertical="center" wrapText="1"/>
    </xf>
    <xf numFmtId="0" fontId="29" fillId="0" borderId="8" xfId="28" applyFont="1" applyBorder="1" applyAlignment="1">
      <alignment vertical="center" wrapText="1"/>
    </xf>
    <xf numFmtId="0" fontId="29" fillId="7" borderId="8" xfId="28" applyFont="1" applyFill="1" applyBorder="1"/>
    <xf numFmtId="169" fontId="4" fillId="7" borderId="8" xfId="28" applyNumberFormat="1" applyFont="1" applyFill="1" applyBorder="1" applyAlignment="1">
      <alignment horizontal="center" vertical="center"/>
    </xf>
    <xf numFmtId="172" fontId="4" fillId="7" borderId="8" xfId="28" applyNumberFormat="1" applyFont="1" applyFill="1" applyBorder="1" applyAlignment="1">
      <alignment horizontal="center" vertical="center"/>
    </xf>
    <xf numFmtId="4" fontId="4" fillId="7" borderId="8" xfId="28" applyNumberFormat="1" applyFont="1" applyFill="1" applyBorder="1" applyAlignment="1">
      <alignment horizontal="center" vertical="center"/>
    </xf>
    <xf numFmtId="0" fontId="4" fillId="0" borderId="0" xfId="28" applyFont="1" applyBorder="1"/>
    <xf numFmtId="0" fontId="29" fillId="0" borderId="0" xfId="28" applyFont="1" applyBorder="1" applyAlignment="1">
      <alignment horizontal="center"/>
    </xf>
    <xf numFmtId="0" fontId="29" fillId="6" borderId="0" xfId="28" applyFont="1" applyFill="1" applyBorder="1" applyAlignment="1">
      <alignment horizontal="center" vertical="center" wrapText="1"/>
    </xf>
    <xf numFmtId="9" fontId="24" fillId="6" borderId="0" xfId="28" applyNumberFormat="1" applyFont="1" applyFill="1" applyBorder="1" applyAlignment="1">
      <alignment horizontal="center" vertical="center" wrapText="1"/>
    </xf>
    <xf numFmtId="0" fontId="29" fillId="6" borderId="0" xfId="28" applyFont="1" applyFill="1" applyBorder="1" applyAlignment="1">
      <alignment horizontal="center"/>
    </xf>
    <xf numFmtId="3" fontId="29" fillId="6" borderId="0" xfId="28" applyNumberFormat="1" applyFont="1" applyFill="1" applyBorder="1" applyAlignment="1">
      <alignment horizontal="center" vertical="center"/>
    </xf>
    <xf numFmtId="3" fontId="4" fillId="6" borderId="0" xfId="28" applyNumberFormat="1" applyFont="1" applyFill="1" applyBorder="1" applyAlignment="1">
      <alignment horizontal="center" vertical="center"/>
    </xf>
    <xf numFmtId="4" fontId="29" fillId="6" borderId="0" xfId="28" applyNumberFormat="1" applyFont="1" applyFill="1" applyBorder="1" applyAlignment="1">
      <alignment horizontal="center"/>
    </xf>
    <xf numFmtId="0" fontId="4" fillId="0" borderId="0" xfId="45" applyFont="1" applyAlignment="1">
      <alignment horizontal="right"/>
    </xf>
    <xf numFmtId="174" fontId="4" fillId="0" borderId="8" xfId="28" applyNumberFormat="1" applyFont="1" applyBorder="1" applyAlignment="1">
      <alignment horizontal="center" vertical="center"/>
    </xf>
    <xf numFmtId="4" fontId="29" fillId="6" borderId="8" xfId="28" applyNumberFormat="1" applyFont="1" applyFill="1" applyBorder="1" applyAlignment="1">
      <alignment horizontal="center" vertical="center" wrapText="1"/>
    </xf>
    <xf numFmtId="0" fontId="47" fillId="0" borderId="8" xfId="28" applyFont="1" applyBorder="1" applyAlignment="1">
      <alignment vertical="center" wrapText="1"/>
    </xf>
    <xf numFmtId="0" fontId="47" fillId="0" borderId="8" xfId="28" applyFont="1" applyBorder="1" applyAlignment="1">
      <alignment horizontal="justify" vertical="center" wrapText="1"/>
    </xf>
    <xf numFmtId="4" fontId="47" fillId="0" borderId="8" xfId="28" applyNumberFormat="1" applyFont="1" applyBorder="1" applyAlignment="1">
      <alignment horizontal="center" vertical="center" wrapText="1"/>
    </xf>
    <xf numFmtId="0" fontId="41" fillId="0" borderId="8" xfId="15" applyFont="1" applyBorder="1"/>
    <xf numFmtId="4" fontId="41" fillId="0" borderId="8" xfId="15" applyNumberFormat="1" applyFont="1" applyBorder="1" applyAlignment="1">
      <alignment horizontal="center"/>
    </xf>
    <xf numFmtId="0" fontId="40" fillId="0" borderId="0" xfId="15" applyFont="1" applyBorder="1" applyAlignment="1">
      <alignment horizontal="center"/>
    </xf>
    <xf numFmtId="0" fontId="4" fillId="0" borderId="0" xfId="45" applyFont="1" applyBorder="1" applyAlignment="1">
      <alignment horizontal="right"/>
    </xf>
    <xf numFmtId="4" fontId="31" fillId="6" borderId="0" xfId="15" applyNumberFormat="1" applyFont="1" applyFill="1" applyAlignment="1">
      <alignment vertical="center"/>
    </xf>
    <xf numFmtId="0" fontId="31" fillId="6" borderId="0" xfId="15" applyFont="1" applyFill="1" applyAlignment="1">
      <alignment vertical="center"/>
    </xf>
    <xf numFmtId="0" fontId="4" fillId="7" borderId="8" xfId="23" quotePrefix="1" applyFont="1" applyFill="1" applyBorder="1" applyAlignment="1">
      <alignment horizontal="center" vertical="center" wrapText="1"/>
    </xf>
    <xf numFmtId="4" fontId="4" fillId="7" borderId="8" xfId="23" quotePrefix="1" applyNumberFormat="1" applyFont="1" applyFill="1" applyBorder="1" applyAlignment="1">
      <alignment horizontal="center" vertical="center" wrapText="1"/>
    </xf>
    <xf numFmtId="0" fontId="29" fillId="0" borderId="8" xfId="20" quotePrefix="1" applyFont="1" applyFill="1" applyBorder="1" applyAlignment="1">
      <alignment horizontal="center" vertical="center" wrapText="1"/>
    </xf>
    <xf numFmtId="0" fontId="0" fillId="0" borderId="0" xfId="0"/>
    <xf numFmtId="0" fontId="29" fillId="6" borderId="8" xfId="10" applyFont="1" applyFill="1" applyBorder="1" applyAlignment="1">
      <alignment vertical="center" wrapText="1"/>
    </xf>
    <xf numFmtId="0" fontId="52" fillId="0" borderId="0" xfId="52" applyNumberFormat="1" applyFont="1" applyFill="1" applyBorder="1" applyAlignment="1" applyProtection="1">
      <alignment horizontal="center" wrapText="1"/>
    </xf>
    <xf numFmtId="0" fontId="53" fillId="0" borderId="0" xfId="52" applyNumberFormat="1" applyFont="1" applyFill="1" applyBorder="1" applyAlignment="1" applyProtection="1">
      <alignment horizontal="right"/>
    </xf>
    <xf numFmtId="0" fontId="54" fillId="0" borderId="0" xfId="52" applyNumberFormat="1" applyFont="1" applyFill="1" applyBorder="1" applyAlignment="1" applyProtection="1"/>
    <xf numFmtId="0" fontId="52" fillId="0" borderId="36" xfId="52" applyNumberFormat="1" applyFont="1" applyFill="1" applyBorder="1" applyAlignment="1" applyProtection="1">
      <alignment horizontal="center" vertical="top" wrapText="1"/>
    </xf>
    <xf numFmtId="0" fontId="54" fillId="0" borderId="36" xfId="52" applyNumberFormat="1" applyFont="1" applyFill="1" applyBorder="1" applyAlignment="1" applyProtection="1"/>
    <xf numFmtId="0" fontId="52" fillId="0" borderId="0" xfId="52" applyNumberFormat="1" applyFont="1" applyFill="1" applyBorder="1" applyAlignment="1" applyProtection="1"/>
    <xf numFmtId="0" fontId="57" fillId="0" borderId="0" xfId="52" applyNumberFormat="1" applyFont="1" applyFill="1" applyBorder="1" applyAlignment="1" applyProtection="1">
      <alignment vertical="top"/>
    </xf>
    <xf numFmtId="0" fontId="52" fillId="0" borderId="0" xfId="52" applyNumberFormat="1" applyFont="1" applyFill="1" applyBorder="1" applyAlignment="1" applyProtection="1">
      <alignment vertical="top"/>
    </xf>
    <xf numFmtId="0" fontId="53" fillId="0" borderId="0" xfId="52" applyNumberFormat="1" applyFont="1" applyFill="1" applyBorder="1" applyAlignment="1" applyProtection="1"/>
    <xf numFmtId="0" fontId="52" fillId="0" borderId="0" xfId="52" applyNumberFormat="1" applyFont="1" applyFill="1" applyBorder="1" applyAlignment="1" applyProtection="1">
      <alignment horizontal="left" indent="1"/>
    </xf>
    <xf numFmtId="0" fontId="56" fillId="0" borderId="0" xfId="52" applyNumberFormat="1" applyFont="1" applyFill="1" applyBorder="1" applyAlignment="1" applyProtection="1">
      <alignment horizontal="left"/>
    </xf>
    <xf numFmtId="0" fontId="52" fillId="0" borderId="0" xfId="52" applyNumberFormat="1" applyFont="1" applyFill="1" applyBorder="1" applyAlignment="1" applyProtection="1">
      <alignment horizontal="right"/>
    </xf>
    <xf numFmtId="0" fontId="58" fillId="0" borderId="39" xfId="52" applyNumberFormat="1" applyFont="1" applyFill="1" applyBorder="1" applyAlignment="1" applyProtection="1">
      <alignment horizontal="center" vertical="center" wrapText="1"/>
    </xf>
    <xf numFmtId="0" fontId="58" fillId="0" borderId="40" xfId="52" applyNumberFormat="1" applyFont="1" applyFill="1" applyBorder="1" applyAlignment="1" applyProtection="1">
      <alignment horizontal="center" vertical="center" wrapText="1"/>
    </xf>
    <xf numFmtId="0" fontId="52" fillId="0" borderId="39" xfId="52" applyNumberFormat="1" applyFont="1" applyFill="1" applyBorder="1" applyAlignment="1" applyProtection="1">
      <alignment horizontal="center" wrapText="1"/>
    </xf>
    <xf numFmtId="0" fontId="52" fillId="0" borderId="40" xfId="52" applyNumberFormat="1" applyFont="1" applyFill="1" applyBorder="1" applyAlignment="1" applyProtection="1">
      <alignment horizontal="center" wrapText="1"/>
    </xf>
    <xf numFmtId="0" fontId="54" fillId="0" borderId="41" xfId="52" applyNumberFormat="1" applyFont="1" applyFill="1" applyBorder="1" applyAlignment="1" applyProtection="1"/>
    <xf numFmtId="0" fontId="52" fillId="0" borderId="43" xfId="52" applyNumberFormat="1" applyFont="1" applyFill="1" applyBorder="1" applyAlignment="1" applyProtection="1">
      <alignment horizontal="left" vertical="top" wrapText="1"/>
    </xf>
    <xf numFmtId="0" fontId="52" fillId="0" borderId="43" xfId="52" applyNumberFormat="1" applyFont="1" applyFill="1" applyBorder="1" applyAlignment="1" applyProtection="1">
      <alignment horizontal="center" vertical="top" wrapText="1"/>
    </xf>
    <xf numFmtId="0" fontId="52" fillId="0" borderId="43" xfId="52" applyNumberFormat="1" applyFont="1" applyFill="1" applyBorder="1" applyAlignment="1" applyProtection="1">
      <alignment horizontal="right" vertical="top" wrapText="1"/>
    </xf>
    <xf numFmtId="0" fontId="54" fillId="0" borderId="38" xfId="52" applyNumberFormat="1" applyFont="1" applyFill="1" applyBorder="1" applyAlignment="1" applyProtection="1"/>
    <xf numFmtId="0" fontId="52" fillId="0" borderId="45" xfId="52" applyNumberFormat="1" applyFont="1" applyFill="1" applyBorder="1" applyAlignment="1" applyProtection="1">
      <alignment horizontal="left" vertical="top" wrapText="1"/>
    </xf>
    <xf numFmtId="0" fontId="52" fillId="0" borderId="45" xfId="52" applyNumberFormat="1" applyFont="1" applyFill="1" applyBorder="1" applyAlignment="1" applyProtection="1">
      <alignment horizontal="center" vertical="top" wrapText="1"/>
    </xf>
    <xf numFmtId="0" fontId="52" fillId="0" borderId="45" xfId="52" applyNumberFormat="1" applyFont="1" applyFill="1" applyBorder="1" applyAlignment="1" applyProtection="1">
      <alignment horizontal="right" vertical="top" wrapText="1"/>
    </xf>
    <xf numFmtId="0" fontId="53" fillId="0" borderId="39" xfId="52" applyNumberFormat="1" applyFont="1" applyFill="1" applyBorder="1" applyAlignment="1" applyProtection="1">
      <alignment vertical="top" wrapText="1"/>
    </xf>
    <xf numFmtId="0" fontId="56" fillId="0" borderId="42" xfId="52" applyNumberFormat="1" applyFont="1" applyFill="1" applyBorder="1" applyAlignment="1" applyProtection="1">
      <alignment horizontal="right" vertical="top" wrapText="1"/>
    </xf>
    <xf numFmtId="0" fontId="52" fillId="0" borderId="35" xfId="52" applyNumberFormat="1" applyFont="1" applyFill="1" applyBorder="1" applyAlignment="1" applyProtection="1">
      <alignment horizontal="right" vertical="top" wrapText="1"/>
    </xf>
    <xf numFmtId="0" fontId="56" fillId="0" borderId="35" xfId="52" applyNumberFormat="1" applyFont="1" applyFill="1" applyBorder="1" applyAlignment="1" applyProtection="1">
      <alignment horizontal="right" vertical="top" wrapText="1"/>
    </xf>
    <xf numFmtId="0" fontId="53" fillId="0" borderId="0" xfId="52" applyNumberFormat="1" applyFont="1" applyFill="1" applyBorder="1" applyAlignment="1" applyProtection="1">
      <alignment vertical="top" wrapText="1"/>
    </xf>
    <xf numFmtId="0" fontId="52" fillId="0" borderId="0" xfId="52" applyNumberFormat="1" applyFont="1" applyFill="1" applyBorder="1" applyAlignment="1" applyProtection="1">
      <alignment horizontal="center" vertical="top" wrapText="1"/>
    </xf>
    <xf numFmtId="0" fontId="52" fillId="0" borderId="0" xfId="52" applyNumberFormat="1" applyFont="1" applyFill="1" applyBorder="1" applyAlignment="1" applyProtection="1">
      <alignment horizontal="right" vertical="top" wrapText="1"/>
    </xf>
    <xf numFmtId="0" fontId="58" fillId="0" borderId="0" xfId="52" applyNumberFormat="1" applyFont="1" applyFill="1" applyBorder="1" applyAlignment="1" applyProtection="1">
      <alignment horizontal="left" vertical="top"/>
    </xf>
    <xf numFmtId="0" fontId="52" fillId="0" borderId="0" xfId="52" applyNumberFormat="1" applyFont="1" applyFill="1" applyBorder="1" applyAlignment="1" applyProtection="1">
      <alignment horizontal="left" vertical="top"/>
    </xf>
    <xf numFmtId="43" fontId="56" fillId="0" borderId="35" xfId="51" applyFont="1" applyFill="1" applyBorder="1" applyAlignment="1" applyProtection="1">
      <alignment horizontal="right" vertical="top" wrapText="1"/>
    </xf>
    <xf numFmtId="0" fontId="51" fillId="0" borderId="18" xfId="53" applyNumberFormat="1" applyFont="1" applyFill="1" applyBorder="1" applyAlignment="1" applyProtection="1"/>
    <xf numFmtId="0" fontId="51" fillId="0" borderId="46" xfId="53" applyNumberFormat="1" applyFont="1" applyFill="1" applyBorder="1" applyAlignment="1" applyProtection="1"/>
    <xf numFmtId="0" fontId="49" fillId="0" borderId="4" xfId="53" applyNumberFormat="1" applyFont="1" applyFill="1" applyBorder="1" applyAlignment="1" applyProtection="1">
      <alignment horizontal="right"/>
    </xf>
    <xf numFmtId="0" fontId="51" fillId="0" borderId="0" xfId="53" applyNumberFormat="1" applyFont="1" applyFill="1" applyBorder="1" applyAlignment="1" applyProtection="1"/>
    <xf numFmtId="0" fontId="49" fillId="0" borderId="10" xfId="53" applyNumberFormat="1" applyFont="1" applyFill="1" applyBorder="1" applyAlignment="1" applyProtection="1"/>
    <xf numFmtId="0" fontId="49" fillId="0" borderId="0" xfId="53" applyNumberFormat="1" applyFont="1" applyFill="1" applyBorder="1" applyAlignment="1" applyProtection="1"/>
    <xf numFmtId="0" fontId="49" fillId="0" borderId="7" xfId="53" applyNumberFormat="1" applyFont="1" applyFill="1" applyBorder="1" applyAlignment="1" applyProtection="1">
      <alignment horizontal="right"/>
    </xf>
    <xf numFmtId="0" fontId="49" fillId="0" borderId="7" xfId="53" applyNumberFormat="1" applyFont="1" applyFill="1" applyBorder="1" applyAlignment="1" applyProtection="1"/>
    <xf numFmtId="0" fontId="49" fillId="0" borderId="0" xfId="53" applyNumberFormat="1" applyFont="1" applyFill="1" applyBorder="1" applyAlignment="1" applyProtection="1">
      <alignment horizontal="center"/>
    </xf>
    <xf numFmtId="0" fontId="65" fillId="0" borderId="0" xfId="53" applyNumberFormat="1" applyFont="1" applyFill="1" applyBorder="1" applyAlignment="1" applyProtection="1"/>
    <xf numFmtId="4" fontId="49" fillId="0" borderId="0" xfId="53" applyNumberFormat="1" applyFont="1" applyFill="1" applyBorder="1" applyAlignment="1" applyProtection="1">
      <alignment horizontal="center"/>
    </xf>
    <xf numFmtId="0" fontId="14" fillId="0" borderId="10" xfId="53" applyNumberFormat="1" applyFont="1" applyFill="1" applyBorder="1" applyAlignment="1" applyProtection="1">
      <alignment horizontal="center"/>
    </xf>
    <xf numFmtId="0" fontId="14" fillId="0" borderId="0" xfId="53" applyNumberFormat="1" applyFont="1" applyFill="1" applyBorder="1" applyAlignment="1" applyProtection="1">
      <alignment horizontal="center"/>
    </xf>
    <xf numFmtId="0" fontId="14" fillId="0" borderId="7" xfId="53" applyNumberFormat="1" applyFont="1" applyFill="1" applyBorder="1" applyAlignment="1" applyProtection="1">
      <alignment horizontal="center"/>
    </xf>
    <xf numFmtId="0" fontId="49" fillId="0" borderId="10" xfId="53" applyNumberFormat="1" applyFont="1" applyFill="1" applyBorder="1" applyAlignment="1" applyProtection="1">
      <alignment wrapText="1"/>
    </xf>
    <xf numFmtId="0" fontId="49" fillId="0" borderId="7" xfId="53" applyNumberFormat="1" applyFont="1" applyFill="1" applyBorder="1" applyAlignment="1" applyProtection="1">
      <alignment wrapText="1"/>
    </xf>
    <xf numFmtId="0" fontId="64" fillId="0" borderId="10" xfId="53" applyNumberFormat="1" applyFont="1" applyFill="1" applyBorder="1" applyAlignment="1" applyProtection="1">
      <alignment vertical="top"/>
    </xf>
    <xf numFmtId="0" fontId="64" fillId="0" borderId="7" xfId="53" applyNumberFormat="1" applyFont="1" applyFill="1" applyBorder="1" applyAlignment="1" applyProtection="1">
      <alignment vertical="top"/>
    </xf>
    <xf numFmtId="0" fontId="64" fillId="0" borderId="0" xfId="53" applyNumberFormat="1" applyFont="1" applyFill="1" applyBorder="1" applyAlignment="1" applyProtection="1">
      <alignment horizontal="center"/>
    </xf>
    <xf numFmtId="0" fontId="64" fillId="0" borderId="0" xfId="53" applyNumberFormat="1" applyFont="1" applyFill="1" applyBorder="1" applyAlignment="1" applyProtection="1"/>
    <xf numFmtId="0" fontId="64" fillId="0" borderId="7" xfId="53" applyNumberFormat="1" applyFont="1" applyFill="1" applyBorder="1" applyAlignment="1" applyProtection="1"/>
    <xf numFmtId="0" fontId="65" fillId="0" borderId="10" xfId="53" applyNumberFormat="1" applyFont="1" applyFill="1" applyBorder="1" applyAlignment="1" applyProtection="1">
      <alignment horizontal="left"/>
    </xf>
    <xf numFmtId="0" fontId="49" fillId="0" borderId="7" xfId="53" applyNumberFormat="1" applyFont="1" applyFill="1" applyBorder="1" applyAlignment="1" applyProtection="1">
      <alignment horizontal="center"/>
    </xf>
    <xf numFmtId="0" fontId="55" fillId="7" borderId="21" xfId="53" applyNumberFormat="1" applyFont="1" applyFill="1" applyBorder="1" applyAlignment="1" applyProtection="1">
      <alignment horizontal="center" vertical="top" wrapText="1"/>
    </xf>
    <xf numFmtId="0" fontId="55" fillId="7" borderId="39" xfId="53" applyNumberFormat="1" applyFont="1" applyFill="1" applyBorder="1" applyAlignment="1" applyProtection="1">
      <alignment horizontal="center" vertical="top" wrapText="1"/>
    </xf>
    <xf numFmtId="0" fontId="55" fillId="7" borderId="22" xfId="53" applyNumberFormat="1" applyFont="1" applyFill="1" applyBorder="1" applyAlignment="1" applyProtection="1">
      <alignment horizontal="center" vertical="top" wrapText="1"/>
    </xf>
    <xf numFmtId="1" fontId="55" fillId="0" borderId="21" xfId="53" applyNumberFormat="1" applyFont="1" applyFill="1" applyBorder="1" applyAlignment="1" applyProtection="1">
      <alignment horizontal="center" vertical="top" wrapText="1"/>
    </xf>
    <xf numFmtId="0" fontId="55" fillId="0" borderId="39" xfId="53" applyNumberFormat="1" applyFont="1" applyFill="1" applyBorder="1" applyAlignment="1" applyProtection="1">
      <alignment horizontal="left" vertical="top" wrapText="1"/>
    </xf>
    <xf numFmtId="0" fontId="55" fillId="0" borderId="39" xfId="53" applyNumberFormat="1" applyFont="1" applyFill="1" applyBorder="1" applyAlignment="1" applyProtection="1">
      <alignment horizontal="right" vertical="top" wrapText="1"/>
    </xf>
    <xf numFmtId="2" fontId="55" fillId="0" borderId="39" xfId="53" applyNumberFormat="1" applyFont="1" applyFill="1" applyBorder="1" applyAlignment="1" applyProtection="1">
      <alignment horizontal="right" vertical="top" wrapText="1"/>
    </xf>
    <xf numFmtId="2" fontId="55" fillId="0" borderId="22" xfId="53" applyNumberFormat="1" applyFont="1" applyFill="1" applyBorder="1" applyAlignment="1" applyProtection="1">
      <alignment horizontal="right" vertical="top" wrapText="1"/>
    </xf>
    <xf numFmtId="0" fontId="51" fillId="0" borderId="42" xfId="53" applyNumberFormat="1" applyFont="1" applyFill="1" applyBorder="1" applyAlignment="1" applyProtection="1"/>
    <xf numFmtId="0" fontId="51" fillId="0" borderId="39" xfId="53" applyNumberFormat="1" applyFont="1" applyFill="1" applyBorder="1" applyAlignment="1" applyProtection="1"/>
    <xf numFmtId="0" fontId="67" fillId="7" borderId="21" xfId="53" applyNumberFormat="1" applyFont="1" applyFill="1" applyBorder="1" applyAlignment="1" applyProtection="1"/>
    <xf numFmtId="0" fontId="67" fillId="7" borderId="39" xfId="53" applyNumberFormat="1" applyFont="1" applyFill="1" applyBorder="1" applyAlignment="1" applyProtection="1">
      <alignment horizontal="right" vertical="top" wrapText="1"/>
    </xf>
    <xf numFmtId="0" fontId="67" fillId="7" borderId="39" xfId="53" applyNumberFormat="1" applyFont="1" applyFill="1" applyBorder="1" applyAlignment="1" applyProtection="1">
      <alignment horizontal="right" vertical="top"/>
    </xf>
    <xf numFmtId="4" fontId="67" fillId="7" borderId="39" xfId="53" applyNumberFormat="1" applyFont="1" applyFill="1" applyBorder="1" applyAlignment="1" applyProtection="1">
      <alignment horizontal="right" vertical="top"/>
    </xf>
    <xf numFmtId="4" fontId="67" fillId="7" borderId="22" xfId="53" applyNumberFormat="1" applyFont="1" applyFill="1" applyBorder="1" applyAlignment="1" applyProtection="1">
      <alignment horizontal="right" vertical="top"/>
    </xf>
    <xf numFmtId="0" fontId="51" fillId="3" borderId="42" xfId="53" applyNumberFormat="1" applyFont="1" applyFill="1" applyBorder="1" applyAlignment="1" applyProtection="1">
      <alignment horizontal="center" vertical="center"/>
    </xf>
    <xf numFmtId="0" fontId="51" fillId="3" borderId="39" xfId="53" applyNumberFormat="1" applyFont="1" applyFill="1" applyBorder="1" applyAlignment="1" applyProtection="1">
      <alignment horizontal="center" vertical="center" wrapText="1"/>
    </xf>
    <xf numFmtId="0" fontId="51" fillId="3" borderId="39" xfId="53" applyNumberFormat="1" applyFont="1" applyFill="1" applyBorder="1" applyAlignment="1" applyProtection="1">
      <alignment horizontal="center" vertical="center"/>
    </xf>
    <xf numFmtId="0" fontId="51" fillId="2" borderId="39" xfId="53" applyNumberFormat="1" applyFont="1" applyFill="1" applyBorder="1" applyAlignment="1" applyProtection="1">
      <alignment horizontal="center" vertical="center" wrapText="1"/>
    </xf>
    <xf numFmtId="0" fontId="51" fillId="2" borderId="39" xfId="53" applyNumberFormat="1" applyFont="1" applyFill="1" applyBorder="1" applyAlignment="1" applyProtection="1">
      <alignment horizontal="center" vertical="center"/>
    </xf>
    <xf numFmtId="0" fontId="51" fillId="10" borderId="39" xfId="53" applyNumberFormat="1" applyFont="1" applyFill="1" applyBorder="1" applyAlignment="1" applyProtection="1">
      <alignment horizontal="center" vertical="center"/>
    </xf>
    <xf numFmtId="0" fontId="51" fillId="11" borderId="39" xfId="53" applyNumberFormat="1" applyFont="1" applyFill="1" applyBorder="1" applyAlignment="1" applyProtection="1">
      <alignment horizontal="center" vertical="center"/>
    </xf>
    <xf numFmtId="1" fontId="55" fillId="0" borderId="21" xfId="53" applyNumberFormat="1" applyFont="1" applyFill="1" applyBorder="1" applyAlignment="1" applyProtection="1">
      <alignment horizontal="center" vertical="center" wrapText="1"/>
    </xf>
    <xf numFmtId="0" fontId="55" fillId="0" borderId="39" xfId="53" applyNumberFormat="1" applyFont="1" applyFill="1" applyBorder="1" applyAlignment="1" applyProtection="1">
      <alignment horizontal="left" vertical="center" wrapText="1"/>
    </xf>
    <xf numFmtId="0" fontId="55" fillId="0" borderId="42" xfId="53" applyNumberFormat="1" applyFont="1" applyFill="1" applyBorder="1" applyAlignment="1" applyProtection="1">
      <alignment horizontal="left" vertical="center" wrapText="1"/>
    </xf>
    <xf numFmtId="4" fontId="55" fillId="0" borderId="39" xfId="53" applyNumberFormat="1" applyFont="1" applyFill="1" applyBorder="1" applyAlignment="1" applyProtection="1">
      <alignment horizontal="center" vertical="center" wrapText="1"/>
    </xf>
    <xf numFmtId="4" fontId="55" fillId="0" borderId="39" xfId="53" applyNumberFormat="1" applyFont="1" applyFill="1" applyBorder="1" applyAlignment="1" applyProtection="1">
      <alignment horizontal="right" vertical="center" wrapText="1"/>
    </xf>
    <xf numFmtId="0" fontId="55" fillId="0" borderId="39" xfId="53" applyNumberFormat="1" applyFont="1" applyFill="1" applyBorder="1" applyAlignment="1" applyProtection="1">
      <alignment horizontal="right" vertical="center" wrapText="1"/>
    </xf>
    <xf numFmtId="4" fontId="55" fillId="0" borderId="22" xfId="53" applyNumberFormat="1" applyFont="1" applyFill="1" applyBorder="1" applyAlignment="1" applyProtection="1">
      <alignment horizontal="center" vertical="center" wrapText="1"/>
    </xf>
    <xf numFmtId="4" fontId="51" fillId="3" borderId="42" xfId="53" applyNumberFormat="1" applyFont="1" applyFill="1" applyBorder="1" applyAlignment="1" applyProtection="1">
      <alignment vertical="center"/>
    </xf>
    <xf numFmtId="4" fontId="51" fillId="3" borderId="39" xfId="53" applyNumberFormat="1" applyFont="1" applyFill="1" applyBorder="1" applyAlignment="1" applyProtection="1">
      <alignment vertical="center"/>
    </xf>
    <xf numFmtId="4" fontId="51" fillId="3" borderId="39" xfId="53" applyNumberFormat="1" applyFont="1" applyFill="1" applyBorder="1" applyAlignment="1" applyProtection="1">
      <alignment horizontal="center" vertical="center"/>
    </xf>
    <xf numFmtId="4" fontId="51" fillId="2" borderId="39" xfId="53" applyNumberFormat="1" applyFont="1" applyFill="1" applyBorder="1" applyAlignment="1" applyProtection="1">
      <alignment horizontal="center" vertical="center"/>
    </xf>
    <xf numFmtId="4" fontId="51" fillId="2" borderId="39" xfId="53" applyNumberFormat="1" applyFont="1" applyFill="1" applyBorder="1" applyAlignment="1" applyProtection="1">
      <alignment vertical="center"/>
    </xf>
    <xf numFmtId="4" fontId="51" fillId="10" borderId="39" xfId="53" applyNumberFormat="1" applyFont="1" applyFill="1" applyBorder="1" applyAlignment="1" applyProtection="1">
      <alignment horizontal="center" vertical="center"/>
    </xf>
    <xf numFmtId="4" fontId="51" fillId="11" borderId="39" xfId="53" applyNumberFormat="1" applyFont="1" applyFill="1" applyBorder="1" applyAlignment="1" applyProtection="1">
      <alignment horizontal="center" vertical="center"/>
    </xf>
    <xf numFmtId="4" fontId="51" fillId="11" borderId="39" xfId="53" applyNumberFormat="1" applyFont="1" applyFill="1" applyBorder="1" applyAlignment="1" applyProtection="1">
      <alignment vertical="center"/>
    </xf>
    <xf numFmtId="0" fontId="55" fillId="0" borderId="39" xfId="53" applyNumberFormat="1" applyFont="1" applyFill="1" applyBorder="1" applyAlignment="1" applyProtection="1">
      <alignment horizontal="center" vertical="center" wrapText="1"/>
    </xf>
    <xf numFmtId="0" fontId="55" fillId="0" borderId="40" xfId="53" applyNumberFormat="1" applyFont="1" applyFill="1" applyBorder="1" applyAlignment="1" applyProtection="1">
      <alignment horizontal="left" vertical="top" wrapText="1"/>
    </xf>
    <xf numFmtId="0" fontId="55" fillId="0" borderId="42" xfId="53" applyNumberFormat="1" applyFont="1" applyFill="1" applyBorder="1" applyAlignment="1" applyProtection="1">
      <alignment horizontal="left" vertical="top" wrapText="1"/>
    </xf>
    <xf numFmtId="4" fontId="55" fillId="0" borderId="39" xfId="53" applyNumberFormat="1" applyFont="1" applyFill="1" applyBorder="1" applyAlignment="1" applyProtection="1">
      <alignment horizontal="right" vertical="top" wrapText="1"/>
    </xf>
    <xf numFmtId="4" fontId="55" fillId="0" borderId="22" xfId="53" applyNumberFormat="1" applyFont="1" applyFill="1" applyBorder="1" applyAlignment="1" applyProtection="1">
      <alignment horizontal="right" vertical="top" wrapText="1"/>
    </xf>
    <xf numFmtId="4" fontId="51" fillId="7" borderId="42" xfId="53" applyNumberFormat="1" applyFont="1" applyFill="1" applyBorder="1" applyAlignment="1" applyProtection="1"/>
    <xf numFmtId="4" fontId="51" fillId="7" borderId="39" xfId="53" applyNumberFormat="1" applyFont="1" applyFill="1" applyBorder="1" applyAlignment="1" applyProtection="1"/>
    <xf numFmtId="4" fontId="67" fillId="7" borderId="39" xfId="53" applyNumberFormat="1" applyFont="1" applyFill="1" applyBorder="1" applyAlignment="1" applyProtection="1">
      <alignment horizontal="center" vertical="top"/>
    </xf>
    <xf numFmtId="4" fontId="67" fillId="7" borderId="39" xfId="53" applyNumberFormat="1" applyFont="1" applyFill="1" applyBorder="1" applyAlignment="1" applyProtection="1">
      <alignment horizontal="right" vertical="top" wrapText="1"/>
    </xf>
    <xf numFmtId="4" fontId="67" fillId="7" borderId="22" xfId="53" applyNumberFormat="1" applyFont="1" applyFill="1" applyBorder="1" applyAlignment="1" applyProtection="1">
      <alignment horizontal="center" vertical="top"/>
    </xf>
    <xf numFmtId="0" fontId="51" fillId="7" borderId="42" xfId="53" applyNumberFormat="1" applyFont="1" applyFill="1" applyBorder="1" applyAlignment="1" applyProtection="1"/>
    <xf numFmtId="0" fontId="51" fillId="7" borderId="39" xfId="53" applyNumberFormat="1" applyFont="1" applyFill="1" applyBorder="1" applyAlignment="1" applyProtection="1"/>
    <xf numFmtId="4" fontId="68" fillId="7" borderId="39" xfId="53" applyNumberFormat="1" applyFont="1" applyFill="1" applyBorder="1" applyAlignment="1" applyProtection="1"/>
    <xf numFmtId="2" fontId="67" fillId="7" borderId="39" xfId="53" applyNumberFormat="1" applyFont="1" applyFill="1" applyBorder="1" applyAlignment="1" applyProtection="1">
      <alignment horizontal="right" vertical="top" wrapText="1"/>
    </xf>
    <xf numFmtId="176" fontId="67" fillId="7" borderId="39" xfId="53" applyNumberFormat="1" applyFont="1" applyFill="1" applyBorder="1" applyAlignment="1" applyProtection="1">
      <alignment horizontal="right" vertical="top"/>
    </xf>
    <xf numFmtId="4" fontId="67" fillId="7" borderId="39" xfId="53" applyNumberFormat="1" applyFont="1" applyFill="1" applyBorder="1" applyAlignment="1" applyProtection="1">
      <alignment horizontal="center" vertical="top" wrapText="1"/>
    </xf>
    <xf numFmtId="4" fontId="67" fillId="7" borderId="22" xfId="53" applyNumberFormat="1" applyFont="1" applyFill="1" applyBorder="1" applyAlignment="1" applyProtection="1">
      <alignment horizontal="center" vertical="top" wrapText="1"/>
    </xf>
    <xf numFmtId="0" fontId="68" fillId="7" borderId="42" xfId="53" applyNumberFormat="1" applyFont="1" applyFill="1" applyBorder="1" applyAlignment="1" applyProtection="1"/>
    <xf numFmtId="0" fontId="68" fillId="7" borderId="39" xfId="53" applyNumberFormat="1" applyFont="1" applyFill="1" applyBorder="1" applyAlignment="1" applyProtection="1"/>
    <xf numFmtId="4" fontId="51" fillId="0" borderId="39" xfId="53" applyNumberFormat="1" applyFont="1" applyFill="1" applyBorder="1" applyAlignment="1" applyProtection="1"/>
    <xf numFmtId="4" fontId="55" fillId="0" borderId="39" xfId="53" applyNumberFormat="1" applyFont="1" applyFill="1" applyBorder="1" applyAlignment="1" applyProtection="1">
      <alignment horizontal="center" vertical="top" wrapText="1"/>
    </xf>
    <xf numFmtId="4" fontId="55" fillId="0" borderId="22" xfId="53" applyNumberFormat="1" applyFont="1" applyFill="1" applyBorder="1" applyAlignment="1" applyProtection="1">
      <alignment horizontal="center" vertical="top" wrapText="1"/>
    </xf>
    <xf numFmtId="4" fontId="51" fillId="0" borderId="39" xfId="53" applyNumberFormat="1" applyFont="1" applyFill="1" applyBorder="1" applyAlignment="1" applyProtection="1">
      <alignment vertical="center"/>
    </xf>
    <xf numFmtId="176" fontId="67" fillId="7" borderId="39" xfId="53" applyNumberFormat="1" applyFont="1" applyFill="1" applyBorder="1" applyAlignment="1" applyProtection="1">
      <alignment horizontal="right" vertical="top" wrapText="1"/>
    </xf>
    <xf numFmtId="1" fontId="55" fillId="0" borderId="39" xfId="53" applyNumberFormat="1" applyFont="1" applyFill="1" applyBorder="1" applyAlignment="1" applyProtection="1">
      <alignment horizontal="right" vertical="top" wrapText="1"/>
    </xf>
    <xf numFmtId="1" fontId="55" fillId="0" borderId="22" xfId="53" applyNumberFormat="1" applyFont="1" applyFill="1" applyBorder="1" applyAlignment="1" applyProtection="1">
      <alignment horizontal="right" vertical="top" wrapText="1"/>
    </xf>
    <xf numFmtId="176" fontId="67" fillId="7" borderId="22" xfId="53" applyNumberFormat="1" applyFont="1" applyFill="1" applyBorder="1" applyAlignment="1" applyProtection="1">
      <alignment horizontal="center" vertical="top" wrapText="1"/>
    </xf>
    <xf numFmtId="165" fontId="55" fillId="0" borderId="39" xfId="53" applyNumberFormat="1" applyFont="1" applyFill="1" applyBorder="1" applyAlignment="1" applyProtection="1">
      <alignment horizontal="right" vertical="top" wrapText="1"/>
    </xf>
    <xf numFmtId="165" fontId="67" fillId="7" borderId="39" xfId="53" applyNumberFormat="1" applyFont="1" applyFill="1" applyBorder="1" applyAlignment="1" applyProtection="1">
      <alignment horizontal="right" vertical="top" wrapText="1"/>
    </xf>
    <xf numFmtId="165" fontId="67" fillId="7" borderId="39" xfId="53" applyNumberFormat="1" applyFont="1" applyFill="1" applyBorder="1" applyAlignment="1" applyProtection="1">
      <alignment horizontal="right" vertical="top"/>
    </xf>
    <xf numFmtId="0" fontId="67" fillId="7" borderId="53" xfId="53" applyNumberFormat="1" applyFont="1" applyFill="1" applyBorder="1" applyAlignment="1" applyProtection="1"/>
    <xf numFmtId="4" fontId="67" fillId="7" borderId="56" xfId="53" applyNumberFormat="1" applyFont="1" applyFill="1" applyBorder="1" applyAlignment="1" applyProtection="1">
      <alignment horizontal="right" vertical="top" wrapText="1"/>
    </xf>
    <xf numFmtId="176" fontId="67" fillId="7" borderId="56" xfId="53" applyNumberFormat="1" applyFont="1" applyFill="1" applyBorder="1" applyAlignment="1" applyProtection="1">
      <alignment horizontal="right" vertical="top"/>
    </xf>
    <xf numFmtId="0" fontId="55" fillId="0" borderId="0" xfId="53" applyNumberFormat="1" applyFont="1" applyFill="1" applyBorder="1" applyAlignment="1" applyProtection="1"/>
    <xf numFmtId="0" fontId="67" fillId="8" borderId="39" xfId="53" applyNumberFormat="1" applyFont="1" applyFill="1" applyBorder="1" applyAlignment="1" applyProtection="1"/>
    <xf numFmtId="0" fontId="65" fillId="8" borderId="39" xfId="53" applyFont="1" applyFill="1" applyBorder="1"/>
    <xf numFmtId="4" fontId="67" fillId="8" borderId="39" xfId="53" applyNumberFormat="1" applyFont="1" applyFill="1" applyBorder="1" applyAlignment="1" applyProtection="1"/>
    <xf numFmtId="49" fontId="55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right"/>
    </xf>
    <xf numFmtId="0" fontId="51" fillId="0" borderId="0" xfId="52"/>
    <xf numFmtId="49" fontId="49" fillId="0" borderId="0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wrapText="1"/>
    </xf>
    <xf numFmtId="49" fontId="69" fillId="0" borderId="0" xfId="52" applyNumberFormat="1" applyFont="1" applyFill="1" applyBorder="1" applyAlignment="1" applyProtection="1">
      <alignment vertical="top" wrapText="1"/>
    </xf>
    <xf numFmtId="0" fontId="69" fillId="0" borderId="0" xfId="52" applyNumberFormat="1" applyFont="1" applyFill="1" applyBorder="1" applyAlignment="1" applyProtection="1">
      <alignment wrapText="1"/>
    </xf>
    <xf numFmtId="0" fontId="69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left"/>
    </xf>
    <xf numFmtId="49" fontId="49" fillId="0" borderId="0" xfId="52" applyNumberFormat="1" applyFont="1" applyFill="1" applyBorder="1" applyAlignment="1" applyProtection="1">
      <alignment vertical="top"/>
    </xf>
    <xf numFmtId="49" fontId="49" fillId="0" borderId="38" xfId="52" applyNumberFormat="1" applyFont="1" applyFill="1" applyBorder="1" applyAlignment="1" applyProtection="1">
      <alignment vertical="top"/>
    </xf>
    <xf numFmtId="49" fontId="64" fillId="0" borderId="0" xfId="52" applyNumberFormat="1" applyFont="1" applyFill="1" applyBorder="1" applyAlignment="1" applyProtection="1">
      <alignment horizontal="center" vertical="top"/>
    </xf>
    <xf numFmtId="49" fontId="49" fillId="0" borderId="0" xfId="52" applyNumberFormat="1" applyFont="1" applyFill="1" applyBorder="1" applyAlignment="1" applyProtection="1">
      <alignment wrapText="1"/>
    </xf>
    <xf numFmtId="49" fontId="64" fillId="0" borderId="0" xfId="52" applyNumberFormat="1" applyFont="1" applyFill="1" applyBorder="1" applyAlignment="1" applyProtection="1"/>
    <xf numFmtId="49" fontId="55" fillId="0" borderId="0" xfId="52" applyNumberFormat="1" applyFont="1" applyFill="1" applyBorder="1" applyAlignment="1" applyProtection="1">
      <alignment horizontal="right" vertical="top"/>
    </xf>
    <xf numFmtId="49" fontId="64" fillId="0" borderId="0" xfId="52" applyNumberFormat="1" applyFont="1" applyFill="1" applyBorder="1" applyAlignment="1" applyProtection="1">
      <alignment horizontal="center"/>
    </xf>
    <xf numFmtId="49" fontId="65" fillId="0" borderId="0" xfId="52" applyNumberFormat="1" applyFont="1" applyFill="1" applyBorder="1" applyAlignment="1" applyProtection="1">
      <alignment horizontal="left"/>
    </xf>
    <xf numFmtId="0" fontId="49" fillId="0" borderId="0" xfId="52" applyNumberFormat="1" applyFont="1" applyFill="1" applyBorder="1" applyAlignment="1" applyProtection="1"/>
    <xf numFmtId="0" fontId="49" fillId="0" borderId="38" xfId="52" applyNumberFormat="1" applyFont="1" applyFill="1" applyBorder="1" applyAlignment="1" applyProtection="1"/>
    <xf numFmtId="0" fontId="49" fillId="0" borderId="38" xfId="52" applyNumberFormat="1" applyFont="1" applyFill="1" applyBorder="1" applyAlignment="1" applyProtection="1">
      <alignment horizontal="center"/>
    </xf>
    <xf numFmtId="0" fontId="49" fillId="0" borderId="0" xfId="52" applyNumberFormat="1" applyFont="1" applyFill="1" applyBorder="1" applyAlignment="1" applyProtection="1">
      <alignment horizontal="center"/>
    </xf>
    <xf numFmtId="0" fontId="49" fillId="0" borderId="0" xfId="52" applyNumberFormat="1" applyFont="1" applyFill="1" applyBorder="1" applyAlignment="1" applyProtection="1">
      <alignment horizontal="left" vertical="top"/>
    </xf>
    <xf numFmtId="0" fontId="49" fillId="0" borderId="0" xfId="52" applyNumberFormat="1" applyFont="1" applyFill="1" applyBorder="1" applyAlignment="1" applyProtection="1">
      <alignment vertical="center" wrapText="1"/>
    </xf>
    <xf numFmtId="0" fontId="64" fillId="0" borderId="0" xfId="52" applyNumberFormat="1" applyFont="1" applyFill="1" applyBorder="1" applyAlignment="1" applyProtection="1"/>
    <xf numFmtId="2" fontId="49" fillId="0" borderId="0" xfId="52" applyNumberFormat="1" applyFont="1" applyFill="1" applyBorder="1" applyAlignment="1" applyProtection="1"/>
    <xf numFmtId="49" fontId="55" fillId="0" borderId="0" xfId="52" applyNumberFormat="1" applyFont="1" applyFill="1" applyBorder="1" applyAlignment="1" applyProtection="1">
      <alignment horizontal="right"/>
    </xf>
    <xf numFmtId="0" fontId="65" fillId="0" borderId="0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horizontal="left"/>
    </xf>
    <xf numFmtId="2" fontId="49" fillId="0" borderId="0" xfId="52" applyNumberFormat="1" applyFont="1" applyFill="1" applyBorder="1" applyAlignment="1" applyProtection="1">
      <alignment horizontal="right"/>
    </xf>
    <xf numFmtId="0" fontId="67" fillId="0" borderId="0" xfId="52" applyNumberFormat="1" applyFont="1" applyFill="1" applyBorder="1" applyAlignment="1" applyProtection="1">
      <alignment wrapText="1"/>
    </xf>
    <xf numFmtId="49" fontId="67" fillId="0" borderId="57" xfId="52" applyNumberFormat="1" applyFont="1" applyFill="1" applyBorder="1" applyAlignment="1" applyProtection="1">
      <alignment horizontal="center" vertical="top" wrapText="1"/>
    </xf>
    <xf numFmtId="49" fontId="67" fillId="0" borderId="38" xfId="52" applyNumberFormat="1" applyFont="1" applyFill="1" applyBorder="1" applyAlignment="1" applyProtection="1">
      <alignment horizontal="center" vertical="top" wrapText="1"/>
    </xf>
    <xf numFmtId="0" fontId="67" fillId="0" borderId="38" xfId="52" applyNumberFormat="1" applyFont="1" applyFill="1" applyBorder="1" applyAlignment="1" applyProtection="1">
      <alignment horizontal="center" vertical="top" wrapText="1"/>
    </xf>
    <xf numFmtId="1" fontId="67" fillId="0" borderId="38" xfId="52" applyNumberFormat="1" applyFont="1" applyFill="1" applyBorder="1" applyAlignment="1" applyProtection="1">
      <alignment horizontal="center" vertical="top" wrapText="1"/>
    </xf>
    <xf numFmtId="165" fontId="67" fillId="0" borderId="38" xfId="52" applyNumberFormat="1" applyFont="1" applyFill="1" applyBorder="1" applyAlignment="1" applyProtection="1">
      <alignment horizontal="center" vertical="top" wrapText="1"/>
    </xf>
    <xf numFmtId="0" fontId="67" fillId="0" borderId="38" xfId="52" applyNumberFormat="1" applyFont="1" applyFill="1" applyBorder="1" applyAlignment="1" applyProtection="1">
      <alignment horizontal="right" vertical="top" wrapText="1"/>
    </xf>
    <xf numFmtId="0" fontId="67" fillId="0" borderId="45" xfId="52" applyNumberFormat="1" applyFont="1" applyFill="1" applyBorder="1" applyAlignment="1" applyProtection="1">
      <alignment horizontal="right" vertical="top" wrapText="1"/>
    </xf>
    <xf numFmtId="49" fontId="55" fillId="0" borderId="58" xfId="52" applyNumberFormat="1" applyFont="1" applyFill="1" applyBorder="1" applyAlignment="1" applyProtection="1">
      <alignment vertical="center" wrapText="1"/>
    </xf>
    <xf numFmtId="49" fontId="55" fillId="0" borderId="0" xfId="52" applyNumberFormat="1" applyFont="1" applyFill="1" applyBorder="1" applyAlignment="1" applyProtection="1">
      <alignment horizontal="right" vertical="top" wrapText="1"/>
    </xf>
    <xf numFmtId="0" fontId="55" fillId="0" borderId="0" xfId="52" applyNumberFormat="1" applyFont="1" applyFill="1" applyBorder="1" applyAlignment="1" applyProtection="1">
      <alignment wrapText="1"/>
    </xf>
    <xf numFmtId="49" fontId="49" fillId="0" borderId="58" xfId="52" applyNumberFormat="1" applyFont="1" applyFill="1" applyBorder="1" applyAlignment="1" applyProtection="1">
      <alignment vertical="center" wrapText="1"/>
    </xf>
    <xf numFmtId="49" fontId="49" fillId="0" borderId="0" xfId="52" applyNumberFormat="1" applyFont="1" applyFill="1" applyBorder="1" applyAlignment="1" applyProtection="1">
      <alignment horizontal="right" vertical="top" wrapText="1"/>
    </xf>
    <xf numFmtId="49" fontId="49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center" vertical="top" wrapText="1"/>
    </xf>
    <xf numFmtId="167" fontId="49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right" vertical="top" wrapText="1"/>
    </xf>
    <xf numFmtId="4" fontId="49" fillId="0" borderId="43" xfId="52" applyNumberFormat="1" applyFont="1" applyFill="1" applyBorder="1" applyAlignment="1" applyProtection="1">
      <alignment horizontal="right" vertical="top" wrapText="1"/>
    </xf>
    <xf numFmtId="49" fontId="49" fillId="0" borderId="58" xfId="52" applyNumberFormat="1" applyFont="1" applyFill="1" applyBorder="1" applyAlignment="1" applyProtection="1">
      <alignment horizontal="right" vertical="center" wrapText="1"/>
    </xf>
    <xf numFmtId="165" fontId="49" fillId="0" borderId="0" xfId="52" applyNumberFormat="1" applyFont="1" applyFill="1" applyBorder="1" applyAlignment="1" applyProtection="1">
      <alignment horizontal="center" vertical="top" wrapText="1"/>
    </xf>
    <xf numFmtId="0" fontId="55" fillId="0" borderId="0" xfId="52" applyNumberFormat="1" applyFont="1" applyFill="1" applyBorder="1" applyAlignment="1" applyProtection="1">
      <alignment horizontal="right" vertical="top" wrapText="1"/>
    </xf>
    <xf numFmtId="4" fontId="49" fillId="0" borderId="0" xfId="52" applyNumberFormat="1" applyFont="1" applyFill="1" applyBorder="1" applyAlignment="1" applyProtection="1">
      <alignment horizontal="right" vertical="top" wrapText="1"/>
    </xf>
    <xf numFmtId="0" fontId="70" fillId="0" borderId="0" xfId="52" applyNumberFormat="1" applyFont="1" applyFill="1" applyBorder="1" applyAlignment="1" applyProtection="1"/>
    <xf numFmtId="177" fontId="49" fillId="0" borderId="0" xfId="52" applyNumberFormat="1" applyFont="1" applyFill="1" applyBorder="1" applyAlignment="1" applyProtection="1">
      <alignment horizontal="center" vertical="top" wrapText="1"/>
    </xf>
    <xf numFmtId="4" fontId="55" fillId="0" borderId="0" xfId="52" applyNumberFormat="1" applyFont="1" applyFill="1" applyBorder="1" applyAlignment="1" applyProtection="1">
      <alignment horizontal="right" vertical="top" wrapText="1"/>
    </xf>
    <xf numFmtId="2" fontId="55" fillId="0" borderId="0" xfId="52" applyNumberFormat="1" applyFont="1" applyFill="1" applyBorder="1" applyAlignment="1" applyProtection="1">
      <alignment horizontal="center" vertical="top" wrapText="1"/>
    </xf>
    <xf numFmtId="49" fontId="49" fillId="0" borderId="58" xfId="52" applyNumberFormat="1" applyFont="1" applyFill="1" applyBorder="1" applyAlignment="1" applyProtection="1">
      <alignment horizontal="right" vertical="top" wrapText="1"/>
    </xf>
    <xf numFmtId="2" fontId="49" fillId="0" borderId="0" xfId="52" applyNumberFormat="1" applyFont="1" applyFill="1" applyBorder="1" applyAlignment="1" applyProtection="1">
      <alignment horizontal="right" vertical="top" wrapText="1"/>
    </xf>
    <xf numFmtId="2" fontId="49" fillId="0" borderId="0" xfId="52" applyNumberFormat="1" applyFont="1" applyFill="1" applyBorder="1" applyAlignment="1" applyProtection="1">
      <alignment horizontal="center" vertical="top" wrapText="1"/>
    </xf>
    <xf numFmtId="2" fontId="55" fillId="0" borderId="0" xfId="52" applyNumberFormat="1" applyFont="1" applyFill="1" applyBorder="1" applyAlignment="1" applyProtection="1">
      <alignment horizontal="right" vertical="top" wrapText="1"/>
    </xf>
    <xf numFmtId="165" fontId="55" fillId="0" borderId="0" xfId="52" applyNumberFormat="1" applyFont="1" applyFill="1" applyBorder="1" applyAlignment="1" applyProtection="1">
      <alignment horizontal="center" vertical="top" wrapText="1"/>
    </xf>
    <xf numFmtId="2" fontId="49" fillId="0" borderId="43" xfId="52" applyNumberFormat="1" applyFont="1" applyFill="1" applyBorder="1" applyAlignment="1" applyProtection="1">
      <alignment horizontal="right" vertical="top" wrapText="1"/>
    </xf>
    <xf numFmtId="1" fontId="49" fillId="0" borderId="0" xfId="52" applyNumberFormat="1" applyFont="1" applyFill="1" applyBorder="1" applyAlignment="1" applyProtection="1">
      <alignment horizontal="center" vertical="top" wrapText="1"/>
    </xf>
    <xf numFmtId="166" fontId="49" fillId="0" borderId="0" xfId="52" applyNumberFormat="1" applyFont="1" applyFill="1" applyBorder="1" applyAlignment="1" applyProtection="1">
      <alignment horizontal="center" vertical="top" wrapText="1"/>
    </xf>
    <xf numFmtId="49" fontId="64" fillId="0" borderId="58" xfId="52" applyNumberFormat="1" applyFont="1" applyFill="1" applyBorder="1" applyAlignment="1" applyProtection="1">
      <alignment horizontal="right" vertical="top" wrapText="1"/>
    </xf>
    <xf numFmtId="49" fontId="64" fillId="0" borderId="0" xfId="52" applyNumberFormat="1" applyFont="1" applyFill="1" applyBorder="1" applyAlignment="1" applyProtection="1">
      <alignment horizontal="right" vertical="top" wrapText="1"/>
    </xf>
    <xf numFmtId="49" fontId="64" fillId="0" borderId="0" xfId="52" applyNumberFormat="1" applyFont="1" applyFill="1" applyBorder="1" applyAlignment="1" applyProtection="1">
      <alignment horizontal="center" vertical="top" wrapText="1"/>
    </xf>
    <xf numFmtId="1" fontId="64" fillId="0" borderId="0" xfId="52" applyNumberFormat="1" applyFont="1" applyFill="1" applyBorder="1" applyAlignment="1" applyProtection="1">
      <alignment horizontal="center" vertical="top" wrapText="1"/>
    </xf>
    <xf numFmtId="0" fontId="64" fillId="0" borderId="0" xfId="52" applyNumberFormat="1" applyFont="1" applyFill="1" applyBorder="1" applyAlignment="1" applyProtection="1">
      <alignment horizontal="right" vertical="top" wrapText="1"/>
    </xf>
    <xf numFmtId="0" fontId="64" fillId="0" borderId="0" xfId="52" applyNumberFormat="1" applyFont="1" applyFill="1" applyBorder="1" applyAlignment="1" applyProtection="1">
      <alignment horizontal="center" vertical="top" wrapText="1"/>
    </xf>
    <xf numFmtId="0" fontId="64" fillId="0" borderId="43" xfId="52" applyNumberFormat="1" applyFont="1" applyFill="1" applyBorder="1" applyAlignment="1" applyProtection="1">
      <alignment horizontal="right" vertical="top" wrapText="1"/>
    </xf>
    <xf numFmtId="0" fontId="64" fillId="0" borderId="0" xfId="52" applyNumberFormat="1" applyFont="1" applyFill="1" applyBorder="1" applyAlignment="1" applyProtection="1">
      <alignment wrapText="1"/>
    </xf>
    <xf numFmtId="49" fontId="55" fillId="0" borderId="58" xfId="52" applyNumberFormat="1" applyFont="1" applyFill="1" applyBorder="1" applyAlignment="1" applyProtection="1"/>
    <xf numFmtId="4" fontId="67" fillId="0" borderId="38" xfId="52" applyNumberFormat="1" applyFont="1" applyFill="1" applyBorder="1" applyAlignment="1" applyProtection="1">
      <alignment horizontal="right" vertical="top" wrapText="1"/>
    </xf>
    <xf numFmtId="4" fontId="67" fillId="0" borderId="45" xfId="52" applyNumberFormat="1" applyFont="1" applyFill="1" applyBorder="1" applyAlignment="1" applyProtection="1">
      <alignment horizontal="right" vertical="top" wrapText="1"/>
    </xf>
    <xf numFmtId="49" fontId="67" fillId="0" borderId="58" xfId="52" applyNumberFormat="1" applyFont="1" applyFill="1" applyBorder="1" applyAlignment="1" applyProtection="1">
      <alignment horizontal="center" vertical="top" wrapText="1"/>
    </xf>
    <xf numFmtId="2" fontId="67" fillId="0" borderId="38" xfId="52" applyNumberFormat="1" applyFont="1" applyFill="1" applyBorder="1" applyAlignment="1" applyProtection="1">
      <alignment horizontal="right" vertical="top" wrapText="1"/>
    </xf>
    <xf numFmtId="178" fontId="49" fillId="0" borderId="0" xfId="52" applyNumberFormat="1" applyFont="1" applyFill="1" applyBorder="1" applyAlignment="1" applyProtection="1">
      <alignment horizontal="center" vertical="top" wrapText="1"/>
    </xf>
    <xf numFmtId="165" fontId="64" fillId="0" borderId="0" xfId="52" applyNumberFormat="1" applyFont="1" applyFill="1" applyBorder="1" applyAlignment="1" applyProtection="1">
      <alignment horizontal="center" vertical="top" wrapText="1"/>
    </xf>
    <xf numFmtId="49" fontId="67" fillId="0" borderId="0" xfId="52" applyNumberFormat="1" applyFont="1" applyFill="1" applyBorder="1" applyAlignment="1" applyProtection="1">
      <alignment horizontal="center" vertical="top" wrapText="1"/>
    </xf>
    <xf numFmtId="0" fontId="67" fillId="0" borderId="0" xfId="52" applyNumberFormat="1" applyFont="1" applyFill="1" applyBorder="1" applyAlignment="1" applyProtection="1">
      <alignment horizontal="left" vertical="top" wrapText="1"/>
    </xf>
    <xf numFmtId="0" fontId="67" fillId="0" borderId="0" xfId="52" applyNumberFormat="1" applyFont="1" applyFill="1" applyBorder="1" applyAlignment="1" applyProtection="1">
      <alignment horizontal="center" vertical="top" wrapText="1"/>
    </xf>
    <xf numFmtId="0" fontId="67" fillId="0" borderId="0" xfId="52" applyNumberFormat="1" applyFont="1" applyFill="1" applyBorder="1" applyAlignment="1" applyProtection="1">
      <alignment horizontal="right" vertical="top" wrapText="1"/>
    </xf>
    <xf numFmtId="49" fontId="67" fillId="0" borderId="0" xfId="52" applyNumberFormat="1" applyFont="1" applyFill="1" applyBorder="1" applyAlignment="1" applyProtection="1">
      <alignment horizontal="right" vertical="top" wrapText="1"/>
    </xf>
    <xf numFmtId="0" fontId="67" fillId="0" borderId="43" xfId="52" applyNumberFormat="1" applyFont="1" applyFill="1" applyBorder="1" applyAlignment="1" applyProtection="1">
      <alignment horizontal="right" vertical="top"/>
    </xf>
    <xf numFmtId="4" fontId="55" fillId="0" borderId="43" xfId="52" applyNumberFormat="1" applyFont="1" applyFill="1" applyBorder="1" applyAlignment="1" applyProtection="1">
      <alignment horizontal="right" vertical="top"/>
    </xf>
    <xf numFmtId="0" fontId="55" fillId="0" borderId="43" xfId="52" applyNumberFormat="1" applyFont="1" applyFill="1" applyBorder="1" applyAlignment="1" applyProtection="1">
      <alignment horizontal="right" vertical="top"/>
    </xf>
    <xf numFmtId="4" fontId="67" fillId="0" borderId="43" xfId="52" applyNumberFormat="1" applyFont="1" applyFill="1" applyBorder="1" applyAlignment="1" applyProtection="1">
      <alignment horizontal="right" vertical="top"/>
    </xf>
    <xf numFmtId="0" fontId="55" fillId="0" borderId="43" xfId="52" applyNumberFormat="1" applyFont="1" applyFill="1" applyBorder="1" applyAlignment="1" applyProtection="1"/>
    <xf numFmtId="177" fontId="55" fillId="0" borderId="0" xfId="52" applyNumberFormat="1" applyFont="1" applyFill="1" applyBorder="1" applyAlignment="1" applyProtection="1">
      <alignment horizontal="right" vertical="top"/>
    </xf>
    <xf numFmtId="177" fontId="67" fillId="0" borderId="38" xfId="52" applyNumberFormat="1" applyFont="1" applyFill="1" applyBorder="1" applyAlignment="1" applyProtection="1">
      <alignment horizontal="center" vertical="top" wrapText="1"/>
    </xf>
    <xf numFmtId="49" fontId="55" fillId="0" borderId="58" xfId="52" applyNumberFormat="1" applyFont="1" applyFill="1" applyBorder="1" applyAlignment="1" applyProtection="1">
      <alignment horizontal="center" vertical="top" wrapText="1"/>
    </xf>
    <xf numFmtId="175" fontId="49" fillId="0" borderId="0" xfId="52" applyNumberFormat="1" applyFont="1" applyFill="1" applyBorder="1" applyAlignment="1" applyProtection="1">
      <alignment horizontal="center" vertical="top" wrapText="1"/>
    </xf>
    <xf numFmtId="4" fontId="67" fillId="0" borderId="0" xfId="52" applyNumberFormat="1" applyFont="1" applyFill="1" applyBorder="1" applyAlignment="1" applyProtection="1">
      <alignment horizontal="right" vertical="top"/>
    </xf>
    <xf numFmtId="2" fontId="67" fillId="0" borderId="0" xfId="52" applyNumberFormat="1" applyFont="1" applyFill="1" applyBorder="1" applyAlignment="1" applyProtection="1">
      <alignment horizontal="center" vertical="top"/>
    </xf>
    <xf numFmtId="3" fontId="67" fillId="0" borderId="0" xfId="52" applyNumberFormat="1" applyFont="1" applyFill="1" applyBorder="1" applyAlignment="1" applyProtection="1">
      <alignment horizontal="right" vertical="top"/>
    </xf>
    <xf numFmtId="49" fontId="55" fillId="0" borderId="38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horizontal="right" vertical="top"/>
    </xf>
    <xf numFmtId="0" fontId="49" fillId="0" borderId="0" xfId="52" applyNumberFormat="1" applyFont="1" applyFill="1" applyBorder="1" applyAlignment="1" applyProtection="1">
      <alignment vertical="top"/>
    </xf>
    <xf numFmtId="0" fontId="69" fillId="0" borderId="0" xfId="52" applyNumberFormat="1" applyFont="1" applyFill="1" applyBorder="1" applyAlignment="1" applyProtection="1">
      <alignment vertical="top"/>
    </xf>
    <xf numFmtId="0" fontId="49" fillId="0" borderId="0" xfId="52" applyNumberFormat="1" applyFont="1" applyFill="1" applyBorder="1" applyAlignment="1" applyProtection="1">
      <alignment vertical="top" wrapText="1"/>
    </xf>
    <xf numFmtId="0" fontId="55" fillId="0" borderId="0" xfId="52" applyNumberFormat="1" applyFont="1" applyFill="1" applyBorder="1" applyAlignment="1" applyProtection="1"/>
    <xf numFmtId="0" fontId="53" fillId="0" borderId="13" xfId="52" applyNumberFormat="1" applyFont="1" applyFill="1" applyBorder="1" applyAlignment="1" applyProtection="1">
      <alignment vertical="top" wrapText="1"/>
    </xf>
    <xf numFmtId="0" fontId="53" fillId="0" borderId="37" xfId="52" applyNumberFormat="1" applyFont="1" applyFill="1" applyBorder="1" applyAlignment="1" applyProtection="1">
      <alignment vertical="top" wrapText="1"/>
    </xf>
    <xf numFmtId="0" fontId="53" fillId="0" borderId="44" xfId="52" applyNumberFormat="1" applyFont="1" applyFill="1" applyBorder="1" applyAlignment="1" applyProtection="1">
      <alignment vertical="top" wrapText="1"/>
    </xf>
    <xf numFmtId="0" fontId="52" fillId="0" borderId="0" xfId="52" applyNumberFormat="1" applyFont="1" applyFill="1" applyBorder="1" applyAlignment="1" applyProtection="1">
      <alignment horizontal="left" vertical="top" wrapText="1"/>
    </xf>
    <xf numFmtId="0" fontId="52" fillId="0" borderId="0" xfId="52" applyNumberFormat="1" applyFont="1" applyFill="1" applyBorder="1" applyAlignment="1" applyProtection="1">
      <alignment horizontal="center"/>
    </xf>
    <xf numFmtId="0" fontId="24" fillId="0" borderId="0" xfId="28" applyFont="1" applyAlignment="1">
      <alignment vertical="center" wrapText="1"/>
    </xf>
    <xf numFmtId="0" fontId="26" fillId="0" borderId="8" xfId="0" applyFont="1" applyFill="1" applyBorder="1" applyAlignment="1">
      <alignment horizontal="center" vertical="center" wrapText="1"/>
    </xf>
    <xf numFmtId="10" fontId="22" fillId="0" borderId="0" xfId="28" applyNumberFormat="1"/>
    <xf numFmtId="49" fontId="39" fillId="6" borderId="0" xfId="15" applyNumberFormat="1" applyFont="1" applyFill="1" applyBorder="1" applyAlignment="1">
      <alignment vertical="center" wrapText="1"/>
    </xf>
    <xf numFmtId="4" fontId="39" fillId="6" borderId="0" xfId="15" applyNumberFormat="1" applyFont="1" applyFill="1" applyBorder="1" applyAlignment="1">
      <alignment horizontal="center" vertical="center" wrapText="1"/>
    </xf>
    <xf numFmtId="0" fontId="55" fillId="0" borderId="38" xfId="52" applyNumberFormat="1" applyFont="1" applyFill="1" applyBorder="1" applyAlignment="1" applyProtection="1">
      <alignment horizontal="center" vertical="top" wrapText="1"/>
    </xf>
    <xf numFmtId="0" fontId="55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3" applyNumberFormat="1" applyFont="1" applyFill="1" applyBorder="1" applyAlignment="1" applyProtection="1">
      <alignment horizontal="center"/>
    </xf>
    <xf numFmtId="49" fontId="55" fillId="0" borderId="0" xfId="52" applyNumberFormat="1" applyFont="1" applyFill="1" applyBorder="1" applyAlignment="1" applyProtection="1">
      <alignment horizontal="left" vertical="top" wrapText="1"/>
    </xf>
    <xf numFmtId="49" fontId="67" fillId="0" borderId="0" xfId="52" applyNumberFormat="1" applyFont="1" applyFill="1" applyBorder="1" applyAlignment="1" applyProtection="1">
      <alignment horizontal="left" vertical="top" wrapText="1"/>
    </xf>
    <xf numFmtId="49" fontId="67" fillId="0" borderId="38" xfId="52" applyNumberFormat="1" applyFont="1" applyFill="1" applyBorder="1" applyAlignment="1" applyProtection="1">
      <alignment horizontal="left" vertical="top" wrapText="1"/>
    </xf>
    <xf numFmtId="49" fontId="14" fillId="0" borderId="0" xfId="52" applyNumberFormat="1" applyFont="1" applyFill="1" applyBorder="1" applyAlignment="1" applyProtection="1">
      <alignment horizontal="center"/>
    </xf>
    <xf numFmtId="0" fontId="55" fillId="2" borderId="39" xfId="53" applyNumberFormat="1" applyFont="1" applyFill="1" applyBorder="1" applyAlignment="1" applyProtection="1">
      <alignment horizontal="center" vertical="center" wrapText="1"/>
    </xf>
    <xf numFmtId="0" fontId="18" fillId="0" borderId="0" xfId="11" applyNumberFormat="1" applyFont="1" applyAlignment="1">
      <alignment horizontal="left" vertical="top"/>
    </xf>
    <xf numFmtId="49" fontId="19" fillId="0" borderId="0" xfId="11" applyNumberFormat="1" applyFont="1" applyAlignment="1">
      <alignment horizontal="left" vertical="top"/>
    </xf>
    <xf numFmtId="0" fontId="19" fillId="0" borderId="0" xfId="11" applyFont="1" applyAlignment="1">
      <alignment horizontal="left" vertical="top" wrapText="1"/>
    </xf>
    <xf numFmtId="0" fontId="19" fillId="0" borderId="0" xfId="11" applyFont="1" applyAlignment="1">
      <alignment horizontal="center" vertical="top" wrapText="1"/>
    </xf>
    <xf numFmtId="0" fontId="49" fillId="0" borderId="0" xfId="11" applyFont="1" applyAlignment="1">
      <alignment horizontal="right" vertical="top" wrapText="1"/>
    </xf>
    <xf numFmtId="0" fontId="49" fillId="0" borderId="0" xfId="11" applyFont="1" applyAlignment="1">
      <alignment horizontal="right" vertical="top"/>
    </xf>
    <xf numFmtId="0" fontId="18" fillId="0" borderId="0" xfId="11" applyFont="1" applyAlignment="1">
      <alignment horizontal="left" vertical="top"/>
    </xf>
    <xf numFmtId="0" fontId="11" fillId="0" borderId="0" xfId="11" applyFont="1"/>
    <xf numFmtId="0" fontId="11" fillId="0" borderId="0" xfId="11" applyNumberFormat="1" applyFont="1" applyAlignment="1">
      <alignment horizontal="left" vertical="top"/>
    </xf>
    <xf numFmtId="0" fontId="11" fillId="0" borderId="0" xfId="11" applyFont="1" applyAlignment="1">
      <alignment horizontal="left" vertical="top"/>
    </xf>
    <xf numFmtId="0" fontId="19" fillId="0" borderId="0" xfId="11" applyNumberFormat="1" applyFont="1" applyAlignment="1">
      <alignment horizontal="left" vertical="top"/>
    </xf>
    <xf numFmtId="0" fontId="19" fillId="0" borderId="0" xfId="11" applyFont="1" applyAlignment="1">
      <alignment horizontal="left" vertical="top"/>
    </xf>
    <xf numFmtId="0" fontId="19" fillId="0" borderId="0" xfId="11" applyNumberFormat="1" applyFont="1" applyAlignment="1">
      <alignment horizontal="center" vertical="top" wrapText="1"/>
    </xf>
    <xf numFmtId="49" fontId="49" fillId="0" borderId="0" xfId="11" applyNumberFormat="1" applyFont="1" applyBorder="1" applyAlignment="1">
      <alignment horizontal="right" vertical="top"/>
    </xf>
    <xf numFmtId="0" fontId="49" fillId="0" borderId="0" xfId="11" applyFont="1" applyBorder="1" applyAlignment="1">
      <alignment horizontal="right" vertical="top"/>
    </xf>
    <xf numFmtId="0" fontId="12" fillId="0" borderId="0" xfId="11" applyFont="1" applyBorder="1" applyAlignment="1">
      <alignment horizontal="center" vertical="top"/>
    </xf>
    <xf numFmtId="0" fontId="64" fillId="0" borderId="0" xfId="11" applyFont="1" applyBorder="1" applyAlignment="1">
      <alignment horizontal="right" vertical="top"/>
    </xf>
    <xf numFmtId="0" fontId="64" fillId="0" borderId="0" xfId="11" applyFont="1" applyBorder="1" applyAlignment="1">
      <alignment horizontal="center" vertical="top"/>
    </xf>
    <xf numFmtId="49" fontId="49" fillId="0" borderId="0" xfId="11" applyNumberFormat="1" applyFont="1"/>
    <xf numFmtId="0" fontId="17" fillId="0" borderId="0" xfId="11" applyFont="1" applyAlignment="1">
      <alignment horizontal="center" vertical="top"/>
    </xf>
    <xf numFmtId="0" fontId="65" fillId="0" borderId="0" xfId="11" applyFont="1" applyAlignment="1">
      <alignment horizontal="center" vertical="top"/>
    </xf>
    <xf numFmtId="0" fontId="11" fillId="0" borderId="0" xfId="11" applyFont="1" applyAlignment="1">
      <alignment horizontal="center" vertical="top"/>
    </xf>
    <xf numFmtId="0" fontId="49" fillId="0" borderId="0" xfId="11" applyFont="1" applyAlignment="1">
      <alignment horizontal="center" vertical="top"/>
    </xf>
    <xf numFmtId="0" fontId="16" fillId="0" borderId="0" xfId="11" applyNumberFormat="1" applyFont="1" applyAlignment="1">
      <alignment horizontal="right" vertical="top" wrapText="1"/>
    </xf>
    <xf numFmtId="49" fontId="16" fillId="0" borderId="0" xfId="11" applyNumberFormat="1" applyFont="1" applyAlignment="1">
      <alignment horizontal="left"/>
    </xf>
    <xf numFmtId="0" fontId="16" fillId="0" borderId="0" xfId="11" applyFont="1" applyAlignment="1">
      <alignment horizontal="right" vertical="top"/>
    </xf>
    <xf numFmtId="0" fontId="16" fillId="0" borderId="0" xfId="11" applyFont="1" applyAlignment="1">
      <alignment horizontal="center" vertical="top"/>
    </xf>
    <xf numFmtId="0" fontId="16" fillId="0" borderId="59" xfId="11" applyFont="1" applyBorder="1" applyAlignment="1">
      <alignment horizontal="right" vertical="top"/>
    </xf>
    <xf numFmtId="49" fontId="49" fillId="0" borderId="38" xfId="11" applyNumberFormat="1" applyFont="1" applyBorder="1"/>
    <xf numFmtId="0" fontId="49" fillId="0" borderId="38" xfId="11" applyFont="1" applyBorder="1" applyAlignment="1">
      <alignment horizontal="right" vertical="top"/>
    </xf>
    <xf numFmtId="0" fontId="12" fillId="0" borderId="38" xfId="11" applyFont="1" applyBorder="1" applyAlignment="1">
      <alignment horizontal="center" vertical="top"/>
    </xf>
    <xf numFmtId="0" fontId="64" fillId="0" borderId="38" xfId="11" applyFont="1" applyBorder="1" applyAlignment="1">
      <alignment horizontal="center" vertical="top"/>
    </xf>
    <xf numFmtId="0" fontId="49" fillId="0" borderId="0" xfId="11" applyNumberFormat="1" applyFont="1"/>
    <xf numFmtId="49" fontId="49" fillId="0" borderId="0" xfId="11" applyNumberFormat="1" applyFont="1" applyAlignment="1">
      <alignment horizontal="right" vertical="top"/>
    </xf>
    <xf numFmtId="0" fontId="19" fillId="0" borderId="0" xfId="11" applyNumberFormat="1" applyFont="1" applyAlignment="1">
      <alignment horizontal="center" vertical="top"/>
    </xf>
    <xf numFmtId="0" fontId="16" fillId="0" borderId="0" xfId="11" applyFont="1" applyBorder="1" applyAlignment="1">
      <alignment horizontal="left" vertical="top"/>
    </xf>
    <xf numFmtId="0" fontId="11" fillId="0" borderId="0" xfId="11" applyFont="1" applyBorder="1" applyAlignment="1">
      <alignment horizontal="left"/>
    </xf>
    <xf numFmtId="0" fontId="16" fillId="0" borderId="0" xfId="11" applyFont="1" applyBorder="1" applyAlignment="1">
      <alignment horizontal="left"/>
    </xf>
    <xf numFmtId="0" fontId="16" fillId="0" borderId="0" xfId="11" applyFont="1" applyAlignment="1">
      <alignment horizontal="left"/>
    </xf>
    <xf numFmtId="0" fontId="16" fillId="0" borderId="0" xfId="11" applyNumberFormat="1" applyFont="1" applyAlignment="1">
      <alignment horizontal="center" vertical="top"/>
    </xf>
    <xf numFmtId="0" fontId="16" fillId="0" borderId="0" xfId="11" applyFont="1" applyBorder="1" applyAlignment="1">
      <alignment horizontal="left" vertical="top" wrapText="1"/>
    </xf>
    <xf numFmtId="0" fontId="16" fillId="0" borderId="0" xfId="11" applyFont="1"/>
    <xf numFmtId="49" fontId="16" fillId="0" borderId="0" xfId="11" applyNumberFormat="1" applyFont="1" applyAlignment="1"/>
    <xf numFmtId="49" fontId="19" fillId="0" borderId="0" xfId="11" applyNumberFormat="1" applyFont="1" applyAlignment="1">
      <alignment horizontal="left" vertical="top" wrapText="1"/>
    </xf>
    <xf numFmtId="0" fontId="19" fillId="0" borderId="0" xfId="11" applyFont="1" applyAlignment="1">
      <alignment horizontal="right" vertical="top" wrapText="1"/>
    </xf>
    <xf numFmtId="0" fontId="19" fillId="0" borderId="0" xfId="11" applyFont="1" applyAlignment="1">
      <alignment wrapText="1"/>
    </xf>
    <xf numFmtId="0" fontId="19" fillId="0" borderId="8" xfId="11" applyFont="1" applyBorder="1" applyAlignment="1">
      <alignment horizontal="center" vertical="center" wrapText="1"/>
    </xf>
    <xf numFmtId="0" fontId="19" fillId="0" borderId="8" xfId="11" applyNumberFormat="1" applyFont="1" applyBorder="1" applyAlignment="1">
      <alignment horizontal="center" vertical="center"/>
    </xf>
    <xf numFmtId="49" fontId="19" fillId="0" borderId="8" xfId="11" applyNumberFormat="1" applyFont="1" applyBorder="1" applyAlignment="1">
      <alignment horizontal="center" vertical="center"/>
    </xf>
    <xf numFmtId="0" fontId="19" fillId="0" borderId="8" xfId="11" applyFont="1" applyBorder="1" applyAlignment="1">
      <alignment horizontal="center" vertical="center"/>
    </xf>
    <xf numFmtId="0" fontId="19" fillId="0" borderId="8" xfId="11" applyNumberFormat="1" applyFont="1" applyBorder="1" applyAlignment="1">
      <alignment horizontal="center" vertical="top" wrapText="1"/>
    </xf>
    <xf numFmtId="0" fontId="19" fillId="0" borderId="8" xfId="11" quotePrefix="1" applyNumberFormat="1" applyFont="1" applyBorder="1" applyAlignment="1">
      <alignment horizontal="center" vertical="top"/>
    </xf>
    <xf numFmtId="179" fontId="15" fillId="0" borderId="8" xfId="11" applyNumberFormat="1" applyFont="1" applyBorder="1" applyAlignment="1">
      <alignment horizontal="left" vertical="top" wrapText="1"/>
    </xf>
    <xf numFmtId="0" fontId="19" fillId="0" borderId="8" xfId="11" applyFont="1" applyBorder="1" applyAlignment="1">
      <alignment horizontal="left" vertical="top" wrapText="1"/>
    </xf>
    <xf numFmtId="0" fontId="19" fillId="0" borderId="8" xfId="11" applyFont="1" applyBorder="1" applyAlignment="1">
      <alignment horizontal="center" vertical="top" wrapText="1"/>
    </xf>
    <xf numFmtId="0" fontId="49" fillId="0" borderId="8" xfId="11" applyFont="1" applyBorder="1" applyAlignment="1">
      <alignment horizontal="right" vertical="top" wrapText="1"/>
    </xf>
    <xf numFmtId="0" fontId="49" fillId="0" borderId="8" xfId="11" applyFont="1" applyBorder="1" applyAlignment="1">
      <alignment horizontal="right" vertical="top"/>
    </xf>
    <xf numFmtId="0" fontId="19" fillId="0" borderId="8" xfId="11" applyFont="1" applyBorder="1" applyAlignment="1">
      <alignment horizontal="center" vertical="top"/>
    </xf>
    <xf numFmtId="0" fontId="19" fillId="2" borderId="8" xfId="11" quotePrefix="1" applyNumberFormat="1" applyFont="1" applyFill="1" applyBorder="1" applyAlignment="1">
      <alignment horizontal="center" vertical="top"/>
    </xf>
    <xf numFmtId="179" fontId="15" fillId="2" borderId="8" xfId="11" applyNumberFormat="1" applyFont="1" applyFill="1" applyBorder="1" applyAlignment="1">
      <alignment horizontal="left" vertical="top" wrapText="1"/>
    </xf>
    <xf numFmtId="0" fontId="19" fillId="2" borderId="8" xfId="11" applyFont="1" applyFill="1" applyBorder="1" applyAlignment="1">
      <alignment horizontal="left" vertical="top" wrapText="1"/>
    </xf>
    <xf numFmtId="0" fontId="19" fillId="2" borderId="8" xfId="11" applyFont="1" applyFill="1" applyBorder="1" applyAlignment="1">
      <alignment horizontal="center" vertical="top"/>
    </xf>
    <xf numFmtId="0" fontId="49" fillId="2" borderId="8" xfId="11" applyFont="1" applyFill="1" applyBorder="1" applyAlignment="1">
      <alignment horizontal="right" vertical="top" wrapText="1"/>
    </xf>
    <xf numFmtId="0" fontId="49" fillId="2" borderId="8" xfId="11" applyFont="1" applyFill="1" applyBorder="1" applyAlignment="1">
      <alignment horizontal="right" vertical="top"/>
    </xf>
    <xf numFmtId="0" fontId="74" fillId="0" borderId="0" xfId="11" applyFont="1" applyAlignment="1">
      <alignment horizontal="right" vertical="top" wrapText="1"/>
    </xf>
    <xf numFmtId="0" fontId="19" fillId="2" borderId="8" xfId="11" applyFont="1" applyFill="1" applyBorder="1" applyAlignment="1">
      <alignment horizontal="center" vertical="top" wrapText="1"/>
    </xf>
    <xf numFmtId="0" fontId="74" fillId="0" borderId="0" xfId="11" applyFont="1" applyAlignment="1">
      <alignment horizontal="right" vertical="top"/>
    </xf>
    <xf numFmtId="0" fontId="74" fillId="0" borderId="0" xfId="11" applyFont="1" applyAlignment="1">
      <alignment horizontal="left" vertical="top"/>
    </xf>
    <xf numFmtId="0" fontId="65" fillId="0" borderId="8" xfId="11" applyFont="1" applyBorder="1" applyAlignment="1">
      <alignment horizontal="right" vertical="top" wrapText="1"/>
    </xf>
    <xf numFmtId="179" fontId="19" fillId="0" borderId="0" xfId="11" applyNumberFormat="1" applyFont="1" applyAlignment="1">
      <alignment horizontal="left" vertical="top" wrapText="1"/>
    </xf>
    <xf numFmtId="179" fontId="19" fillId="0" borderId="0" xfId="11" applyNumberFormat="1" applyFont="1" applyAlignment="1">
      <alignment horizontal="left" vertical="top"/>
    </xf>
    <xf numFmtId="0" fontId="49" fillId="0" borderId="0" xfId="52" applyNumberFormat="1" applyFont="1" applyFill="1" applyBorder="1" applyAlignment="1" applyProtection="1">
      <alignment horizontal="right"/>
    </xf>
    <xf numFmtId="49" fontId="67" fillId="0" borderId="0" xfId="52" applyNumberFormat="1" applyFont="1" applyFill="1" applyBorder="1" applyAlignment="1" applyProtection="1">
      <alignment vertical="top"/>
    </xf>
    <xf numFmtId="49" fontId="55" fillId="0" borderId="59" xfId="52" applyNumberFormat="1" applyFont="1" applyFill="1" applyBorder="1" applyAlignment="1" applyProtection="1"/>
    <xf numFmtId="49" fontId="55" fillId="0" borderId="59" xfId="52" applyNumberFormat="1" applyFont="1" applyFill="1" applyBorder="1" applyAlignment="1" applyProtection="1">
      <alignment horizontal="right"/>
    </xf>
    <xf numFmtId="49" fontId="55" fillId="0" borderId="0" xfId="52" applyNumberFormat="1" applyFont="1" applyFill="1" applyBorder="1" applyAlignment="1" applyProtection="1">
      <alignment wrapText="1"/>
    </xf>
    <xf numFmtId="0" fontId="11" fillId="0" borderId="0" xfId="52" applyNumberFormat="1" applyFont="1" applyFill="1" applyBorder="1" applyAlignment="1" applyProtection="1">
      <alignment wrapText="1"/>
    </xf>
    <xf numFmtId="0" fontId="55" fillId="0" borderId="28" xfId="52" applyNumberFormat="1" applyFont="1" applyFill="1" applyBorder="1" applyAlignment="1" applyProtection="1"/>
    <xf numFmtId="4" fontId="49" fillId="0" borderId="28" xfId="52" applyNumberFormat="1" applyFont="1" applyFill="1" applyBorder="1" applyAlignment="1" applyProtection="1">
      <alignment horizontal="right"/>
    </xf>
    <xf numFmtId="0" fontId="55" fillId="0" borderId="59" xfId="52" applyNumberFormat="1" applyFont="1" applyFill="1" applyBorder="1" applyAlignment="1" applyProtection="1"/>
    <xf numFmtId="0" fontId="55" fillId="0" borderId="38" xfId="52" applyNumberFormat="1" applyFont="1" applyFill="1" applyBorder="1" applyAlignment="1" applyProtection="1"/>
    <xf numFmtId="0" fontId="55" fillId="0" borderId="0" xfId="52" applyNumberFormat="1" applyFont="1" applyFill="1" applyBorder="1" applyAlignment="1" applyProtection="1">
      <alignment vertical="center"/>
    </xf>
    <xf numFmtId="49" fontId="58" fillId="0" borderId="8" xfId="52" applyNumberFormat="1" applyFont="1" applyFill="1" applyBorder="1" applyAlignment="1" applyProtection="1">
      <alignment horizontal="center" vertical="center" wrapText="1"/>
    </xf>
    <xf numFmtId="49" fontId="19" fillId="0" borderId="8" xfId="52" applyNumberFormat="1" applyFont="1" applyFill="1" applyBorder="1" applyAlignment="1" applyProtection="1">
      <alignment horizontal="center" vertical="center" wrapText="1"/>
    </xf>
    <xf numFmtId="49" fontId="58" fillId="0" borderId="8" xfId="52" applyNumberFormat="1" applyFont="1" applyFill="1" applyBorder="1" applyAlignment="1" applyProtection="1">
      <alignment horizontal="center" vertical="center"/>
    </xf>
    <xf numFmtId="0" fontId="56" fillId="0" borderId="0" xfId="52" applyNumberFormat="1" applyFont="1" applyFill="1" applyBorder="1" applyAlignment="1" applyProtection="1">
      <alignment wrapText="1"/>
    </xf>
    <xf numFmtId="0" fontId="58" fillId="0" borderId="0" xfId="52" applyNumberFormat="1" applyFont="1" applyFill="1" applyBorder="1" applyAlignment="1" applyProtection="1">
      <alignment wrapText="1"/>
    </xf>
    <xf numFmtId="49" fontId="67" fillId="0" borderId="8" xfId="52" applyNumberFormat="1" applyFont="1" applyFill="1" applyBorder="1" applyAlignment="1" applyProtection="1">
      <alignment horizontal="center" vertical="top" wrapText="1"/>
    </xf>
    <xf numFmtId="49" fontId="67" fillId="0" borderId="8" xfId="52" applyNumberFormat="1" applyFont="1" applyFill="1" applyBorder="1" applyAlignment="1" applyProtection="1">
      <alignment horizontal="left" vertical="top" wrapText="1"/>
    </xf>
    <xf numFmtId="166" fontId="67" fillId="0" borderId="8" xfId="52" applyNumberFormat="1" applyFont="1" applyFill="1" applyBorder="1" applyAlignment="1" applyProtection="1">
      <alignment horizontal="center" vertical="top" wrapText="1"/>
    </xf>
    <xf numFmtId="4" fontId="67" fillId="0" borderId="8" xfId="52" applyNumberFormat="1" applyFont="1" applyFill="1" applyBorder="1" applyAlignment="1" applyProtection="1">
      <alignment horizontal="right" vertical="top" wrapText="1"/>
    </xf>
    <xf numFmtId="4" fontId="65" fillId="0" borderId="8" xfId="52" applyNumberFormat="1" applyFont="1" applyFill="1" applyBorder="1" applyAlignment="1" applyProtection="1">
      <alignment horizontal="right" vertical="top" wrapText="1"/>
    </xf>
    <xf numFmtId="1" fontId="67" fillId="0" borderId="8" xfId="52" applyNumberFormat="1" applyFont="1" applyFill="1" applyBorder="1" applyAlignment="1" applyProtection="1">
      <alignment horizontal="right" vertical="top" wrapText="1"/>
    </xf>
    <xf numFmtId="49" fontId="55" fillId="0" borderId="57" xfId="52" applyNumberFormat="1" applyFont="1" applyFill="1" applyBorder="1" applyAlignment="1" applyProtection="1">
      <alignment horizontal="center" vertical="top" wrapText="1"/>
    </xf>
    <xf numFmtId="49" fontId="55" fillId="0" borderId="59" xfId="52" applyNumberFormat="1" applyFont="1" applyFill="1" applyBorder="1" applyAlignment="1" applyProtection="1">
      <alignment horizontal="left" vertical="top" wrapText="1"/>
    </xf>
    <xf numFmtId="49" fontId="55" fillId="0" borderId="59" xfId="52" applyNumberFormat="1" applyFont="1" applyFill="1" applyBorder="1" applyAlignment="1" applyProtection="1">
      <alignment vertical="top"/>
    </xf>
    <xf numFmtId="49" fontId="55" fillId="0" borderId="59" xfId="52" applyNumberFormat="1" applyFont="1" applyFill="1" applyBorder="1" applyAlignment="1" applyProtection="1">
      <alignment vertical="top" wrapText="1"/>
    </xf>
    <xf numFmtId="49" fontId="55" fillId="0" borderId="26" xfId="52" applyNumberFormat="1" applyFont="1" applyFill="1" applyBorder="1" applyAlignment="1" applyProtection="1">
      <alignment vertical="top" wrapText="1"/>
    </xf>
    <xf numFmtId="49" fontId="55" fillId="0" borderId="60" xfId="52" applyNumberFormat="1" applyFont="1" applyFill="1" applyBorder="1" applyAlignment="1" applyProtection="1">
      <alignment vertical="top" wrapText="1"/>
    </xf>
    <xf numFmtId="1" fontId="67" fillId="0" borderId="8" xfId="52" applyNumberFormat="1" applyFont="1" applyFill="1" applyBorder="1" applyAlignment="1" applyProtection="1">
      <alignment horizontal="center" vertical="top" wrapText="1"/>
    </xf>
    <xf numFmtId="166" fontId="67" fillId="0" borderId="8" xfId="52" applyNumberFormat="1" applyFont="1" applyFill="1" applyBorder="1" applyAlignment="1" applyProtection="1">
      <alignment horizontal="right" vertical="top" wrapText="1"/>
    </xf>
    <xf numFmtId="2" fontId="67" fillId="0" borderId="8" xfId="52" applyNumberFormat="1" applyFont="1" applyFill="1" applyBorder="1" applyAlignment="1" applyProtection="1">
      <alignment horizontal="right" vertical="top" wrapText="1"/>
    </xf>
    <xf numFmtId="49" fontId="55" fillId="0" borderId="59" xfId="52" applyNumberFormat="1" applyFont="1" applyFill="1" applyBorder="1" applyAlignment="1" applyProtection="1">
      <alignment horizontal="right" vertical="top" wrapText="1"/>
    </xf>
    <xf numFmtId="49" fontId="49" fillId="0" borderId="28" xfId="52" applyNumberFormat="1" applyFont="1" applyFill="1" applyBorder="1" applyAlignment="1" applyProtection="1">
      <alignment horizontal="right" vertical="top" wrapText="1"/>
    </xf>
    <xf numFmtId="0" fontId="55" fillId="0" borderId="28" xfId="52" applyNumberFormat="1" applyFont="1" applyFill="1" applyBorder="1" applyAlignment="1" applyProtection="1">
      <alignment horizontal="center" vertical="top" wrapText="1"/>
    </xf>
    <xf numFmtId="4" fontId="49" fillId="0" borderId="28" xfId="52" applyNumberFormat="1" applyFont="1" applyFill="1" applyBorder="1" applyAlignment="1" applyProtection="1">
      <alignment horizontal="right" vertical="top" wrapText="1"/>
    </xf>
    <xf numFmtId="0" fontId="49" fillId="0" borderId="28" xfId="52" applyNumberFormat="1" applyFont="1" applyFill="1" applyBorder="1" applyAlignment="1" applyProtection="1">
      <alignment horizontal="right" vertical="top" wrapText="1"/>
    </xf>
    <xf numFmtId="0" fontId="49" fillId="0" borderId="26" xfId="52" applyNumberFormat="1" applyFont="1" applyFill="1" applyBorder="1" applyAlignment="1" applyProtection="1">
      <alignment horizontal="right" vertical="top" wrapText="1"/>
    </xf>
    <xf numFmtId="2" fontId="67" fillId="0" borderId="8" xfId="52" applyNumberFormat="1" applyFont="1" applyFill="1" applyBorder="1" applyAlignment="1" applyProtection="1">
      <alignment horizontal="center" vertical="top" wrapText="1"/>
    </xf>
    <xf numFmtId="165" fontId="67" fillId="0" borderId="8" xfId="52" applyNumberFormat="1" applyFont="1" applyFill="1" applyBorder="1" applyAlignment="1" applyProtection="1">
      <alignment horizontal="center" vertical="top" wrapText="1"/>
    </xf>
    <xf numFmtId="0" fontId="67" fillId="0" borderId="8" xfId="52" applyNumberFormat="1" applyFont="1" applyFill="1" applyBorder="1" applyAlignment="1" applyProtection="1">
      <alignment horizontal="right" vertical="top" wrapText="1"/>
    </xf>
    <xf numFmtId="4" fontId="55" fillId="0" borderId="8" xfId="52" applyNumberFormat="1" applyFont="1" applyFill="1" applyBorder="1" applyAlignment="1" applyProtection="1">
      <alignment horizontal="right" vertical="top" wrapText="1"/>
    </xf>
    <xf numFmtId="0" fontId="55" fillId="0" borderId="8" xfId="52" applyNumberFormat="1" applyFont="1" applyFill="1" applyBorder="1" applyAlignment="1" applyProtection="1">
      <alignment horizontal="right" vertical="top" wrapText="1"/>
    </xf>
    <xf numFmtId="2" fontId="55" fillId="0" borderId="8" xfId="52" applyNumberFormat="1" applyFont="1" applyFill="1" applyBorder="1" applyAlignment="1" applyProtection="1">
      <alignment horizontal="right" vertical="top" wrapText="1"/>
    </xf>
    <xf numFmtId="167" fontId="67" fillId="0" borderId="8" xfId="52" applyNumberFormat="1" applyFont="1" applyFill="1" applyBorder="1" applyAlignment="1" applyProtection="1">
      <alignment horizontal="center" vertical="top" wrapText="1"/>
    </xf>
    <xf numFmtId="49" fontId="64" fillId="0" borderId="28" xfId="52" applyNumberFormat="1" applyFont="1" applyFill="1" applyBorder="1" applyAlignment="1" applyProtection="1">
      <alignment horizontal="right" vertical="top" wrapText="1"/>
    </xf>
    <xf numFmtId="0" fontId="75" fillId="0" borderId="28" xfId="52" applyNumberFormat="1" applyFont="1" applyFill="1" applyBorder="1" applyAlignment="1" applyProtection="1">
      <alignment horizontal="center" vertical="top" wrapText="1"/>
    </xf>
    <xf numFmtId="4" fontId="64" fillId="0" borderId="28" xfId="52" applyNumberFormat="1" applyFont="1" applyFill="1" applyBorder="1" applyAlignment="1" applyProtection="1">
      <alignment horizontal="right" vertical="top" wrapText="1"/>
    </xf>
    <xf numFmtId="0" fontId="64" fillId="0" borderId="28" xfId="52" applyNumberFormat="1" applyFont="1" applyFill="1" applyBorder="1" applyAlignment="1" applyProtection="1">
      <alignment horizontal="right" vertical="top" wrapText="1"/>
    </xf>
    <xf numFmtId="0" fontId="64" fillId="0" borderId="26" xfId="52" applyNumberFormat="1" applyFont="1" applyFill="1" applyBorder="1" applyAlignment="1" applyProtection="1">
      <alignment horizontal="right" vertical="top" wrapText="1"/>
    </xf>
    <xf numFmtId="167" fontId="67" fillId="0" borderId="8" xfId="52" applyNumberFormat="1" applyFont="1" applyFill="1" applyBorder="1" applyAlignment="1" applyProtection="1">
      <alignment horizontal="right" vertical="top" wrapText="1"/>
    </xf>
    <xf numFmtId="165" fontId="67" fillId="0" borderId="8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horizontal="right" vertical="top" wrapText="1"/>
    </xf>
    <xf numFmtId="49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8" xfId="52" applyNumberFormat="1" applyFont="1" applyFill="1" applyBorder="1" applyAlignment="1" applyProtection="1">
      <alignment horizontal="center" vertical="top" wrapText="1"/>
    </xf>
    <xf numFmtId="4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6" xfId="52" applyNumberFormat="1" applyFont="1" applyFill="1" applyBorder="1" applyAlignment="1" applyProtection="1">
      <alignment horizontal="right" vertical="top" wrapText="1"/>
    </xf>
    <xf numFmtId="0" fontId="76" fillId="0" borderId="0" xfId="52" applyNumberFormat="1" applyFont="1" applyFill="1" applyBorder="1" applyAlignment="1" applyProtection="1">
      <alignment wrapText="1"/>
    </xf>
    <xf numFmtId="165" fontId="55" fillId="0" borderId="8" xfId="52" applyNumberFormat="1" applyFont="1" applyFill="1" applyBorder="1" applyAlignment="1" applyProtection="1">
      <alignment horizontal="right" vertical="top" wrapText="1"/>
    </xf>
    <xf numFmtId="177" fontId="67" fillId="0" borderId="8" xfId="52" applyNumberFormat="1" applyFont="1" applyFill="1" applyBorder="1" applyAlignment="1" applyProtection="1">
      <alignment horizontal="center" vertical="top" wrapText="1"/>
    </xf>
    <xf numFmtId="0" fontId="75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right" vertical="top"/>
    </xf>
    <xf numFmtId="49" fontId="49" fillId="0" borderId="0" xfId="52" applyNumberFormat="1" applyFont="1" applyFill="1" applyBorder="1" applyAlignment="1" applyProtection="1">
      <alignment horizontal="left" vertical="top"/>
    </xf>
    <xf numFmtId="49" fontId="49" fillId="0" borderId="0" xfId="52" applyNumberFormat="1" applyFont="1" applyFill="1" applyBorder="1" applyAlignment="1" applyProtection="1">
      <alignment vertical="top" wrapText="1"/>
    </xf>
    <xf numFmtId="49" fontId="55" fillId="0" borderId="59" xfId="52" applyNumberFormat="1" applyFont="1" applyFill="1" applyBorder="1" applyAlignment="1" applyProtection="1">
      <alignment horizontal="center"/>
    </xf>
    <xf numFmtId="49" fontId="49" fillId="0" borderId="0" xfId="52" applyNumberFormat="1" applyFont="1" applyFill="1" applyBorder="1" applyAlignment="1" applyProtection="1">
      <alignment horizontal="center"/>
    </xf>
    <xf numFmtId="4" fontId="49" fillId="0" borderId="59" xfId="52" applyNumberFormat="1" applyFont="1" applyFill="1" applyBorder="1" applyAlignment="1" applyProtection="1"/>
    <xf numFmtId="4" fontId="49" fillId="0" borderId="0" xfId="52" applyNumberFormat="1" applyFont="1" applyFill="1" applyBorder="1" applyAlignment="1" applyProtection="1"/>
    <xf numFmtId="49" fontId="49" fillId="0" borderId="59" xfId="52" applyNumberFormat="1" applyFont="1" applyFill="1" applyBorder="1" applyAlignment="1" applyProtection="1">
      <alignment horizontal="right"/>
    </xf>
    <xf numFmtId="49" fontId="55" fillId="0" borderId="28" xfId="52" applyNumberFormat="1" applyFont="1" applyFill="1" applyBorder="1" applyAlignment="1" applyProtection="1">
      <alignment horizontal="right"/>
    </xf>
    <xf numFmtId="49" fontId="55" fillId="0" borderId="0" xfId="52" applyNumberFormat="1" applyFont="1" applyFill="1" applyBorder="1" applyAlignment="1" applyProtection="1">
      <alignment vertical="center"/>
    </xf>
    <xf numFmtId="0" fontId="55" fillId="0" borderId="8" xfId="52" applyNumberFormat="1" applyFont="1" applyFill="1" applyBorder="1" applyAlignment="1" applyProtection="1">
      <alignment horizontal="center" vertical="center" wrapText="1"/>
    </xf>
    <xf numFmtId="49" fontId="55" fillId="0" borderId="8" xfId="52" applyNumberFormat="1" applyFont="1" applyFill="1" applyBorder="1" applyAlignment="1" applyProtection="1">
      <alignment horizontal="center" vertical="center"/>
    </xf>
    <xf numFmtId="0" fontId="55" fillId="0" borderId="8" xfId="52" applyNumberFormat="1" applyFont="1" applyFill="1" applyBorder="1" applyAlignment="1" applyProtection="1">
      <alignment horizontal="center" vertical="center"/>
    </xf>
    <xf numFmtId="0" fontId="66" fillId="0" borderId="0" xfId="52" applyNumberFormat="1" applyFont="1" applyFill="1" applyBorder="1" applyAlignment="1" applyProtection="1">
      <alignment wrapText="1"/>
    </xf>
    <xf numFmtId="167" fontId="67" fillId="0" borderId="38" xfId="52" applyNumberFormat="1" applyFont="1" applyFill="1" applyBorder="1" applyAlignment="1" applyProtection="1">
      <alignment horizontal="center" vertical="top" wrapText="1"/>
    </xf>
    <xf numFmtId="49" fontId="55" fillId="0" borderId="58" xfId="52" applyNumberFormat="1" applyFont="1" applyFill="1" applyBorder="1" applyAlignment="1" applyProtection="1">
      <alignment horizontal="center" vertical="center" wrapText="1"/>
    </xf>
    <xf numFmtId="49" fontId="55" fillId="0" borderId="0" xfId="52" applyNumberFormat="1" applyFont="1" applyFill="1" applyBorder="1" applyAlignment="1" applyProtection="1">
      <alignment horizontal="center" vertical="top" wrapText="1"/>
    </xf>
    <xf numFmtId="4" fontId="55" fillId="0" borderId="43" xfId="52" applyNumberFormat="1" applyFont="1" applyFill="1" applyBorder="1" applyAlignment="1" applyProtection="1">
      <alignment horizontal="right" vertical="top" wrapText="1"/>
    </xf>
    <xf numFmtId="49" fontId="55" fillId="0" borderId="58" xfId="52" applyNumberFormat="1" applyFont="1" applyFill="1" applyBorder="1" applyAlignment="1" applyProtection="1">
      <alignment horizontal="right" vertical="top" wrapText="1"/>
    </xf>
    <xf numFmtId="175" fontId="55" fillId="0" borderId="0" xfId="52" applyNumberFormat="1" applyFont="1" applyFill="1" applyBorder="1" applyAlignment="1" applyProtection="1">
      <alignment horizontal="center" vertical="top" wrapText="1"/>
    </xf>
    <xf numFmtId="0" fontId="55" fillId="0" borderId="43" xfId="52" applyNumberFormat="1" applyFont="1" applyFill="1" applyBorder="1" applyAlignment="1" applyProtection="1">
      <alignment horizontal="right" vertical="top" wrapText="1"/>
    </xf>
    <xf numFmtId="49" fontId="55" fillId="0" borderId="38" xfId="52" applyNumberFormat="1" applyFont="1" applyFill="1" applyBorder="1" applyAlignment="1" applyProtection="1">
      <alignment horizontal="center" vertical="top" wrapText="1"/>
    </xf>
    <xf numFmtId="4" fontId="55" fillId="0" borderId="38" xfId="52" applyNumberFormat="1" applyFont="1" applyFill="1" applyBorder="1" applyAlignment="1" applyProtection="1">
      <alignment horizontal="right" vertical="top" wrapText="1"/>
    </xf>
    <xf numFmtId="4" fontId="55" fillId="0" borderId="45" xfId="52" applyNumberFormat="1" applyFont="1" applyFill="1" applyBorder="1" applyAlignment="1" applyProtection="1">
      <alignment horizontal="right" vertical="top" wrapText="1"/>
    </xf>
    <xf numFmtId="1" fontId="55" fillId="0" borderId="0" xfId="52" applyNumberFormat="1" applyFont="1" applyFill="1" applyBorder="1" applyAlignment="1" applyProtection="1">
      <alignment horizontal="center" vertical="top" wrapText="1"/>
    </xf>
    <xf numFmtId="178" fontId="55" fillId="0" borderId="0" xfId="52" applyNumberFormat="1" applyFont="1" applyFill="1" applyBorder="1" applyAlignment="1" applyProtection="1">
      <alignment horizontal="center" vertical="top" wrapText="1"/>
    </xf>
    <xf numFmtId="2" fontId="55" fillId="0" borderId="38" xfId="52" applyNumberFormat="1" applyFont="1" applyFill="1" applyBorder="1" applyAlignment="1" applyProtection="1">
      <alignment horizontal="right" vertical="top" wrapText="1"/>
    </xf>
    <xf numFmtId="2" fontId="55" fillId="0" borderId="43" xfId="52" applyNumberFormat="1" applyFont="1" applyFill="1" applyBorder="1" applyAlignment="1" applyProtection="1">
      <alignment horizontal="right" vertical="top" wrapText="1"/>
    </xf>
    <xf numFmtId="166" fontId="67" fillId="0" borderId="38" xfId="52" applyNumberFormat="1" applyFont="1" applyFill="1" applyBorder="1" applyAlignment="1" applyProtection="1">
      <alignment horizontal="center" vertical="top" wrapText="1"/>
    </xf>
    <xf numFmtId="2" fontId="67" fillId="0" borderId="38" xfId="52" applyNumberFormat="1" applyFont="1" applyFill="1" applyBorder="1" applyAlignment="1" applyProtection="1">
      <alignment horizontal="center" vertical="top" wrapText="1"/>
    </xf>
    <xf numFmtId="2" fontId="55" fillId="0" borderId="45" xfId="52" applyNumberFormat="1" applyFont="1" applyFill="1" applyBorder="1" applyAlignment="1" applyProtection="1">
      <alignment horizontal="right" vertical="top" wrapText="1"/>
    </xf>
    <xf numFmtId="2" fontId="67" fillId="0" borderId="45" xfId="52" applyNumberFormat="1" applyFont="1" applyFill="1" applyBorder="1" applyAlignment="1" applyProtection="1">
      <alignment horizontal="right" vertical="top" wrapText="1"/>
    </xf>
    <xf numFmtId="177" fontId="55" fillId="0" borderId="0" xfId="52" applyNumberFormat="1" applyFont="1" applyFill="1" applyBorder="1" applyAlignment="1" applyProtection="1">
      <alignment horizontal="center" vertical="top" wrapText="1"/>
    </xf>
    <xf numFmtId="49" fontId="77" fillId="0" borderId="57" xfId="52" applyNumberFormat="1" applyFont="1" applyFill="1" applyBorder="1" applyAlignment="1" applyProtection="1">
      <alignment horizontal="center" vertical="top" wrapText="1"/>
    </xf>
    <xf numFmtId="49" fontId="77" fillId="0" borderId="38" xfId="52" applyNumberFormat="1" applyFont="1" applyFill="1" applyBorder="1" applyAlignment="1" applyProtection="1">
      <alignment horizontal="left" vertical="top" wrapText="1"/>
    </xf>
    <xf numFmtId="49" fontId="77" fillId="0" borderId="38" xfId="52" applyNumberFormat="1" applyFont="1" applyFill="1" applyBorder="1" applyAlignment="1" applyProtection="1">
      <alignment horizontal="center" vertical="top" wrapText="1"/>
    </xf>
    <xf numFmtId="0" fontId="77" fillId="0" borderId="38" xfId="52" applyNumberFormat="1" applyFont="1" applyFill="1" applyBorder="1" applyAlignment="1" applyProtection="1">
      <alignment horizontal="center" vertical="top" wrapText="1"/>
    </xf>
    <xf numFmtId="1" fontId="77" fillId="0" borderId="38" xfId="52" applyNumberFormat="1" applyFont="1" applyFill="1" applyBorder="1" applyAlignment="1" applyProtection="1">
      <alignment horizontal="center" vertical="top" wrapText="1"/>
    </xf>
    <xf numFmtId="166" fontId="77" fillId="0" borderId="38" xfId="52" applyNumberFormat="1" applyFont="1" applyFill="1" applyBorder="1" applyAlignment="1" applyProtection="1">
      <alignment horizontal="center" vertical="top" wrapText="1"/>
    </xf>
    <xf numFmtId="2" fontId="77" fillId="0" borderId="38" xfId="52" applyNumberFormat="1" applyFont="1" applyFill="1" applyBorder="1" applyAlignment="1" applyProtection="1">
      <alignment horizontal="right" vertical="top" wrapText="1"/>
    </xf>
    <xf numFmtId="4" fontId="77" fillId="0" borderId="38" xfId="52" applyNumberFormat="1" applyFont="1" applyFill="1" applyBorder="1" applyAlignment="1" applyProtection="1">
      <alignment horizontal="right" vertical="top" wrapText="1"/>
    </xf>
    <xf numFmtId="2" fontId="77" fillId="0" borderId="38" xfId="52" applyNumberFormat="1" applyFont="1" applyFill="1" applyBorder="1" applyAlignment="1" applyProtection="1">
      <alignment horizontal="center" vertical="top" wrapText="1"/>
    </xf>
    <xf numFmtId="4" fontId="77" fillId="0" borderId="45" xfId="52" applyNumberFormat="1" applyFont="1" applyFill="1" applyBorder="1" applyAlignment="1" applyProtection="1">
      <alignment horizontal="right" vertical="top" wrapText="1"/>
    </xf>
    <xf numFmtId="0" fontId="77" fillId="0" borderId="0" xfId="52" applyNumberFormat="1" applyFont="1" applyFill="1" applyBorder="1" applyAlignment="1" applyProtection="1">
      <alignment wrapText="1"/>
    </xf>
    <xf numFmtId="49" fontId="77" fillId="0" borderId="58" xfId="52" applyNumberFormat="1" applyFont="1" applyFill="1" applyBorder="1" applyAlignment="1" applyProtection="1">
      <alignment horizontal="center" vertical="top" wrapText="1"/>
    </xf>
    <xf numFmtId="49" fontId="77" fillId="0" borderId="0" xfId="52" applyNumberFormat="1" applyFont="1" applyFill="1" applyBorder="1" applyAlignment="1" applyProtection="1">
      <alignment horizontal="left" vertical="top" wrapText="1"/>
    </xf>
    <xf numFmtId="0" fontId="77" fillId="0" borderId="38" xfId="52" applyNumberFormat="1" applyFont="1" applyFill="1" applyBorder="1" applyAlignment="1" applyProtection="1">
      <alignment horizontal="right" vertical="top" wrapText="1"/>
    </xf>
    <xf numFmtId="0" fontId="76" fillId="0" borderId="38" xfId="52" applyNumberFormat="1" applyFont="1" applyFill="1" applyBorder="1" applyAlignment="1" applyProtection="1">
      <alignment horizontal="center" vertical="top" wrapText="1"/>
    </xf>
    <xf numFmtId="167" fontId="77" fillId="0" borderId="38" xfId="52" applyNumberFormat="1" applyFont="1" applyFill="1" applyBorder="1" applyAlignment="1" applyProtection="1">
      <alignment horizontal="center" vertical="top" wrapText="1"/>
    </xf>
    <xf numFmtId="167" fontId="55" fillId="0" borderId="0" xfId="52" applyNumberFormat="1" applyFont="1" applyFill="1" applyBorder="1" applyAlignment="1" applyProtection="1">
      <alignment horizontal="center" vertical="top" wrapText="1"/>
    </xf>
    <xf numFmtId="178" fontId="67" fillId="0" borderId="38" xfId="52" applyNumberFormat="1" applyFont="1" applyFill="1" applyBorder="1" applyAlignment="1" applyProtection="1">
      <alignment horizontal="center" vertical="top" wrapText="1"/>
    </xf>
    <xf numFmtId="0" fontId="77" fillId="0" borderId="45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vertical="center" wrapText="1"/>
    </xf>
    <xf numFmtId="49" fontId="76" fillId="0" borderId="0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horizontal="center" vertical="center" wrapText="1"/>
    </xf>
    <xf numFmtId="49" fontId="76" fillId="0" borderId="0" xfId="52" applyNumberFormat="1" applyFont="1" applyFill="1" applyBorder="1" applyAlignment="1" applyProtection="1">
      <alignment horizontal="center" vertical="top" wrapText="1"/>
    </xf>
    <xf numFmtId="0" fontId="76" fillId="0" borderId="0" xfId="52" applyNumberFormat="1" applyFont="1" applyFill="1" applyBorder="1" applyAlignment="1" applyProtection="1">
      <alignment horizontal="center" vertical="top" wrapText="1"/>
    </xf>
    <xf numFmtId="2" fontId="76" fillId="0" borderId="0" xfId="52" applyNumberFormat="1" applyFont="1" applyFill="1" applyBorder="1" applyAlignment="1" applyProtection="1">
      <alignment horizontal="right" vertical="top" wrapText="1"/>
    </xf>
    <xf numFmtId="165" fontId="76" fillId="0" borderId="0" xfId="52" applyNumberFormat="1" applyFont="1" applyFill="1" applyBorder="1" applyAlignment="1" applyProtection="1">
      <alignment horizontal="center" vertical="top" wrapText="1"/>
    </xf>
    <xf numFmtId="2" fontId="76" fillId="0" borderId="0" xfId="52" applyNumberFormat="1" applyFont="1" applyFill="1" applyBorder="1" applyAlignment="1" applyProtection="1">
      <alignment horizontal="center" vertical="top" wrapText="1"/>
    </xf>
    <xf numFmtId="4" fontId="76" fillId="0" borderId="43" xfId="52" applyNumberFormat="1" applyFont="1" applyFill="1" applyBorder="1" applyAlignment="1" applyProtection="1">
      <alignment horizontal="right" vertical="top" wrapText="1"/>
    </xf>
    <xf numFmtId="2" fontId="76" fillId="0" borderId="43" xfId="52" applyNumberFormat="1" applyFont="1" applyFill="1" applyBorder="1" applyAlignment="1" applyProtection="1">
      <alignment horizontal="right" vertical="top" wrapText="1"/>
    </xf>
    <xf numFmtId="166" fontId="76" fillId="0" borderId="0" xfId="52" applyNumberFormat="1" applyFont="1" applyFill="1" applyBorder="1" applyAlignment="1" applyProtection="1">
      <alignment horizontal="center" vertical="top" wrapText="1"/>
    </xf>
    <xf numFmtId="0" fontId="76" fillId="0" borderId="0" xfId="52" applyNumberFormat="1" applyFont="1" applyFill="1" applyBorder="1" applyAlignment="1" applyProtection="1">
      <alignment horizontal="right" vertical="top" wrapText="1"/>
    </xf>
    <xf numFmtId="0" fontId="76" fillId="0" borderId="43" xfId="52" applyNumberFormat="1" applyFont="1" applyFill="1" applyBorder="1" applyAlignment="1" applyProtection="1">
      <alignment horizontal="right" vertical="top" wrapText="1"/>
    </xf>
    <xf numFmtId="49" fontId="76" fillId="0" borderId="38" xfId="52" applyNumberFormat="1" applyFont="1" applyFill="1" applyBorder="1" applyAlignment="1" applyProtection="1">
      <alignment horizontal="center" vertical="top" wrapText="1"/>
    </xf>
    <xf numFmtId="2" fontId="76" fillId="0" borderId="38" xfId="52" applyNumberFormat="1" applyFont="1" applyFill="1" applyBorder="1" applyAlignment="1" applyProtection="1">
      <alignment horizontal="right" vertical="top" wrapText="1"/>
    </xf>
    <xf numFmtId="4" fontId="76" fillId="0" borderId="45" xfId="52" applyNumberFormat="1" applyFont="1" applyFill="1" applyBorder="1" applyAlignment="1" applyProtection="1">
      <alignment horizontal="right" vertical="top" wrapText="1"/>
    </xf>
    <xf numFmtId="1" fontId="76" fillId="0" borderId="0" xfId="52" applyNumberFormat="1" applyFont="1" applyFill="1" applyBorder="1" applyAlignment="1" applyProtection="1">
      <alignment horizontal="center" vertical="top" wrapText="1"/>
    </xf>
    <xf numFmtId="49" fontId="76" fillId="0" borderId="58" xfId="52" applyNumberFormat="1" applyFont="1" applyFill="1" applyBorder="1" applyAlignment="1" applyProtection="1">
      <alignment horizontal="center" vertical="top" wrapText="1"/>
    </xf>
    <xf numFmtId="49" fontId="76" fillId="0" borderId="0" xfId="52" applyNumberFormat="1" applyFont="1" applyFill="1" applyBorder="1" applyAlignment="1" applyProtection="1">
      <alignment horizontal="left" vertical="top" wrapText="1"/>
    </xf>
    <xf numFmtId="4" fontId="76" fillId="0" borderId="0" xfId="52" applyNumberFormat="1" applyFont="1" applyFill="1" applyBorder="1" applyAlignment="1" applyProtection="1">
      <alignment horizontal="right" vertical="top" wrapText="1"/>
    </xf>
    <xf numFmtId="4" fontId="76" fillId="0" borderId="38" xfId="52" applyNumberFormat="1" applyFont="1" applyFill="1" applyBorder="1" applyAlignment="1" applyProtection="1">
      <alignment horizontal="right" vertical="top" wrapText="1"/>
    </xf>
    <xf numFmtId="2" fontId="76" fillId="0" borderId="45" xfId="52" applyNumberFormat="1" applyFont="1" applyFill="1" applyBorder="1" applyAlignment="1" applyProtection="1">
      <alignment horizontal="right" vertical="top" wrapText="1"/>
    </xf>
    <xf numFmtId="2" fontId="77" fillId="0" borderId="45" xfId="52" applyNumberFormat="1" applyFont="1" applyFill="1" applyBorder="1" applyAlignment="1" applyProtection="1">
      <alignment horizontal="right" vertical="top" wrapText="1"/>
    </xf>
    <xf numFmtId="165" fontId="77" fillId="0" borderId="38" xfId="52" applyNumberFormat="1" applyFont="1" applyFill="1" applyBorder="1" applyAlignment="1" applyProtection="1">
      <alignment horizontal="center" vertical="top" wrapText="1"/>
    </xf>
    <xf numFmtId="49" fontId="55" fillId="0" borderId="57" xfId="52" applyNumberFormat="1" applyFont="1" applyFill="1" applyBorder="1" applyAlignment="1" applyProtection="1"/>
    <xf numFmtId="49" fontId="67" fillId="0" borderId="38" xfId="52" applyNumberFormat="1" applyFont="1" applyFill="1" applyBorder="1" applyAlignment="1" applyProtection="1">
      <alignment horizontal="right" vertical="top" wrapText="1"/>
    </xf>
    <xf numFmtId="0" fontId="67" fillId="0" borderId="38" xfId="52" applyNumberFormat="1" applyFont="1" applyFill="1" applyBorder="1" applyAlignment="1" applyProtection="1">
      <alignment horizontal="right" vertical="top"/>
    </xf>
    <xf numFmtId="0" fontId="67" fillId="0" borderId="38" xfId="52" applyNumberFormat="1" applyFont="1" applyFill="1" applyBorder="1" applyAlignment="1" applyProtection="1">
      <alignment horizontal="center" vertical="top"/>
    </xf>
    <xf numFmtId="0" fontId="67" fillId="0" borderId="45" xfId="52" applyNumberFormat="1" applyFont="1" applyFill="1" applyBorder="1" applyAlignment="1" applyProtection="1">
      <alignment horizontal="right" vertical="top"/>
    </xf>
    <xf numFmtId="4" fontId="55" fillId="0" borderId="0" xfId="52" applyNumberFormat="1" applyFont="1" applyFill="1" applyBorder="1" applyAlignment="1" applyProtection="1">
      <alignment horizontal="right" vertical="top"/>
    </xf>
    <xf numFmtId="0" fontId="55" fillId="0" borderId="0" xfId="52" applyNumberFormat="1" applyFont="1" applyFill="1" applyBorder="1" applyAlignment="1" applyProtection="1">
      <alignment horizontal="center" vertical="top"/>
    </xf>
    <xf numFmtId="0" fontId="55" fillId="0" borderId="0" xfId="52" applyNumberFormat="1" applyFont="1" applyFill="1" applyBorder="1" applyAlignment="1" applyProtection="1">
      <alignment horizontal="right" vertical="top"/>
    </xf>
    <xf numFmtId="2" fontId="55" fillId="0" borderId="0" xfId="52" applyNumberFormat="1" applyFont="1" applyFill="1" applyBorder="1" applyAlignment="1" applyProtection="1">
      <alignment horizontal="right" vertical="top"/>
    </xf>
    <xf numFmtId="0" fontId="67" fillId="0" borderId="0" xfId="52" applyNumberFormat="1" applyFont="1" applyFill="1" applyBorder="1" applyAlignment="1" applyProtection="1">
      <alignment horizontal="center" vertical="top"/>
    </xf>
    <xf numFmtId="0" fontId="67" fillId="0" borderId="0" xfId="52" applyNumberFormat="1" applyFont="1" applyFill="1" applyBorder="1" applyAlignment="1" applyProtection="1">
      <alignment horizontal="right" vertical="top"/>
    </xf>
    <xf numFmtId="2" fontId="55" fillId="0" borderId="43" xfId="52" applyNumberFormat="1" applyFont="1" applyFill="1" applyBorder="1" applyAlignment="1" applyProtection="1">
      <alignment horizontal="right" vertical="top"/>
    </xf>
    <xf numFmtId="166" fontId="55" fillId="0" borderId="0" xfId="52" applyNumberFormat="1" applyFont="1" applyFill="1" applyBorder="1" applyAlignment="1" applyProtection="1">
      <alignment horizontal="center" vertical="top" wrapText="1"/>
    </xf>
    <xf numFmtId="177" fontId="77" fillId="0" borderId="38" xfId="52" applyNumberFormat="1" applyFont="1" applyFill="1" applyBorder="1" applyAlignment="1" applyProtection="1">
      <alignment horizontal="center" vertical="top" wrapText="1"/>
    </xf>
    <xf numFmtId="49" fontId="55" fillId="0" borderId="0" xfId="52" applyNumberFormat="1" applyFont="1" applyFill="1" applyBorder="1" applyAlignment="1" applyProtection="1">
      <alignment vertical="top"/>
    </xf>
    <xf numFmtId="0" fontId="55" fillId="0" borderId="0" xfId="52" applyNumberFormat="1" applyFont="1" applyFill="1" applyBorder="1" applyAlignment="1" applyProtection="1">
      <alignment vertical="top"/>
    </xf>
    <xf numFmtId="0" fontId="55" fillId="12" borderId="0" xfId="52" applyNumberFormat="1" applyFont="1" applyFill="1" applyBorder="1" applyAlignment="1" applyProtection="1"/>
    <xf numFmtId="0" fontId="64" fillId="0" borderId="0" xfId="52" applyNumberFormat="1" applyFont="1" applyFill="1" applyBorder="1" applyAlignment="1" applyProtection="1">
      <alignment horizontal="center" vertical="center"/>
    </xf>
    <xf numFmtId="0" fontId="67" fillId="0" borderId="0" xfId="52" applyNumberFormat="1" applyFont="1" applyFill="1" applyBorder="1" applyAlignment="1" applyProtection="1">
      <alignment vertical="top" wrapText="1"/>
    </xf>
    <xf numFmtId="0" fontId="29" fillId="0" borderId="8" xfId="4" applyFont="1" applyBorder="1" applyAlignment="1">
      <alignment horizontal="center" vertical="center"/>
    </xf>
    <xf numFmtId="0" fontId="29" fillId="0" borderId="11" xfId="4" applyFont="1" applyBorder="1" applyAlignment="1">
      <alignment horizontal="center" vertical="center"/>
    </xf>
    <xf numFmtId="4" fontId="55" fillId="2" borderId="39" xfId="53" applyNumberFormat="1" applyFont="1" applyFill="1" applyBorder="1" applyAlignment="1" applyProtection="1">
      <alignment horizontal="right" vertical="top" wrapText="1"/>
    </xf>
    <xf numFmtId="1" fontId="55" fillId="2" borderId="21" xfId="53" applyNumberFormat="1" applyFont="1" applyFill="1" applyBorder="1" applyAlignment="1" applyProtection="1">
      <alignment horizontal="center" vertical="top" wrapText="1"/>
    </xf>
    <xf numFmtId="0" fontId="55" fillId="2" borderId="39" xfId="53" applyNumberFormat="1" applyFont="1" applyFill="1" applyBorder="1" applyAlignment="1" applyProtection="1">
      <alignment horizontal="left" vertical="top" wrapText="1"/>
    </xf>
    <xf numFmtId="0" fontId="55" fillId="2" borderId="39" xfId="53" applyNumberFormat="1" applyFont="1" applyFill="1" applyBorder="1" applyAlignment="1" applyProtection="1">
      <alignment horizontal="right" vertical="top" wrapText="1"/>
    </xf>
    <xf numFmtId="4" fontId="55" fillId="2" borderId="22" xfId="53" applyNumberFormat="1" applyFont="1" applyFill="1" applyBorder="1" applyAlignment="1" applyProtection="1">
      <alignment horizontal="center" vertical="top" wrapText="1"/>
    </xf>
    <xf numFmtId="0" fontId="51" fillId="2" borderId="42" xfId="53" applyNumberFormat="1" applyFont="1" applyFill="1" applyBorder="1" applyAlignment="1" applyProtection="1"/>
    <xf numFmtId="0" fontId="51" fillId="2" borderId="39" xfId="53" applyNumberFormat="1" applyFont="1" applyFill="1" applyBorder="1" applyAlignment="1" applyProtection="1"/>
    <xf numFmtId="4" fontId="51" fillId="2" borderId="39" xfId="53" applyNumberFormat="1" applyFont="1" applyFill="1" applyBorder="1" applyAlignment="1" applyProtection="1"/>
    <xf numFmtId="0" fontId="51" fillId="2" borderId="0" xfId="53" applyNumberFormat="1" applyFont="1" applyFill="1" applyBorder="1" applyAlignment="1" applyProtection="1"/>
    <xf numFmtId="2" fontId="55" fillId="2" borderId="39" xfId="53" applyNumberFormat="1" applyFont="1" applyFill="1" applyBorder="1" applyAlignment="1" applyProtection="1">
      <alignment horizontal="right" vertical="top" wrapText="1"/>
    </xf>
    <xf numFmtId="2" fontId="55" fillId="2" borderId="22" xfId="53" applyNumberFormat="1" applyFont="1" applyFill="1" applyBorder="1" applyAlignment="1" applyProtection="1">
      <alignment horizontal="right" vertical="top" wrapText="1"/>
    </xf>
    <xf numFmtId="4" fontId="55" fillId="2" borderId="22" xfId="53" applyNumberFormat="1" applyFont="1" applyFill="1" applyBorder="1" applyAlignment="1" applyProtection="1">
      <alignment horizontal="right" vertical="top" wrapText="1"/>
    </xf>
    <xf numFmtId="0" fontId="19" fillId="0" borderId="21" xfId="11" applyNumberFormat="1" applyFont="1" applyBorder="1" applyAlignment="1">
      <alignment horizontal="center" vertical="top" wrapText="1"/>
    </xf>
    <xf numFmtId="0" fontId="19" fillId="0" borderId="21" xfId="11" quotePrefix="1" applyNumberFormat="1" applyFont="1" applyBorder="1" applyAlignment="1">
      <alignment horizontal="center" vertical="top"/>
    </xf>
    <xf numFmtId="0" fontId="49" fillId="0" borderId="22" xfId="11" applyFont="1" applyBorder="1" applyAlignment="1">
      <alignment horizontal="right" vertical="top"/>
    </xf>
    <xf numFmtId="0" fontId="49" fillId="0" borderId="22" xfId="11" applyFont="1" applyBorder="1" applyAlignment="1">
      <alignment horizontal="right" vertical="top" wrapText="1"/>
    </xf>
    <xf numFmtId="0" fontId="19" fillId="2" borderId="21" xfId="11" quotePrefix="1" applyNumberFormat="1" applyFont="1" applyFill="1" applyBorder="1" applyAlignment="1">
      <alignment horizontal="center" vertical="top"/>
    </xf>
    <xf numFmtId="0" fontId="49" fillId="2" borderId="22" xfId="11" applyFont="1" applyFill="1" applyBorder="1" applyAlignment="1">
      <alignment horizontal="right" vertical="top" wrapText="1"/>
    </xf>
    <xf numFmtId="0" fontId="19" fillId="0" borderId="53" xfId="11" quotePrefix="1" applyNumberFormat="1" applyFont="1" applyBorder="1" applyAlignment="1">
      <alignment horizontal="center" vertical="top"/>
    </xf>
    <xf numFmtId="179" fontId="15" fillId="0" borderId="56" xfId="11" applyNumberFormat="1" applyFont="1" applyBorder="1" applyAlignment="1">
      <alignment horizontal="left" vertical="top" wrapText="1"/>
    </xf>
    <xf numFmtId="0" fontId="19" fillId="0" borderId="56" xfId="11" applyFont="1" applyBorder="1" applyAlignment="1">
      <alignment horizontal="left" vertical="top" wrapText="1"/>
    </xf>
    <xf numFmtId="0" fontId="19" fillId="0" borderId="56" xfId="11" applyFont="1" applyBorder="1" applyAlignment="1">
      <alignment horizontal="center" vertical="top"/>
    </xf>
    <xf numFmtId="0" fontId="49" fillId="0" borderId="56" xfId="11" applyFont="1" applyBorder="1" applyAlignment="1">
      <alignment horizontal="right" vertical="top" wrapText="1"/>
    </xf>
    <xf numFmtId="0" fontId="49" fillId="0" borderId="56" xfId="11" applyFont="1" applyBorder="1" applyAlignment="1">
      <alignment horizontal="right" vertical="top"/>
    </xf>
    <xf numFmtId="0" fontId="49" fillId="0" borderId="62" xfId="11" applyFont="1" applyBorder="1" applyAlignment="1">
      <alignment horizontal="right" vertical="top"/>
    </xf>
    <xf numFmtId="49" fontId="55" fillId="0" borderId="58" xfId="52" applyNumberFormat="1" applyFont="1" applyFill="1" applyBorder="1" applyAlignment="1" applyProtection="1">
      <alignment vertical="top" wrapText="1"/>
    </xf>
    <xf numFmtId="49" fontId="55" fillId="0" borderId="28" xfId="52" applyNumberFormat="1" applyFont="1" applyFill="1" applyBorder="1" applyAlignment="1" applyProtection="1">
      <alignment vertical="top" wrapText="1"/>
    </xf>
    <xf numFmtId="49" fontId="55" fillId="0" borderId="28" xfId="52" applyNumberFormat="1" applyFont="1" applyFill="1" applyBorder="1" applyAlignment="1" applyProtection="1">
      <alignment horizontal="right" vertical="top"/>
    </xf>
    <xf numFmtId="49" fontId="55" fillId="0" borderId="28" xfId="52" applyNumberFormat="1" applyFont="1" applyFill="1" applyBorder="1" applyAlignment="1" applyProtection="1">
      <alignment horizontal="center" vertical="top" wrapText="1"/>
    </xf>
    <xf numFmtId="0" fontId="55" fillId="0" borderId="28" xfId="52" applyNumberFormat="1" applyFont="1" applyFill="1" applyBorder="1" applyAlignment="1" applyProtection="1">
      <alignment horizontal="center" vertical="top"/>
    </xf>
    <xf numFmtId="4" fontId="55" fillId="0" borderId="28" xfId="52" applyNumberFormat="1" applyFont="1" applyFill="1" applyBorder="1" applyAlignment="1" applyProtection="1">
      <alignment horizontal="right" vertical="top"/>
    </xf>
    <xf numFmtId="0" fontId="55" fillId="0" borderId="28" xfId="52" applyNumberFormat="1" applyFont="1" applyFill="1" applyBorder="1" applyAlignment="1" applyProtection="1">
      <alignment horizontal="right" vertical="top"/>
    </xf>
    <xf numFmtId="0" fontId="75" fillId="0" borderId="28" xfId="52" applyNumberFormat="1" applyFont="1" applyFill="1" applyBorder="1" applyAlignment="1" applyProtection="1">
      <alignment horizontal="left" vertical="top" wrapText="1"/>
    </xf>
    <xf numFmtId="0" fontId="75" fillId="0" borderId="26" xfId="52" applyNumberFormat="1" applyFont="1" applyFill="1" applyBorder="1" applyAlignment="1" applyProtection="1">
      <alignment horizontal="left" vertical="top" wrapText="1"/>
    </xf>
    <xf numFmtId="1" fontId="55" fillId="0" borderId="8" xfId="52" applyNumberFormat="1" applyFont="1" applyFill="1" applyBorder="1" applyAlignment="1" applyProtection="1">
      <alignment horizontal="right" vertical="top" wrapText="1"/>
    </xf>
    <xf numFmtId="0" fontId="49" fillId="0" borderId="8" xfId="52" applyNumberFormat="1" applyFont="1" applyFill="1" applyBorder="1" applyAlignment="1" applyProtection="1"/>
    <xf numFmtId="0" fontId="49" fillId="0" borderId="8" xfId="52" applyNumberFormat="1" applyFont="1" applyFill="1" applyBorder="1" applyAlignment="1" applyProtection="1">
      <alignment vertical="center" wrapText="1"/>
    </xf>
    <xf numFmtId="4" fontId="49" fillId="0" borderId="8" xfId="52" applyNumberFormat="1" applyFont="1" applyFill="1" applyBorder="1" applyAlignment="1" applyProtection="1"/>
    <xf numFmtId="2" fontId="49" fillId="0" borderId="8" xfId="52" applyNumberFormat="1" applyFont="1" applyFill="1" applyBorder="1" applyAlignment="1" applyProtection="1"/>
    <xf numFmtId="49" fontId="55" fillId="0" borderId="63" xfId="52" applyNumberFormat="1" applyFont="1" applyFill="1" applyBorder="1" applyAlignment="1" applyProtection="1">
      <alignment horizontal="center"/>
    </xf>
    <xf numFmtId="0" fontId="55" fillId="0" borderId="63" xfId="52" applyNumberFormat="1" applyFont="1" applyFill="1" applyBorder="1" applyAlignment="1" applyProtection="1"/>
    <xf numFmtId="4" fontId="49" fillId="0" borderId="63" xfId="52" applyNumberFormat="1" applyFont="1" applyFill="1" applyBorder="1" applyAlignment="1" applyProtection="1">
      <alignment horizontal="right"/>
    </xf>
    <xf numFmtId="2" fontId="49" fillId="0" borderId="63" xfId="52" applyNumberFormat="1" applyFont="1" applyFill="1" applyBorder="1" applyAlignment="1" applyProtection="1"/>
    <xf numFmtId="2" fontId="49" fillId="0" borderId="28" xfId="52" applyNumberFormat="1" applyFont="1" applyFill="1" applyBorder="1" applyAlignment="1" applyProtection="1">
      <alignment horizontal="right"/>
    </xf>
    <xf numFmtId="178" fontId="55" fillId="0" borderId="0" xfId="52" applyNumberFormat="1" applyFont="1" applyFill="1" applyBorder="1" applyAlignment="1" applyProtection="1">
      <alignment horizontal="right" vertical="top"/>
    </xf>
    <xf numFmtId="4" fontId="48" fillId="0" borderId="0" xfId="28" applyNumberFormat="1" applyFont="1"/>
    <xf numFmtId="165" fontId="6" fillId="0" borderId="0" xfId="28" applyNumberFormat="1" applyFont="1" applyAlignment="1">
      <alignment horizontal="center" vertical="center"/>
    </xf>
    <xf numFmtId="0" fontId="4" fillId="0" borderId="0" xfId="0" applyFont="1"/>
    <xf numFmtId="0" fontId="0" fillId="0" borderId="39" xfId="0" applyBorder="1"/>
    <xf numFmtId="0" fontId="80" fillId="0" borderId="39" xfId="0" applyFont="1" applyFill="1" applyBorder="1" applyAlignment="1">
      <alignment horizontal="center" vertical="center" wrapText="1"/>
    </xf>
    <xf numFmtId="4" fontId="80" fillId="0" borderId="39" xfId="0" applyNumberFormat="1" applyFont="1" applyFill="1" applyBorder="1" applyAlignment="1">
      <alignment horizontal="center" vertical="center"/>
    </xf>
    <xf numFmtId="4" fontId="81" fillId="0" borderId="39" xfId="0" applyNumberFormat="1" applyFont="1" applyFill="1" applyBorder="1" applyAlignment="1">
      <alignment horizontal="center" vertical="center"/>
    </xf>
    <xf numFmtId="4" fontId="80" fillId="6" borderId="39" xfId="0" applyNumberFormat="1" applyFont="1" applyFill="1" applyBorder="1" applyAlignment="1">
      <alignment horizontal="center" vertical="center"/>
    </xf>
    <xf numFmtId="0" fontId="80" fillId="0" borderId="39" xfId="0" applyFont="1" applyFill="1" applyBorder="1" applyAlignment="1">
      <alignment horizontal="center" vertical="center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39" xfId="0" applyFont="1" applyFill="1" applyBorder="1"/>
    <xf numFmtId="0" fontId="82" fillId="0" borderId="0" xfId="0" applyFont="1" applyFill="1"/>
    <xf numFmtId="0" fontId="83" fillId="0" borderId="39" xfId="0" applyFont="1" applyFill="1" applyBorder="1"/>
    <xf numFmtId="0" fontId="85" fillId="0" borderId="0" xfId="0" applyFont="1"/>
    <xf numFmtId="0" fontId="85" fillId="0" borderId="0" xfId="0" applyFont="1" applyAlignment="1">
      <alignment wrapText="1"/>
    </xf>
    <xf numFmtId="0" fontId="86" fillId="8" borderId="39" xfId="0" applyFont="1" applyFill="1" applyBorder="1" applyAlignment="1">
      <alignment horizontal="center" vertical="center"/>
    </xf>
    <xf numFmtId="0" fontId="86" fillId="8" borderId="39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/>
    </xf>
    <xf numFmtId="0" fontId="86" fillId="5" borderId="39" xfId="0" applyFont="1" applyFill="1" applyBorder="1" applyAlignment="1">
      <alignment horizontal="justify" vertical="center" wrapText="1"/>
    </xf>
    <xf numFmtId="0" fontId="86" fillId="5" borderId="39" xfId="0" applyFont="1" applyFill="1" applyBorder="1" applyAlignment="1">
      <alignment horizontal="center" vertical="center" wrapText="1"/>
    </xf>
    <xf numFmtId="4" fontId="86" fillId="0" borderId="39" xfId="0" applyNumberFormat="1" applyFont="1" applyFill="1" applyBorder="1" applyAlignment="1">
      <alignment horizontal="center" vertical="center"/>
    </xf>
    <xf numFmtId="0" fontId="86" fillId="0" borderId="39" xfId="0" applyFont="1" applyFill="1" applyBorder="1"/>
    <xf numFmtId="49" fontId="86" fillId="0" borderId="39" xfId="0" applyNumberFormat="1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center" vertical="center" wrapText="1"/>
    </xf>
    <xf numFmtId="2" fontId="86" fillId="0" borderId="39" xfId="0" applyNumberFormat="1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left" vertical="center" wrapText="1"/>
    </xf>
    <xf numFmtId="3" fontId="86" fillId="6" borderId="39" xfId="0" applyNumberFormat="1" applyFont="1" applyFill="1" applyBorder="1" applyAlignment="1">
      <alignment horizontal="center" vertical="center"/>
    </xf>
    <xf numFmtId="49" fontId="87" fillId="7" borderId="39" xfId="0" applyNumberFormat="1" applyFont="1" applyFill="1" applyBorder="1" applyAlignment="1">
      <alignment horizontal="center" vertical="center"/>
    </xf>
    <xf numFmtId="0" fontId="87" fillId="7" borderId="39" xfId="0" applyFont="1" applyFill="1" applyBorder="1" applyAlignment="1">
      <alignment horizontal="right" vertical="center" wrapText="1"/>
    </xf>
    <xf numFmtId="0" fontId="87" fillId="7" borderId="39" xfId="0" applyFont="1" applyFill="1" applyBorder="1" applyAlignment="1">
      <alignment horizontal="center" vertical="center" wrapText="1"/>
    </xf>
    <xf numFmtId="3" fontId="87" fillId="7" borderId="39" xfId="0" applyNumberFormat="1" applyFont="1" applyFill="1" applyBorder="1" applyAlignment="1">
      <alignment horizontal="center" vertical="center"/>
    </xf>
    <xf numFmtId="4" fontId="87" fillId="7" borderId="39" xfId="0" applyNumberFormat="1" applyFont="1" applyFill="1" applyBorder="1" applyAlignment="1">
      <alignment horizontal="center" vertical="center"/>
    </xf>
    <xf numFmtId="0" fontId="87" fillId="7" borderId="39" xfId="0" applyFont="1" applyFill="1" applyBorder="1" applyAlignment="1">
      <alignment horizontal="center" vertical="center"/>
    </xf>
    <xf numFmtId="2" fontId="87" fillId="7" borderId="39" xfId="0" applyNumberFormat="1" applyFont="1" applyFill="1" applyBorder="1" applyAlignment="1">
      <alignment horizontal="center" vertical="center"/>
    </xf>
    <xf numFmtId="169" fontId="87" fillId="7" borderId="39" xfId="0" applyNumberFormat="1" applyFont="1" applyFill="1" applyBorder="1" applyAlignment="1">
      <alignment horizontal="center" vertical="center"/>
    </xf>
    <xf numFmtId="0" fontId="89" fillId="0" borderId="39" xfId="0" applyFont="1" applyFill="1" applyBorder="1" applyAlignment="1">
      <alignment horizontal="center" vertical="center" wrapText="1"/>
    </xf>
    <xf numFmtId="0" fontId="89" fillId="0" borderId="44" xfId="0" applyFont="1" applyFill="1" applyBorder="1" applyAlignment="1">
      <alignment horizontal="center" vertical="center" wrapText="1"/>
    </xf>
    <xf numFmtId="0" fontId="89" fillId="0" borderId="44" xfId="0" applyFont="1" applyFill="1" applyBorder="1" applyAlignment="1">
      <alignment horizontal="center" vertical="center"/>
    </xf>
    <xf numFmtId="0" fontId="29" fillId="0" borderId="8" xfId="4" applyFont="1" applyBorder="1" applyAlignment="1">
      <alignment horizontal="center"/>
    </xf>
    <xf numFmtId="0" fontId="82" fillId="0" borderId="39" xfId="0" applyFont="1" applyFill="1" applyBorder="1" applyAlignment="1">
      <alignment vertical="center"/>
    </xf>
    <xf numFmtId="0" fontId="85" fillId="0" borderId="39" xfId="0" applyFont="1" applyFill="1" applyBorder="1" applyAlignment="1">
      <alignment horizontal="center" vertical="center"/>
    </xf>
    <xf numFmtId="0" fontId="85" fillId="0" borderId="39" xfId="0" applyFont="1" applyFill="1" applyBorder="1" applyAlignment="1">
      <alignment horizontal="center" vertical="center" wrapText="1"/>
    </xf>
    <xf numFmtId="0" fontId="82" fillId="7" borderId="39" xfId="0" applyFont="1" applyFill="1" applyBorder="1"/>
    <xf numFmtId="0" fontId="81" fillId="5" borderId="39" xfId="0" applyFont="1" applyFill="1" applyBorder="1" applyAlignment="1">
      <alignment horizontal="center" vertical="center" wrapText="1"/>
    </xf>
    <xf numFmtId="0" fontId="0" fillId="0" borderId="39" xfId="0" applyBorder="1" applyAlignment="1">
      <alignment wrapText="1"/>
    </xf>
    <xf numFmtId="0" fontId="0" fillId="0" borderId="39" xfId="0" applyBorder="1" applyAlignment="1">
      <alignment horizontal="center" vertical="center"/>
    </xf>
    <xf numFmtId="0" fontId="0" fillId="7" borderId="39" xfId="0" applyFill="1" applyBorder="1"/>
    <xf numFmtId="0" fontId="2" fillId="7" borderId="39" xfId="0" applyFont="1" applyFill="1" applyBorder="1"/>
    <xf numFmtId="2" fontId="0" fillId="7" borderId="39" xfId="0" applyNumberFormat="1" applyFill="1" applyBorder="1" applyAlignment="1">
      <alignment horizontal="center"/>
    </xf>
    <xf numFmtId="0" fontId="71" fillId="0" borderId="0" xfId="0" applyFont="1" applyFill="1"/>
    <xf numFmtId="4" fontId="29" fillId="0" borderId="8" xfId="10" applyNumberFormat="1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vertical="center"/>
    </xf>
    <xf numFmtId="14" fontId="4" fillId="0" borderId="39" xfId="0" applyNumberFormat="1" applyFont="1" applyFill="1" applyBorder="1"/>
    <xf numFmtId="14" fontId="29" fillId="0" borderId="39" xfId="28" applyNumberFormat="1" applyFont="1" applyFill="1" applyBorder="1"/>
    <xf numFmtId="165" fontId="4" fillId="0" borderId="39" xfId="0" applyNumberFormat="1" applyFont="1" applyBorder="1"/>
    <xf numFmtId="2" fontId="4" fillId="0" borderId="39" xfId="0" applyNumberFormat="1" applyFont="1" applyBorder="1"/>
    <xf numFmtId="167" fontId="4" fillId="0" borderId="39" xfId="0" applyNumberFormat="1" applyFont="1" applyFill="1" applyBorder="1"/>
    <xf numFmtId="175" fontId="4" fillId="0" borderId="0" xfId="0" applyNumberFormat="1" applyFont="1"/>
    <xf numFmtId="167" fontId="4" fillId="0" borderId="0" xfId="0" applyNumberFormat="1" applyFont="1"/>
    <xf numFmtId="167" fontId="4" fillId="3" borderId="39" xfId="28" applyNumberFormat="1" applyFont="1" applyFill="1" applyBorder="1" applyAlignment="1">
      <alignment horizontal="right" vertical="center"/>
    </xf>
    <xf numFmtId="0" fontId="29" fillId="0" borderId="0" xfId="15" applyFont="1" applyBorder="1"/>
    <xf numFmtId="4" fontId="24" fillId="0" borderId="0" xfId="15" applyNumberFormat="1" applyFont="1" applyBorder="1" applyAlignment="1">
      <alignment vertical="center" wrapText="1"/>
    </xf>
    <xf numFmtId="0" fontId="24" fillId="0" borderId="0" xfId="15" applyFont="1" applyBorder="1"/>
    <xf numFmtId="49" fontId="29" fillId="0" borderId="0" xfId="15" applyNumberFormat="1" applyFont="1" applyBorder="1"/>
    <xf numFmtId="49" fontId="29" fillId="0" borderId="0" xfId="15" applyNumberFormat="1" applyFont="1" applyBorder="1" applyAlignment="1">
      <alignment vertical="center"/>
    </xf>
    <xf numFmtId="49" fontId="6" fillId="0" borderId="0" xfId="15" applyNumberFormat="1" applyFont="1" applyBorder="1"/>
    <xf numFmtId="9" fontId="29" fillId="0" borderId="0" xfId="15" applyNumberFormat="1" applyFont="1" applyBorder="1" applyAlignment="1">
      <alignment horizontal="left" vertical="center"/>
    </xf>
    <xf numFmtId="0" fontId="24" fillId="0" borderId="0" xfId="15" applyFont="1" applyBorder="1" applyAlignment="1"/>
    <xf numFmtId="0" fontId="90" fillId="0" borderId="0" xfId="15" applyFont="1" applyFill="1" applyBorder="1" applyAlignment="1">
      <alignment vertical="center" wrapText="1"/>
    </xf>
    <xf numFmtId="174" fontId="93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left" wrapText="1"/>
    </xf>
    <xf numFmtId="0" fontId="94" fillId="13" borderId="67" xfId="15" applyFont="1" applyFill="1" applyBorder="1" applyAlignment="1">
      <alignment horizontal="left" vertical="top" wrapText="1"/>
    </xf>
    <xf numFmtId="0" fontId="94" fillId="13" borderId="67" xfId="53" applyFont="1" applyFill="1" applyBorder="1" applyAlignment="1">
      <alignment horizontal="left" vertical="top" wrapText="1"/>
    </xf>
    <xf numFmtId="180" fontId="11" fillId="0" borderId="0" xfId="15" applyNumberFormat="1" applyAlignment="1">
      <alignment horizontal="right" vertical="top"/>
    </xf>
    <xf numFmtId="3" fontId="11" fillId="0" borderId="67" xfId="15" applyNumberFormat="1" applyBorder="1" applyAlignment="1">
      <alignment horizontal="right" vertical="top"/>
    </xf>
    <xf numFmtId="180" fontId="22" fillId="0" borderId="0" xfId="53" applyNumberFormat="1" applyAlignment="1">
      <alignment horizontal="right" vertical="top"/>
    </xf>
    <xf numFmtId="180" fontId="11" fillId="0" borderId="0" xfId="15" applyNumberFormat="1" applyFill="1"/>
    <xf numFmtId="180" fontId="11" fillId="2" borderId="0" xfId="15" applyNumberFormat="1" applyFill="1"/>
    <xf numFmtId="0" fontId="11" fillId="2" borderId="0" xfId="15" applyFill="1"/>
    <xf numFmtId="0" fontId="11" fillId="0" borderId="0" xfId="15" applyAlignment="1">
      <alignment horizontal="right"/>
    </xf>
    <xf numFmtId="0" fontId="11" fillId="0" borderId="0" xfId="15" applyFill="1"/>
    <xf numFmtId="167" fontId="18" fillId="0" borderId="72" xfId="15" applyNumberFormat="1" applyFont="1" applyBorder="1"/>
    <xf numFmtId="0" fontId="4" fillId="0" borderId="0" xfId="28" applyFont="1" applyAlignment="1">
      <alignment horizontal="left"/>
    </xf>
    <xf numFmtId="4" fontId="4" fillId="0" borderId="0" xfId="28" applyNumberFormat="1" applyFont="1" applyAlignment="1">
      <alignment horizontal="center" vertical="center"/>
    </xf>
    <xf numFmtId="0" fontId="4" fillId="0" borderId="0" xfId="28" applyFont="1" applyAlignment="1">
      <alignment horizontal="center" vertical="center"/>
    </xf>
    <xf numFmtId="0" fontId="29" fillId="0" borderId="0" xfId="0" applyFont="1" applyAlignment="1"/>
    <xf numFmtId="0" fontId="1" fillId="0" borderId="0" xfId="28" applyFont="1"/>
    <xf numFmtId="0" fontId="3" fillId="0" borderId="0" xfId="28" applyFont="1" applyBorder="1"/>
    <xf numFmtId="4" fontId="3" fillId="0" borderId="0" xfId="28" applyNumberFormat="1" applyFont="1" applyBorder="1" applyAlignment="1">
      <alignment horizontal="right"/>
    </xf>
    <xf numFmtId="0" fontId="3" fillId="0" borderId="0" xfId="28" applyFont="1"/>
    <xf numFmtId="4" fontId="3" fillId="0" borderId="0" xfId="28" applyNumberFormat="1" applyFont="1" applyAlignment="1">
      <alignment horizontal="right"/>
    </xf>
    <xf numFmtId="0" fontId="4" fillId="0" borderId="0" xfId="28" applyFont="1" applyAlignment="1">
      <alignment horizontal="justify"/>
    </xf>
    <xf numFmtId="0" fontId="29" fillId="0" borderId="0" xfId="0" applyFont="1" applyAlignment="1">
      <alignment wrapText="1"/>
    </xf>
    <xf numFmtId="0" fontId="29" fillId="5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29" fillId="0" borderId="0" xfId="28" applyNumberFormat="1" applyFont="1" applyFill="1" applyBorder="1" applyAlignment="1">
      <alignment horizontal="right" vertical="center"/>
    </xf>
    <xf numFmtId="167" fontId="0" fillId="0" borderId="0" xfId="0" applyNumberFormat="1"/>
    <xf numFmtId="0" fontId="11" fillId="0" borderId="0" xfId="15"/>
    <xf numFmtId="0" fontId="11" fillId="0" borderId="0" xfId="52" applyNumberFormat="1" applyFont="1" applyFill="1" applyBorder="1" applyAlignment="1" applyProtection="1">
      <alignment horizontal="center" wrapText="1"/>
    </xf>
    <xf numFmtId="0" fontId="10" fillId="0" borderId="0" xfId="52" applyNumberFormat="1" applyFont="1" applyFill="1" applyBorder="1" applyAlignment="1" applyProtection="1">
      <alignment horizontal="right"/>
    </xf>
    <xf numFmtId="0" fontId="11" fillId="0" borderId="73" xfId="52" applyNumberFormat="1" applyFont="1" applyFill="1" applyBorder="1" applyAlignment="1" applyProtection="1">
      <alignment horizontal="center" vertical="top" wrapText="1"/>
    </xf>
    <xf numFmtId="0" fontId="54" fillId="0" borderId="73" xfId="52" applyNumberFormat="1" applyFont="1" applyFill="1" applyBorder="1" applyAlignment="1" applyProtection="1"/>
    <xf numFmtId="0" fontId="11" fillId="0" borderId="0" xfId="52" applyNumberFormat="1" applyFont="1" applyFill="1" applyBorder="1" applyAlignment="1" applyProtection="1"/>
    <xf numFmtId="0" fontId="11" fillId="0" borderId="0" xfId="52" applyNumberFormat="1" applyFont="1" applyFill="1" applyBorder="1" applyAlignment="1" applyProtection="1">
      <alignment vertical="top"/>
    </xf>
    <xf numFmtId="0" fontId="10" fillId="0" borderId="0" xfId="52" applyNumberFormat="1" applyFont="1" applyFill="1" applyBorder="1" applyAlignment="1" applyProtection="1"/>
    <xf numFmtId="0" fontId="11" fillId="0" borderId="0" xfId="52" applyNumberFormat="1" applyFont="1" applyFill="1" applyBorder="1" applyAlignment="1" applyProtection="1">
      <alignment horizontal="left" indent="1"/>
    </xf>
    <xf numFmtId="0" fontId="18" fillId="0" borderId="0" xfId="52" applyNumberFormat="1" applyFont="1" applyFill="1" applyBorder="1" applyAlignment="1" applyProtection="1">
      <alignment horizontal="left"/>
    </xf>
    <xf numFmtId="0" fontId="11" fillId="0" borderId="0" xfId="52" applyNumberFormat="1" applyFont="1" applyFill="1" applyBorder="1" applyAlignment="1" applyProtection="1">
      <alignment horizontal="right"/>
    </xf>
    <xf numFmtId="0" fontId="54" fillId="0" borderId="45" xfId="52" applyNumberFormat="1" applyFont="1" applyFill="1" applyBorder="1" applyAlignment="1" applyProtection="1"/>
    <xf numFmtId="0" fontId="11" fillId="0" borderId="44" xfId="52" applyNumberFormat="1" applyFont="1" applyFill="1" applyBorder="1" applyAlignment="1" applyProtection="1">
      <alignment horizontal="left" vertical="top" wrapText="1"/>
    </xf>
    <xf numFmtId="0" fontId="11" fillId="0" borderId="44" xfId="52" applyNumberFormat="1" applyFont="1" applyFill="1" applyBorder="1" applyAlignment="1" applyProtection="1">
      <alignment horizontal="center" vertical="top" wrapText="1"/>
    </xf>
    <xf numFmtId="0" fontId="11" fillId="0" borderId="44" xfId="52" applyNumberFormat="1" applyFont="1" applyFill="1" applyBorder="1" applyAlignment="1" applyProtection="1">
      <alignment horizontal="right" vertical="top" wrapText="1"/>
    </xf>
    <xf numFmtId="0" fontId="11" fillId="0" borderId="66" xfId="52" applyNumberFormat="1" applyFont="1" applyFill="1" applyBorder="1" applyAlignment="1" applyProtection="1">
      <alignment horizontal="left" vertical="top" wrapText="1"/>
    </xf>
    <xf numFmtId="0" fontId="11" fillId="0" borderId="66" xfId="52" applyNumberFormat="1" applyFont="1" applyFill="1" applyBorder="1" applyAlignment="1" applyProtection="1">
      <alignment horizontal="center" vertical="top" wrapText="1"/>
    </xf>
    <xf numFmtId="0" fontId="11" fillId="0" borderId="66" xfId="52" applyNumberFormat="1" applyFont="1" applyFill="1" applyBorder="1" applyAlignment="1" applyProtection="1">
      <alignment horizontal="right" vertical="top" wrapText="1"/>
    </xf>
    <xf numFmtId="0" fontId="11" fillId="0" borderId="74" xfId="52" applyNumberFormat="1" applyFont="1" applyFill="1" applyBorder="1" applyAlignment="1" applyProtection="1">
      <alignment horizontal="left" vertical="top" wrapText="1"/>
    </xf>
    <xf numFmtId="0" fontId="11" fillId="0" borderId="74" xfId="52" applyNumberFormat="1" applyFont="1" applyFill="1" applyBorder="1" applyAlignment="1" applyProtection="1">
      <alignment horizontal="center" vertical="top" wrapText="1"/>
    </xf>
    <xf numFmtId="0" fontId="11" fillId="0" borderId="74" xfId="52" applyNumberFormat="1" applyFont="1" applyFill="1" applyBorder="1" applyAlignment="1" applyProtection="1">
      <alignment horizontal="right" vertical="top" wrapText="1"/>
    </xf>
    <xf numFmtId="0" fontId="10" fillId="0" borderId="38" xfId="52" applyNumberFormat="1" applyFont="1" applyFill="1" applyBorder="1" applyAlignment="1" applyProtection="1">
      <alignment vertical="top" wrapText="1"/>
    </xf>
    <xf numFmtId="0" fontId="11" fillId="0" borderId="38" xfId="52" applyNumberFormat="1" applyFont="1" applyFill="1" applyBorder="1" applyAlignment="1" applyProtection="1">
      <alignment horizontal="left" vertical="top" wrapText="1"/>
    </xf>
    <xf numFmtId="0" fontId="11" fillId="0" borderId="38" xfId="52" applyNumberFormat="1" applyFont="1" applyFill="1" applyBorder="1" applyAlignment="1" applyProtection="1">
      <alignment horizontal="center" vertical="top" wrapText="1"/>
    </xf>
    <xf numFmtId="0" fontId="11" fillId="0" borderId="38" xfId="52" applyNumberFormat="1" applyFont="1" applyFill="1" applyBorder="1" applyAlignment="1" applyProtection="1">
      <alignment horizontal="right" vertical="top" wrapText="1"/>
    </xf>
    <xf numFmtId="0" fontId="19" fillId="0" borderId="0" xfId="52" applyNumberFormat="1" applyFont="1" applyFill="1" applyBorder="1" applyAlignment="1" applyProtection="1">
      <alignment horizontal="left" vertical="top"/>
    </xf>
    <xf numFmtId="0" fontId="11" fillId="0" borderId="0" xfId="52" applyNumberFormat="1" applyFont="1" applyFill="1" applyBorder="1" applyAlignment="1" applyProtection="1">
      <alignment horizontal="left" vertical="top"/>
    </xf>
    <xf numFmtId="0" fontId="10" fillId="0" borderId="0" xfId="67"/>
    <xf numFmtId="0" fontId="86" fillId="0" borderId="72" xfId="0" applyFont="1" applyFill="1" applyBorder="1" applyAlignment="1">
      <alignment horizontal="center" vertical="center"/>
    </xf>
    <xf numFmtId="4" fontId="86" fillId="0" borderId="72" xfId="0" applyNumberFormat="1" applyFont="1" applyFill="1" applyBorder="1" applyAlignment="1">
      <alignment horizontal="center" vertical="center"/>
    </xf>
    <xf numFmtId="4" fontId="87" fillId="7" borderId="72" xfId="0" applyNumberFormat="1" applyFont="1" applyFill="1" applyBorder="1" applyAlignment="1">
      <alignment horizontal="center" vertical="center"/>
    </xf>
    <xf numFmtId="174" fontId="81" fillId="0" borderId="72" xfId="0" applyNumberFormat="1" applyFont="1" applyFill="1" applyBorder="1" applyAlignment="1">
      <alignment horizontal="center" vertical="center"/>
    </xf>
    <xf numFmtId="174" fontId="80" fillId="0" borderId="72" xfId="0" applyNumberFormat="1" applyFont="1" applyFill="1" applyBorder="1" applyAlignment="1">
      <alignment horizontal="center" vertical="center"/>
    </xf>
    <xf numFmtId="43" fontId="81" fillId="0" borderId="72" xfId="51" applyFont="1" applyFill="1" applyBorder="1" applyAlignment="1">
      <alignment horizontal="center" vertical="center"/>
    </xf>
    <xf numFmtId="43" fontId="81" fillId="0" borderId="39" xfId="51" applyFont="1" applyFill="1" applyBorder="1" applyAlignment="1">
      <alignment horizontal="center" vertical="center"/>
    </xf>
    <xf numFmtId="43" fontId="80" fillId="0" borderId="39" xfId="51" applyFont="1" applyFill="1" applyBorder="1" applyAlignment="1">
      <alignment horizontal="center" vertical="center"/>
    </xf>
    <xf numFmtId="43" fontId="86" fillId="0" borderId="39" xfId="51" applyFont="1" applyFill="1" applyBorder="1" applyAlignment="1">
      <alignment horizontal="center" vertical="center"/>
    </xf>
    <xf numFmtId="43" fontId="89" fillId="0" borderId="39" xfId="51" applyFont="1" applyFill="1" applyBorder="1" applyAlignment="1">
      <alignment horizontal="center" vertical="center"/>
    </xf>
    <xf numFmtId="43" fontId="80" fillId="0" borderId="72" xfId="51" applyFont="1" applyFill="1" applyBorder="1" applyAlignment="1">
      <alignment horizontal="center" vertical="center"/>
    </xf>
    <xf numFmtId="174" fontId="81" fillId="0" borderId="39" xfId="0" applyNumberFormat="1" applyFont="1" applyFill="1" applyBorder="1" applyAlignment="1">
      <alignment horizontal="center" vertical="center"/>
    </xf>
    <xf numFmtId="174" fontId="80" fillId="0" borderId="39" xfId="0" applyNumberFormat="1" applyFont="1" applyFill="1" applyBorder="1" applyAlignment="1">
      <alignment horizontal="center" vertical="center"/>
    </xf>
    <xf numFmtId="174" fontId="86" fillId="0" borderId="39" xfId="0" applyNumberFormat="1" applyFont="1" applyFill="1" applyBorder="1" applyAlignment="1">
      <alignment horizontal="center" vertical="center"/>
    </xf>
    <xf numFmtId="14" fontId="81" fillId="0" borderId="39" xfId="0" applyNumberFormat="1" applyFont="1" applyFill="1" applyBorder="1" applyAlignment="1">
      <alignment horizontal="center" vertical="center" wrapText="1"/>
    </xf>
    <xf numFmtId="14" fontId="80" fillId="0" borderId="39" xfId="0" applyNumberFormat="1" applyFont="1" applyFill="1" applyBorder="1" applyAlignment="1">
      <alignment horizontal="center" vertical="center" wrapText="1"/>
    </xf>
    <xf numFmtId="14" fontId="86" fillId="0" borderId="39" xfId="0" applyNumberFormat="1" applyFont="1" applyFill="1" applyBorder="1" applyAlignment="1">
      <alignment horizontal="center" vertical="center" wrapText="1"/>
    </xf>
    <xf numFmtId="174" fontId="86" fillId="0" borderId="72" xfId="0" applyNumberFormat="1" applyFont="1" applyFill="1" applyBorder="1" applyAlignment="1">
      <alignment horizontal="center" vertical="center"/>
    </xf>
    <xf numFmtId="43" fontId="86" fillId="0" borderId="72" xfId="51" applyFont="1" applyFill="1" applyBorder="1" applyAlignment="1">
      <alignment horizontal="center" vertical="center"/>
    </xf>
    <xf numFmtId="181" fontId="86" fillId="0" borderId="39" xfId="51" applyNumberFormat="1" applyFont="1" applyFill="1" applyBorder="1" applyAlignment="1">
      <alignment horizontal="center" vertical="center"/>
    </xf>
    <xf numFmtId="4" fontId="86" fillId="6" borderId="44" xfId="0" applyNumberFormat="1" applyFont="1" applyFill="1" applyBorder="1" applyAlignment="1">
      <alignment horizontal="center" vertical="center"/>
    </xf>
    <xf numFmtId="165" fontId="24" fillId="0" borderId="0" xfId="28" applyNumberFormat="1" applyFont="1" applyAlignment="1">
      <alignment horizontal="center" vertical="center"/>
    </xf>
    <xf numFmtId="14" fontId="24" fillId="0" borderId="0" xfId="28" applyNumberFormat="1" applyFont="1" applyBorder="1" applyAlignment="1">
      <alignment horizontal="center" vertical="center" wrapText="1"/>
    </xf>
    <xf numFmtId="0" fontId="11" fillId="0" borderId="0" xfId="52" applyNumberFormat="1" applyFont="1" applyFill="1" applyBorder="1" applyAlignment="1" applyProtection="1">
      <alignment horizontal="left" vertical="top" wrapText="1"/>
    </xf>
    <xf numFmtId="0" fontId="11" fillId="0" borderId="0" xfId="52" applyNumberFormat="1" applyFont="1" applyFill="1" applyBorder="1" applyAlignment="1" applyProtection="1">
      <alignment horizontal="center"/>
    </xf>
    <xf numFmtId="0" fontId="11" fillId="0" borderId="0" xfId="15"/>
    <xf numFmtId="182" fontId="4" fillId="0" borderId="72" xfId="35" applyNumberFormat="1" applyFont="1" applyBorder="1"/>
    <xf numFmtId="0" fontId="29" fillId="5" borderId="72" xfId="0" applyFont="1" applyFill="1" applyBorder="1" applyAlignment="1">
      <alignment vertical="center"/>
    </xf>
    <xf numFmtId="167" fontId="4" fillId="0" borderId="72" xfId="0" applyNumberFormat="1" applyFont="1" applyBorder="1"/>
    <xf numFmtId="10" fontId="4" fillId="0" borderId="72" xfId="0" applyNumberFormat="1" applyFont="1" applyBorder="1"/>
    <xf numFmtId="0" fontId="29" fillId="5" borderId="72" xfId="4" applyFont="1" applyFill="1" applyBorder="1" applyAlignment="1">
      <alignment vertical="center"/>
    </xf>
    <xf numFmtId="167" fontId="18" fillId="0" borderId="39" xfId="15" applyNumberFormat="1" applyFont="1" applyBorder="1"/>
    <xf numFmtId="0" fontId="29" fillId="0" borderId="39" xfId="67" applyFont="1" applyBorder="1" applyAlignment="1">
      <alignment horizontal="center" vertical="center"/>
    </xf>
    <xf numFmtId="0" fontId="29" fillId="0" borderId="39" xfId="53" applyFont="1" applyBorder="1" applyAlignment="1">
      <alignment horizontal="center" vertical="center"/>
    </xf>
    <xf numFmtId="0" fontId="10" fillId="0" borderId="39" xfId="67" applyBorder="1"/>
    <xf numFmtId="167" fontId="96" fillId="0" borderId="39" xfId="67" applyNumberFormat="1" applyFont="1" applyBorder="1" applyAlignment="1">
      <alignment horizontal="center" vertical="center"/>
    </xf>
    <xf numFmtId="0" fontId="19" fillId="0" borderId="39" xfId="52" applyNumberFormat="1" applyFont="1" applyFill="1" applyBorder="1" applyAlignment="1" applyProtection="1">
      <alignment horizontal="center" vertical="center" wrapText="1"/>
    </xf>
    <xf numFmtId="0" fontId="19" fillId="0" borderId="40" xfId="52" applyNumberFormat="1" applyFont="1" applyFill="1" applyBorder="1" applyAlignment="1" applyProtection="1">
      <alignment horizontal="center" vertical="center" wrapText="1"/>
    </xf>
    <xf numFmtId="0" fontId="11" fillId="0" borderId="39" xfId="52" applyNumberFormat="1" applyFont="1" applyFill="1" applyBorder="1" applyAlignment="1" applyProtection="1">
      <alignment horizontal="center" wrapText="1"/>
    </xf>
    <xf numFmtId="0" fontId="11" fillId="0" borderId="40" xfId="52" applyNumberFormat="1" applyFont="1" applyFill="1" applyBorder="1" applyAlignment="1" applyProtection="1">
      <alignment horizontal="center" wrapText="1"/>
    </xf>
    <xf numFmtId="0" fontId="54" fillId="0" borderId="42" xfId="52" applyNumberFormat="1" applyFont="1" applyFill="1" applyBorder="1" applyAlignment="1" applyProtection="1"/>
    <xf numFmtId="0" fontId="10" fillId="0" borderId="39" xfId="52" applyNumberFormat="1" applyFont="1" applyFill="1" applyBorder="1" applyAlignment="1" applyProtection="1">
      <alignment vertical="top" wrapText="1"/>
    </xf>
    <xf numFmtId="0" fontId="18" fillId="0" borderId="39" xfId="52" applyNumberFormat="1" applyFont="1" applyFill="1" applyBorder="1" applyAlignment="1" applyProtection="1">
      <alignment horizontal="right" vertical="top" wrapText="1"/>
    </xf>
    <xf numFmtId="0" fontId="11" fillId="0" borderId="39" xfId="52" applyNumberFormat="1" applyFont="1" applyFill="1" applyBorder="1" applyAlignment="1" applyProtection="1">
      <alignment horizontal="right" vertical="top" wrapText="1"/>
    </xf>
    <xf numFmtId="43" fontId="18" fillId="0" borderId="39" xfId="51" applyFont="1" applyFill="1" applyBorder="1" applyAlignment="1" applyProtection="1">
      <alignment horizontal="right" vertical="top" wrapText="1"/>
    </xf>
    <xf numFmtId="0" fontId="29" fillId="0" borderId="39" xfId="0" applyFont="1" applyBorder="1" applyAlignment="1">
      <alignment horizontal="center" wrapText="1"/>
    </xf>
    <xf numFmtId="0" fontId="29" fillId="0" borderId="39" xfId="0" applyFont="1" applyBorder="1" applyAlignment="1">
      <alignment horizontal="left" vertical="center" wrapText="1"/>
    </xf>
    <xf numFmtId="0" fontId="29" fillId="0" borderId="39" xfId="24" quotePrefix="1" applyFont="1" applyFill="1" applyBorder="1" applyAlignment="1">
      <alignment horizontal="left" vertical="center" wrapText="1"/>
    </xf>
    <xf numFmtId="0" fontId="29" fillId="0" borderId="39" xfId="20" quotePrefix="1" applyFont="1" applyFill="1" applyBorder="1" applyAlignment="1">
      <alignment horizontal="center" vertical="center" wrapText="1"/>
    </xf>
    <xf numFmtId="0" fontId="29" fillId="0" borderId="39" xfId="20" quotePrefix="1" applyFont="1" applyFill="1" applyBorder="1" applyAlignment="1">
      <alignment horizontal="left" vertical="top" wrapText="1"/>
    </xf>
    <xf numFmtId="0" fontId="29" fillId="0" borderId="39" xfId="16" applyFont="1" applyFill="1" applyBorder="1" applyAlignment="1">
      <alignment wrapText="1"/>
    </xf>
    <xf numFmtId="0" fontId="29" fillId="0" borderId="39" xfId="0" applyFont="1" applyBorder="1" applyAlignment="1">
      <alignment horizontal="center" vertical="center" wrapText="1"/>
    </xf>
    <xf numFmtId="4" fontId="29" fillId="0" borderId="39" xfId="44" applyNumberFormat="1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vertical="center" wrapText="1"/>
    </xf>
    <xf numFmtId="14" fontId="1" fillId="0" borderId="0" xfId="36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44" fillId="0" borderId="8" xfId="28" applyFont="1" applyBorder="1" applyAlignment="1">
      <alignment horizontal="center" vertical="center"/>
    </xf>
    <xf numFmtId="0" fontId="42" fillId="0" borderId="0" xfId="28" applyFont="1" applyAlignment="1">
      <alignment horizontal="center" wrapText="1"/>
    </xf>
    <xf numFmtId="0" fontId="42" fillId="0" borderId="1" xfId="28" applyFont="1" applyBorder="1" applyAlignment="1">
      <alignment horizont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43" fillId="0" borderId="8" xfId="28" applyFont="1" applyBorder="1" applyAlignment="1">
      <alignment horizontal="center" vertical="center" wrapText="1"/>
    </xf>
    <xf numFmtId="0" fontId="43" fillId="0" borderId="8" xfId="28" applyFont="1" applyBorder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4" fillId="0" borderId="0" xfId="28" applyFont="1" applyBorder="1" applyAlignment="1">
      <alignment horizontal="justify" vertical="center" wrapText="1"/>
    </xf>
    <xf numFmtId="0" fontId="29" fillId="0" borderId="0" xfId="28" applyFont="1" applyAlignment="1">
      <alignment vertical="center" wrapText="1"/>
    </xf>
    <xf numFmtId="0" fontId="4" fillId="0" borderId="0" xfId="28" applyFont="1" applyAlignment="1">
      <alignment vertical="center" wrapText="1"/>
    </xf>
    <xf numFmtId="0" fontId="3" fillId="0" borderId="0" xfId="28" applyFont="1" applyAlignment="1">
      <alignment horizontal="center"/>
    </xf>
    <xf numFmtId="0" fontId="3" fillId="0" borderId="0" xfId="28" applyFont="1" applyAlignment="1">
      <alignment horizontal="center" vertical="center" wrapText="1"/>
    </xf>
    <xf numFmtId="0" fontId="3" fillId="0" borderId="0" xfId="28" applyFont="1" applyBorder="1" applyAlignment="1">
      <alignment horizontal="center" vertical="center" wrapText="1"/>
    </xf>
    <xf numFmtId="0" fontId="24" fillId="0" borderId="0" xfId="28" applyFont="1" applyBorder="1" applyAlignment="1">
      <alignment horizontal="center" vertical="top" wrapText="1"/>
    </xf>
    <xf numFmtId="0" fontId="29" fillId="0" borderId="0" xfId="28" applyFont="1" applyBorder="1" applyAlignment="1">
      <alignment horizontal="justify" vertical="top" wrapText="1"/>
    </xf>
    <xf numFmtId="49" fontId="4" fillId="0" borderId="0" xfId="28" applyNumberFormat="1" applyFont="1" applyFill="1" applyBorder="1" applyAlignment="1">
      <alignment horizontal="justify" vertical="center" wrapText="1"/>
    </xf>
    <xf numFmtId="49" fontId="29" fillId="0" borderId="0" xfId="15" applyNumberFormat="1" applyFont="1" applyBorder="1" applyAlignment="1">
      <alignment horizontal="left" wrapText="1"/>
    </xf>
    <xf numFmtId="0" fontId="24" fillId="0" borderId="0" xfId="15" applyFont="1" applyBorder="1" applyAlignment="1">
      <alignment horizontal="center"/>
    </xf>
    <xf numFmtId="0" fontId="95" fillId="0" borderId="0" xfId="15" applyFont="1" applyFill="1" applyBorder="1" applyAlignment="1">
      <alignment horizontal="left" vertical="center" wrapText="1"/>
    </xf>
    <xf numFmtId="49" fontId="29" fillId="0" borderId="0" xfId="15" applyNumberFormat="1" applyFont="1" applyBorder="1" applyAlignment="1">
      <alignment horizontal="left" vertical="center" wrapText="1"/>
    </xf>
    <xf numFmtId="0" fontId="24" fillId="0" borderId="0" xfId="15" applyFont="1" applyBorder="1" applyAlignment="1">
      <alignment horizontal="left" vertical="center" wrapText="1"/>
    </xf>
    <xf numFmtId="0" fontId="24" fillId="0" borderId="0" xfId="15" applyFont="1" applyBorder="1" applyAlignment="1">
      <alignment horizontal="center" vertical="center" wrapText="1"/>
    </xf>
    <xf numFmtId="0" fontId="29" fillId="0" borderId="0" xfId="15" applyFont="1" applyBorder="1" applyAlignment="1">
      <alignment horizontal="center" vertical="center"/>
    </xf>
    <xf numFmtId="0" fontId="22" fillId="0" borderId="58" xfId="28" applyBorder="1" applyAlignment="1">
      <alignment horizontal="center" vertical="center"/>
    </xf>
    <xf numFmtId="0" fontId="22" fillId="0" borderId="0" xfId="28" applyAlignment="1">
      <alignment horizontal="center" vertical="center"/>
    </xf>
    <xf numFmtId="0" fontId="3" fillId="0" borderId="0" xfId="28" applyFont="1" applyAlignment="1">
      <alignment horizontal="center" vertical="center"/>
    </xf>
    <xf numFmtId="0" fontId="3" fillId="0" borderId="0" xfId="28" quotePrefix="1" applyFont="1" applyAlignment="1">
      <alignment horizontal="center" vertical="center" wrapText="1"/>
    </xf>
    <xf numFmtId="0" fontId="4" fillId="8" borderId="8" xfId="28" applyFont="1" applyFill="1" applyBorder="1" applyAlignment="1">
      <alignment horizontal="center" vertical="center" wrapText="1"/>
    </xf>
    <xf numFmtId="10" fontId="29" fillId="5" borderId="75" xfId="0" applyNumberFormat="1" applyFont="1" applyFill="1" applyBorder="1" applyAlignment="1">
      <alignment horizontal="center" vertical="center"/>
    </xf>
    <xf numFmtId="10" fontId="29" fillId="5" borderId="41" xfId="0" applyNumberFormat="1" applyFont="1" applyFill="1" applyBorder="1" applyAlignment="1">
      <alignment horizontal="center" vertical="center"/>
    </xf>
    <xf numFmtId="10" fontId="29" fillId="5" borderId="76" xfId="0" applyNumberFormat="1" applyFont="1" applyFill="1" applyBorder="1" applyAlignment="1">
      <alignment horizontal="center" vertical="center"/>
    </xf>
    <xf numFmtId="0" fontId="29" fillId="0" borderId="72" xfId="4" applyFont="1" applyBorder="1" applyAlignment="1">
      <alignment horizontal="left" wrapText="1"/>
    </xf>
    <xf numFmtId="0" fontId="29" fillId="0" borderId="40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5" borderId="40" xfId="0" applyFont="1" applyFill="1" applyBorder="1" applyAlignment="1">
      <alignment horizontal="left" vertical="center" wrapText="1"/>
    </xf>
    <xf numFmtId="0" fontId="29" fillId="5" borderId="42" xfId="0" applyFont="1" applyFill="1" applyBorder="1" applyAlignment="1">
      <alignment horizontal="left" vertical="center" wrapText="1"/>
    </xf>
    <xf numFmtId="10" fontId="29" fillId="5" borderId="75" xfId="4" applyNumberFormat="1" applyFont="1" applyFill="1" applyBorder="1" applyAlignment="1">
      <alignment horizontal="center" vertical="center"/>
    </xf>
    <xf numFmtId="10" fontId="29" fillId="5" borderId="41" xfId="4" applyNumberFormat="1" applyFont="1" applyFill="1" applyBorder="1" applyAlignment="1">
      <alignment horizontal="center" vertical="center"/>
    </xf>
    <xf numFmtId="10" fontId="29" fillId="5" borderId="76" xfId="4" applyNumberFormat="1" applyFont="1" applyFill="1" applyBorder="1" applyAlignment="1">
      <alignment horizontal="center" vertical="center"/>
    </xf>
    <xf numFmtId="0" fontId="29" fillId="5" borderId="72" xfId="0" applyFont="1" applyFill="1" applyBorder="1" applyAlignment="1">
      <alignment horizontal="left" vertical="top"/>
    </xf>
    <xf numFmtId="0" fontId="29" fillId="0" borderId="72" xfId="0" applyFont="1" applyBorder="1" applyAlignment="1">
      <alignment horizontal="left" wrapText="1"/>
    </xf>
    <xf numFmtId="0" fontId="4" fillId="0" borderId="39" xfId="0" applyFont="1" applyBorder="1" applyAlignment="1">
      <alignment horizontal="center"/>
    </xf>
    <xf numFmtId="0" fontId="29" fillId="0" borderId="40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49" fontId="93" fillId="0" borderId="0" xfId="0" applyNumberFormat="1" applyFont="1" applyAlignment="1">
      <alignment horizontal="left" vertical="center" wrapText="1"/>
    </xf>
    <xf numFmtId="0" fontId="24" fillId="0" borderId="0" xfId="28" applyFont="1" applyAlignment="1">
      <alignment horizontal="center" vertical="center" wrapText="1"/>
    </xf>
    <xf numFmtId="0" fontId="29" fillId="0" borderId="0" xfId="28" applyFont="1" applyAlignment="1">
      <alignment horizontal="left" vertical="center" wrapText="1"/>
    </xf>
    <xf numFmtId="0" fontId="29" fillId="0" borderId="0" xfId="28" applyFont="1" applyAlignment="1">
      <alignment horizontal="left" wrapText="1"/>
    </xf>
    <xf numFmtId="0" fontId="29" fillId="7" borderId="11" xfId="28" applyFont="1" applyFill="1" applyBorder="1" applyAlignment="1">
      <alignment horizontal="center" vertical="center"/>
    </xf>
    <xf numFmtId="0" fontId="29" fillId="7" borderId="12" xfId="28" applyFont="1" applyFill="1" applyBorder="1" applyAlignment="1">
      <alignment horizontal="center" vertical="center"/>
    </xf>
    <xf numFmtId="0" fontId="29" fillId="7" borderId="11" xfId="28" applyFont="1" applyFill="1" applyBorder="1" applyAlignment="1">
      <alignment horizontal="center" vertical="center" wrapText="1"/>
    </xf>
    <xf numFmtId="0" fontId="29" fillId="7" borderId="37" xfId="28" applyFont="1" applyFill="1" applyBorder="1" applyAlignment="1">
      <alignment horizontal="center" vertical="center" wrapText="1"/>
    </xf>
    <xf numFmtId="0" fontId="29" fillId="7" borderId="12" xfId="28" applyFont="1" applyFill="1" applyBorder="1" applyAlignment="1">
      <alignment horizontal="center" vertical="center" wrapText="1"/>
    </xf>
    <xf numFmtId="0" fontId="29" fillId="7" borderId="8" xfId="28" applyFont="1" applyFill="1" applyBorder="1" applyAlignment="1">
      <alignment horizontal="center" vertical="center" wrapText="1"/>
    </xf>
    <xf numFmtId="0" fontId="24" fillId="0" borderId="0" xfId="28" quotePrefix="1" applyFont="1" applyAlignment="1">
      <alignment horizontal="left" vertical="center" wrapText="1"/>
    </xf>
    <xf numFmtId="0" fontId="24" fillId="6" borderId="0" xfId="15" applyFont="1" applyFill="1" applyAlignment="1">
      <alignment horizontal="center" vertical="center" wrapText="1"/>
    </xf>
    <xf numFmtId="0" fontId="29" fillId="6" borderId="0" xfId="15" applyFont="1" applyFill="1" applyAlignment="1">
      <alignment horizontal="left" vertical="top" wrapText="1"/>
    </xf>
    <xf numFmtId="0" fontId="29" fillId="6" borderId="0" xfId="15" applyFont="1" applyFill="1" applyAlignment="1">
      <alignment horizontal="left" vertical="top"/>
    </xf>
    <xf numFmtId="0" fontId="24" fillId="6" borderId="0" xfId="15" quotePrefix="1" applyFont="1" applyFill="1" applyAlignment="1">
      <alignment horizontal="left" vertical="top" wrapText="1"/>
    </xf>
    <xf numFmtId="0" fontId="24" fillId="6" borderId="0" xfId="15" applyFont="1" applyFill="1" applyAlignment="1">
      <alignment horizontal="left" vertical="top" wrapText="1"/>
    </xf>
    <xf numFmtId="0" fontId="29" fillId="6" borderId="0" xfId="15" applyFont="1" applyFill="1" applyAlignment="1">
      <alignment horizontal="left" vertical="center" wrapText="1"/>
    </xf>
    <xf numFmtId="0" fontId="24" fillId="6" borderId="0" xfId="15" applyFont="1" applyFill="1" applyAlignment="1">
      <alignment horizontal="left" vertical="center" wrapText="1"/>
    </xf>
    <xf numFmtId="0" fontId="3" fillId="6" borderId="0" xfId="10" applyFont="1" applyFill="1" applyAlignment="1">
      <alignment horizontal="left" vertical="center"/>
    </xf>
    <xf numFmtId="49" fontId="24" fillId="7" borderId="11" xfId="15" applyNumberFormat="1" applyFont="1" applyFill="1" applyBorder="1" applyAlignment="1">
      <alignment horizontal="center" vertical="center" wrapText="1"/>
    </xf>
    <xf numFmtId="49" fontId="24" fillId="7" borderId="13" xfId="15" applyNumberFormat="1" applyFont="1" applyFill="1" applyBorder="1" applyAlignment="1">
      <alignment horizontal="center" vertical="center" wrapText="1"/>
    </xf>
    <xf numFmtId="49" fontId="24" fillId="7" borderId="12" xfId="15" applyNumberFormat="1" applyFont="1" applyFill="1" applyBorder="1" applyAlignment="1">
      <alignment horizontal="center" vertical="center" wrapText="1"/>
    </xf>
    <xf numFmtId="0" fontId="24" fillId="7" borderId="8" xfId="15" applyFont="1" applyFill="1" applyBorder="1" applyAlignment="1">
      <alignment horizontal="center"/>
    </xf>
    <xf numFmtId="0" fontId="24" fillId="6" borderId="27" xfId="15" applyFont="1" applyFill="1" applyBorder="1" applyAlignment="1">
      <alignment horizontal="center" vertical="center" wrapText="1"/>
    </xf>
    <xf numFmtId="0" fontId="24" fillId="6" borderId="14" xfId="15" applyFont="1" applyFill="1" applyBorder="1" applyAlignment="1">
      <alignment horizontal="center" vertical="center" wrapText="1"/>
    </xf>
    <xf numFmtId="0" fontId="24" fillId="6" borderId="20" xfId="15" applyFont="1" applyFill="1" applyBorder="1" applyAlignment="1">
      <alignment horizontal="center" vertical="center" wrapText="1"/>
    </xf>
    <xf numFmtId="49" fontId="24" fillId="6" borderId="9" xfId="15" applyNumberFormat="1" applyFont="1" applyFill="1" applyBorder="1" applyAlignment="1">
      <alignment horizontal="right" vertical="center" wrapText="1"/>
    </xf>
    <xf numFmtId="49" fontId="24" fillId="6" borderId="28" xfId="15" applyNumberFormat="1" applyFont="1" applyFill="1" applyBorder="1" applyAlignment="1">
      <alignment horizontal="right" vertical="center" wrapText="1"/>
    </xf>
    <xf numFmtId="49" fontId="24" fillId="6" borderId="26" xfId="15" applyNumberFormat="1" applyFont="1" applyFill="1" applyBorder="1" applyAlignment="1">
      <alignment horizontal="right" vertical="center" wrapText="1"/>
    </xf>
    <xf numFmtId="0" fontId="24" fillId="6" borderId="9" xfId="15" applyFont="1" applyFill="1" applyBorder="1" applyAlignment="1">
      <alignment horizontal="center" vertical="center" wrapText="1"/>
    </xf>
    <xf numFmtId="0" fontId="24" fillId="6" borderId="28" xfId="15" applyFont="1" applyFill="1" applyBorder="1" applyAlignment="1">
      <alignment horizontal="center" vertical="center" wrapText="1"/>
    </xf>
    <xf numFmtId="49" fontId="24" fillId="7" borderId="9" xfId="15" applyNumberFormat="1" applyFont="1" applyFill="1" applyBorder="1" applyAlignment="1">
      <alignment horizontal="right" vertical="center" wrapText="1"/>
    </xf>
    <xf numFmtId="49" fontId="24" fillId="7" borderId="28" xfId="15" applyNumberFormat="1" applyFont="1" applyFill="1" applyBorder="1" applyAlignment="1">
      <alignment horizontal="right" vertical="center" wrapText="1"/>
    </xf>
    <xf numFmtId="49" fontId="24" fillId="7" borderId="26" xfId="15" applyNumberFormat="1" applyFont="1" applyFill="1" applyBorder="1" applyAlignment="1">
      <alignment horizontal="right" vertical="center" wrapText="1"/>
    </xf>
    <xf numFmtId="0" fontId="3" fillId="0" borderId="0" xfId="17" quotePrefix="1" applyFont="1" applyFill="1" applyAlignment="1">
      <alignment horizontal="center" vertical="center" wrapText="1"/>
    </xf>
    <xf numFmtId="0" fontId="4" fillId="0" borderId="0" xfId="16" applyFont="1" applyFill="1" applyAlignment="1">
      <alignment wrapText="1"/>
    </xf>
    <xf numFmtId="0" fontId="4" fillId="0" borderId="0" xfId="18" quotePrefix="1" applyFont="1" applyFill="1" applyAlignment="1">
      <alignment horizontal="center" vertical="top" wrapText="1"/>
    </xf>
    <xf numFmtId="0" fontId="3" fillId="0" borderId="0" xfId="19" quotePrefix="1" applyFont="1" applyFill="1" applyAlignment="1">
      <alignment horizontal="left" vertical="top" wrapText="1"/>
    </xf>
    <xf numFmtId="0" fontId="3" fillId="0" borderId="0" xfId="20" quotePrefix="1" applyFont="1" applyFill="1" applyAlignment="1">
      <alignment horizontal="left" vertical="top" wrapText="1"/>
    </xf>
    <xf numFmtId="0" fontId="3" fillId="0" borderId="0" xfId="16" applyFont="1" applyFill="1" applyAlignment="1">
      <alignment wrapText="1"/>
    </xf>
    <xf numFmtId="0" fontId="4" fillId="0" borderId="0" xfId="21" quotePrefix="1" applyFont="1" applyFill="1" applyAlignment="1">
      <alignment horizontal="left" vertical="center" wrapText="1"/>
    </xf>
    <xf numFmtId="4" fontId="4" fillId="0" borderId="11" xfId="26" applyNumberFormat="1" applyFont="1" applyFill="1" applyBorder="1" applyAlignment="1">
      <alignment horizontal="center" vertical="center" wrapText="1"/>
    </xf>
    <xf numFmtId="4" fontId="4" fillId="0" borderId="13" xfId="26" applyNumberFormat="1" applyFont="1" applyFill="1" applyBorder="1" applyAlignment="1">
      <alignment horizontal="center" vertical="center" wrapText="1"/>
    </xf>
    <xf numFmtId="4" fontId="4" fillId="0" borderId="12" xfId="26" applyNumberFormat="1" applyFont="1" applyFill="1" applyBorder="1" applyAlignment="1">
      <alignment horizontal="center" vertical="center" wrapText="1"/>
    </xf>
    <xf numFmtId="0" fontId="4" fillId="0" borderId="8" xfId="24" quotePrefix="1" applyFont="1" applyFill="1" applyBorder="1" applyAlignment="1">
      <alignment horizontal="center" vertical="center" wrapText="1"/>
    </xf>
    <xf numFmtId="0" fontId="4" fillId="0" borderId="8" xfId="10" applyFont="1" applyBorder="1" applyAlignment="1">
      <alignment horizontal="center" wrapText="1"/>
    </xf>
    <xf numFmtId="0" fontId="4" fillId="0" borderId="8" xfId="24" quotePrefix="1" applyFont="1" applyFill="1" applyBorder="1" applyAlignment="1">
      <alignment horizontal="left" vertical="center" wrapText="1"/>
    </xf>
    <xf numFmtId="0" fontId="4" fillId="0" borderId="8" xfId="10" applyFont="1" applyBorder="1" applyAlignment="1">
      <alignment horizontal="left" vertical="center" wrapText="1"/>
    </xf>
    <xf numFmtId="0" fontId="4" fillId="0" borderId="9" xfId="25" quotePrefix="1" applyFont="1" applyFill="1" applyBorder="1" applyAlignment="1">
      <alignment horizontal="left" vertical="top" wrapText="1"/>
    </xf>
    <xf numFmtId="0" fontId="4" fillId="0" borderId="28" xfId="25" quotePrefix="1" applyFont="1" applyFill="1" applyBorder="1" applyAlignment="1">
      <alignment horizontal="left" vertical="top" wrapText="1"/>
    </xf>
    <xf numFmtId="0" fontId="4" fillId="0" borderId="26" xfId="25" quotePrefix="1" applyFont="1" applyFill="1" applyBorder="1" applyAlignment="1">
      <alignment horizontal="left" vertical="top" wrapText="1"/>
    </xf>
    <xf numFmtId="0" fontId="3" fillId="0" borderId="0" xfId="22" quotePrefix="1" applyFont="1" applyFill="1" applyAlignment="1">
      <alignment horizontal="left" vertical="center" wrapText="1"/>
    </xf>
    <xf numFmtId="0" fontId="4" fillId="0" borderId="0" xfId="20" quotePrefix="1" applyFont="1" applyFill="1" applyAlignment="1">
      <alignment horizontal="left" vertical="top" wrapText="1"/>
    </xf>
    <xf numFmtId="0" fontId="4" fillId="0" borderId="8" xfId="23" quotePrefix="1" applyFont="1" applyFill="1" applyBorder="1" applyAlignment="1">
      <alignment horizontal="center" vertical="center" wrapText="1"/>
    </xf>
    <xf numFmtId="0" fontId="4" fillId="0" borderId="8" xfId="10" applyFont="1" applyBorder="1" applyAlignment="1">
      <alignment horizontal="center" vertical="center" wrapText="1"/>
    </xf>
    <xf numFmtId="0" fontId="4" fillId="0" borderId="11" xfId="24" quotePrefix="1" applyFont="1" applyFill="1" applyBorder="1" applyAlignment="1">
      <alignment horizontal="center" vertical="center" wrapText="1"/>
    </xf>
    <xf numFmtId="0" fontId="4" fillId="0" borderId="13" xfId="24" quotePrefix="1" applyFont="1" applyFill="1" applyBorder="1" applyAlignment="1">
      <alignment horizontal="center" vertical="center" wrapText="1"/>
    </xf>
    <xf numFmtId="0" fontId="4" fillId="0" borderId="12" xfId="24" quotePrefix="1" applyFont="1" applyFill="1" applyBorder="1" applyAlignment="1">
      <alignment horizontal="center" vertical="center" wrapText="1"/>
    </xf>
    <xf numFmtId="0" fontId="56" fillId="0" borderId="35" xfId="52" applyNumberFormat="1" applyFont="1" applyFill="1" applyBorder="1" applyAlignment="1" applyProtection="1">
      <alignment horizontal="left" vertical="top" wrapText="1"/>
    </xf>
    <xf numFmtId="0" fontId="52" fillId="0" borderId="35" xfId="52" applyNumberFormat="1" applyFont="1" applyFill="1" applyBorder="1" applyAlignment="1" applyProtection="1">
      <alignment horizontal="left" vertical="top" wrapText="1"/>
    </xf>
    <xf numFmtId="0" fontId="59" fillId="0" borderId="37" xfId="52" applyNumberFormat="1" applyFont="1" applyFill="1" applyBorder="1" applyAlignment="1" applyProtection="1">
      <alignment horizontal="left" vertical="top" wrapText="1"/>
    </xf>
    <xf numFmtId="0" fontId="53" fillId="0" borderId="35" xfId="52" applyNumberFormat="1" applyFont="1" applyFill="1" applyBorder="1" applyAlignment="1" applyProtection="1">
      <alignment horizontal="left" vertical="top" wrapText="1"/>
    </xf>
    <xf numFmtId="0" fontId="53" fillId="0" borderId="44" xfId="52" applyNumberFormat="1" applyFont="1" applyFill="1" applyBorder="1" applyAlignment="1" applyProtection="1">
      <alignment vertical="top" wrapText="1"/>
    </xf>
    <xf numFmtId="0" fontId="53" fillId="0" borderId="37" xfId="52" applyNumberFormat="1" applyFont="1" applyFill="1" applyBorder="1" applyAlignment="1" applyProtection="1">
      <alignment vertical="top" wrapText="1"/>
    </xf>
    <xf numFmtId="0" fontId="56" fillId="0" borderId="42" xfId="52" applyNumberFormat="1" applyFont="1" applyFill="1" applyBorder="1" applyAlignment="1" applyProtection="1">
      <alignment horizontal="left" vertical="top" wrapText="1"/>
    </xf>
    <xf numFmtId="0" fontId="53" fillId="0" borderId="13" xfId="52" applyNumberFormat="1" applyFont="1" applyFill="1" applyBorder="1" applyAlignment="1" applyProtection="1">
      <alignment vertical="top" wrapText="1"/>
    </xf>
    <xf numFmtId="0" fontId="52" fillId="0" borderId="36" xfId="52" applyNumberFormat="1" applyFont="1" applyFill="1" applyBorder="1" applyAlignment="1" applyProtection="1">
      <alignment horizontal="left" vertical="top" wrapText="1"/>
    </xf>
    <xf numFmtId="0" fontId="59" fillId="0" borderId="39" xfId="52" applyNumberFormat="1" applyFont="1" applyFill="1" applyBorder="1" applyAlignment="1" applyProtection="1">
      <alignment horizontal="left" vertical="top" wrapText="1"/>
    </xf>
    <xf numFmtId="0" fontId="53" fillId="0" borderId="42" xfId="52" applyNumberFormat="1" applyFont="1" applyFill="1" applyBorder="1" applyAlignment="1" applyProtection="1">
      <alignment horizontal="left" vertical="top" wrapText="1"/>
    </xf>
    <xf numFmtId="0" fontId="57" fillId="0" borderId="0" xfId="52" applyNumberFormat="1" applyFont="1" applyFill="1" applyBorder="1" applyAlignment="1" applyProtection="1">
      <alignment horizontal="center" vertical="top"/>
    </xf>
    <xf numFmtId="0" fontId="52" fillId="0" borderId="0" xfId="52" applyNumberFormat="1" applyFont="1" applyFill="1" applyBorder="1" applyAlignment="1" applyProtection="1">
      <alignment horizontal="left" vertical="top" wrapText="1"/>
    </xf>
    <xf numFmtId="0" fontId="55" fillId="0" borderId="38" xfId="52" applyNumberFormat="1" applyFont="1" applyFill="1" applyBorder="1" applyAlignment="1" applyProtection="1">
      <alignment horizontal="center" vertical="top" wrapText="1"/>
    </xf>
    <xf numFmtId="0" fontId="55" fillId="0" borderId="0" xfId="52" applyNumberFormat="1" applyFont="1" applyFill="1" applyBorder="1" applyAlignment="1" applyProtection="1">
      <alignment horizontal="center" vertical="top" wrapText="1"/>
    </xf>
    <xf numFmtId="0" fontId="56" fillId="0" borderId="0" xfId="52" applyNumberFormat="1" applyFont="1" applyFill="1" applyBorder="1" applyAlignment="1" applyProtection="1">
      <alignment horizontal="center" wrapText="1"/>
    </xf>
    <xf numFmtId="0" fontId="56" fillId="0" borderId="0" xfId="52" applyNumberFormat="1" applyFont="1" applyFill="1" applyBorder="1" applyAlignment="1" applyProtection="1">
      <alignment horizontal="center"/>
    </xf>
    <xf numFmtId="0" fontId="52" fillId="0" borderId="0" xfId="52" applyNumberFormat="1" applyFont="1" applyFill="1" applyBorder="1" applyAlignment="1" applyProtection="1">
      <alignment horizontal="center"/>
    </xf>
    <xf numFmtId="0" fontId="56" fillId="0" borderId="36" xfId="52" applyNumberFormat="1" applyFont="1" applyFill="1" applyBorder="1" applyAlignment="1" applyProtection="1">
      <alignment horizontal="center" vertical="top" wrapText="1"/>
    </xf>
    <xf numFmtId="0" fontId="10" fillId="0" borderId="44" xfId="52" applyNumberFormat="1" applyFont="1" applyFill="1" applyBorder="1" applyAlignment="1" applyProtection="1">
      <alignment vertical="top" wrapText="1"/>
    </xf>
    <xf numFmtId="0" fontId="10" fillId="0" borderId="66" xfId="52" applyNumberFormat="1" applyFont="1" applyFill="1" applyBorder="1" applyAlignment="1" applyProtection="1">
      <alignment vertical="top" wrapText="1"/>
    </xf>
    <xf numFmtId="0" fontId="10" fillId="0" borderId="74" xfId="52" applyNumberFormat="1" applyFont="1" applyFill="1" applyBorder="1" applyAlignment="1" applyProtection="1">
      <alignment vertical="top" wrapText="1"/>
    </xf>
    <xf numFmtId="0" fontId="11" fillId="0" borderId="0" xfId="52" applyNumberFormat="1" applyFont="1" applyFill="1" applyBorder="1" applyAlignment="1" applyProtection="1">
      <alignment horizontal="left" vertical="top" wrapText="1"/>
    </xf>
    <xf numFmtId="0" fontId="49" fillId="0" borderId="38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center" vertical="top" wrapText="1"/>
    </xf>
    <xf numFmtId="0" fontId="18" fillId="0" borderId="0" xfId="52" applyNumberFormat="1" applyFont="1" applyFill="1" applyBorder="1" applyAlignment="1" applyProtection="1">
      <alignment horizontal="center" wrapText="1"/>
    </xf>
    <xf numFmtId="0" fontId="18" fillId="0" borderId="0" xfId="52" applyNumberFormat="1" applyFont="1" applyFill="1" applyBorder="1" applyAlignment="1" applyProtection="1">
      <alignment horizontal="center"/>
    </xf>
    <xf numFmtId="0" fontId="11" fillId="0" borderId="0" xfId="52" applyNumberFormat="1" applyFont="1" applyFill="1" applyBorder="1" applyAlignment="1" applyProtection="1">
      <alignment horizontal="center"/>
    </xf>
    <xf numFmtId="0" fontId="18" fillId="0" borderId="73" xfId="52" applyNumberFormat="1" applyFont="1" applyFill="1" applyBorder="1" applyAlignment="1" applyProtection="1">
      <alignment horizontal="center" vertical="top" wrapText="1"/>
    </xf>
    <xf numFmtId="0" fontId="11" fillId="0" borderId="73" xfId="52" applyNumberFormat="1" applyFont="1" applyFill="1" applyBorder="1" applyAlignment="1" applyProtection="1">
      <alignment horizontal="left" vertical="top" wrapText="1"/>
    </xf>
    <xf numFmtId="0" fontId="91" fillId="0" borderId="39" xfId="52" applyNumberFormat="1" applyFont="1" applyFill="1" applyBorder="1" applyAlignment="1" applyProtection="1">
      <alignment horizontal="left" vertical="top" wrapText="1"/>
    </xf>
    <xf numFmtId="0" fontId="10" fillId="0" borderId="39" xfId="52" applyNumberFormat="1" applyFont="1" applyFill="1" applyBorder="1" applyAlignment="1" applyProtection="1">
      <alignment horizontal="left" vertical="top" wrapText="1"/>
    </xf>
    <xf numFmtId="0" fontId="92" fillId="0" borderId="39" xfId="52" applyNumberFormat="1" applyFont="1" applyFill="1" applyBorder="1" applyAlignment="1" applyProtection="1">
      <alignment horizontal="left" vertical="top" wrapText="1"/>
    </xf>
    <xf numFmtId="0" fontId="18" fillId="0" borderId="39" xfId="52" applyNumberFormat="1" applyFont="1" applyFill="1" applyBorder="1" applyAlignment="1" applyProtection="1">
      <alignment horizontal="left" vertical="top" wrapText="1"/>
    </xf>
    <xf numFmtId="0" fontId="11" fillId="0" borderId="39" xfId="52" applyNumberFormat="1" applyFont="1" applyFill="1" applyBorder="1" applyAlignment="1" applyProtection="1">
      <alignment horizontal="left" vertical="top" wrapText="1"/>
    </xf>
    <xf numFmtId="4" fontId="4" fillId="0" borderId="11" xfId="44" applyNumberFormat="1" applyFont="1" applyFill="1" applyBorder="1" applyAlignment="1">
      <alignment horizontal="center" vertical="center" wrapText="1"/>
    </xf>
    <xf numFmtId="4" fontId="4" fillId="0" borderId="13" xfId="44" applyNumberFormat="1" applyFont="1" applyFill="1" applyBorder="1" applyAlignment="1">
      <alignment horizontal="center" vertical="center" wrapText="1"/>
    </xf>
    <xf numFmtId="4" fontId="4" fillId="0" borderId="12" xfId="44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4" fillId="0" borderId="8" xfId="0" applyFont="1" applyBorder="1" applyAlignment="1">
      <alignment horizontal="left" vertical="center" wrapText="1"/>
    </xf>
    <xf numFmtId="0" fontId="4" fillId="7" borderId="8" xfId="23" quotePrefix="1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3" fillId="0" borderId="0" xfId="20" quotePrefix="1" applyFont="1" applyFill="1" applyAlignment="1">
      <alignment horizontal="left" vertical="center" wrapText="1"/>
    </xf>
    <xf numFmtId="0" fontId="3" fillId="0" borderId="0" xfId="16" applyFont="1" applyFill="1" applyAlignment="1">
      <alignment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65" xfId="0" applyFont="1" applyFill="1" applyBorder="1" applyAlignment="1">
      <alignment horizontal="center" vertical="center" wrapText="1"/>
    </xf>
    <xf numFmtId="4" fontId="81" fillId="6" borderId="44" xfId="0" applyNumberFormat="1" applyFont="1" applyFill="1" applyBorder="1" applyAlignment="1">
      <alignment horizontal="center" vertical="center"/>
    </xf>
    <xf numFmtId="4" fontId="81" fillId="6" borderId="65" xfId="0" applyNumberFormat="1" applyFont="1" applyFill="1" applyBorder="1" applyAlignment="1">
      <alignment horizontal="center" vertical="center"/>
    </xf>
    <xf numFmtId="0" fontId="81" fillId="0" borderId="44" xfId="0" applyFont="1" applyFill="1" applyBorder="1" applyAlignment="1">
      <alignment horizontal="center" vertical="center"/>
    </xf>
    <xf numFmtId="0" fontId="81" fillId="0" borderId="65" xfId="0" applyFont="1" applyFill="1" applyBorder="1" applyAlignment="1">
      <alignment horizontal="center" vertical="center"/>
    </xf>
    <xf numFmtId="0" fontId="86" fillId="8" borderId="44" xfId="0" applyFont="1" applyFill="1" applyBorder="1" applyAlignment="1">
      <alignment horizontal="center" vertical="center" wrapText="1"/>
    </xf>
    <xf numFmtId="0" fontId="86" fillId="8" borderId="74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86" fillId="8" borderId="39" xfId="0" applyFont="1" applyFill="1" applyBorder="1" applyAlignment="1">
      <alignment horizontal="center" vertical="center"/>
    </xf>
    <xf numFmtId="0" fontId="86" fillId="8" borderId="39" xfId="0" applyFont="1" applyFill="1" applyBorder="1" applyAlignment="1">
      <alignment horizontal="center" vertical="center" wrapText="1"/>
    </xf>
    <xf numFmtId="0" fontId="86" fillId="8" borderId="65" xfId="0" applyFont="1" applyFill="1" applyBorder="1" applyAlignment="1">
      <alignment horizontal="center" vertical="center" wrapText="1"/>
    </xf>
    <xf numFmtId="0" fontId="86" fillId="8" borderId="40" xfId="0" applyFont="1" applyFill="1" applyBorder="1" applyAlignment="1">
      <alignment horizontal="center" vertical="center"/>
    </xf>
    <xf numFmtId="0" fontId="86" fillId="8" borderId="41" xfId="0" applyFont="1" applyFill="1" applyBorder="1" applyAlignment="1">
      <alignment horizontal="center" vertical="center"/>
    </xf>
    <xf numFmtId="0" fontId="86" fillId="8" borderId="42" xfId="0" applyFont="1" applyFill="1" applyBorder="1" applyAlignment="1">
      <alignment horizontal="center" vertical="center"/>
    </xf>
    <xf numFmtId="0" fontId="88" fillId="8" borderId="65" xfId="0" applyFont="1" applyFill="1" applyBorder="1" applyAlignment="1">
      <alignment horizontal="center" vertical="center" wrapText="1"/>
    </xf>
    <xf numFmtId="0" fontId="82" fillId="8" borderId="44" xfId="0" applyFont="1" applyFill="1" applyBorder="1" applyAlignment="1">
      <alignment horizontal="center" vertical="center"/>
    </xf>
    <xf numFmtId="0" fontId="82" fillId="8" borderId="65" xfId="0" applyFont="1" applyFill="1" applyBorder="1" applyAlignment="1">
      <alignment horizontal="center" vertical="center"/>
    </xf>
    <xf numFmtId="0" fontId="65" fillId="0" borderId="0" xfId="53" applyNumberFormat="1" applyFont="1" applyFill="1" applyBorder="1" applyAlignment="1" applyProtection="1">
      <alignment horizontal="center" vertical="center" wrapText="1"/>
    </xf>
    <xf numFmtId="0" fontId="49" fillId="0" borderId="36" xfId="53" applyNumberFormat="1" applyFont="1" applyFill="1" applyBorder="1" applyAlignment="1" applyProtection="1">
      <alignment horizontal="left" wrapText="1"/>
    </xf>
    <xf numFmtId="0" fontId="64" fillId="0" borderId="38" xfId="53" applyNumberFormat="1" applyFont="1" applyFill="1" applyBorder="1" applyAlignment="1" applyProtection="1">
      <alignment horizontal="center"/>
    </xf>
    <xf numFmtId="0" fontId="49" fillId="0" borderId="0" xfId="53" applyNumberFormat="1" applyFont="1" applyFill="1" applyBorder="1" applyAlignment="1" applyProtection="1">
      <alignment horizontal="center"/>
    </xf>
    <xf numFmtId="0" fontId="15" fillId="0" borderId="0" xfId="53" applyNumberFormat="1" applyFont="1" applyFill="1" applyBorder="1" applyAlignment="1" applyProtection="1">
      <alignment horizontal="center"/>
    </xf>
    <xf numFmtId="0" fontId="64" fillId="0" borderId="38" xfId="53" applyNumberFormat="1" applyFont="1" applyFill="1" applyBorder="1" applyAlignment="1" applyProtection="1">
      <alignment horizontal="center" vertical="top"/>
    </xf>
    <xf numFmtId="0" fontId="49" fillId="0" borderId="0" xfId="53" applyNumberFormat="1" applyFont="1" applyFill="1" applyBorder="1" applyAlignment="1" applyProtection="1">
      <alignment vertical="center" wrapText="1"/>
    </xf>
    <xf numFmtId="0" fontId="49" fillId="0" borderId="7" xfId="53" applyNumberFormat="1" applyFont="1" applyFill="1" applyBorder="1" applyAlignment="1" applyProtection="1">
      <alignment vertical="center" wrapText="1"/>
    </xf>
    <xf numFmtId="0" fontId="55" fillId="7" borderId="47" xfId="53" applyNumberFormat="1" applyFont="1" applyFill="1" applyBorder="1" applyAlignment="1" applyProtection="1">
      <alignment horizontal="center" vertical="center" wrapText="1"/>
    </xf>
    <xf numFmtId="0" fontId="55" fillId="7" borderId="49" xfId="53" applyNumberFormat="1" applyFont="1" applyFill="1" applyBorder="1" applyAlignment="1" applyProtection="1">
      <alignment horizontal="center" vertical="center" wrapText="1"/>
    </xf>
    <xf numFmtId="0" fontId="55" fillId="7" borderId="17" xfId="53" applyNumberFormat="1" applyFont="1" applyFill="1" applyBorder="1" applyAlignment="1" applyProtection="1">
      <alignment horizontal="center" vertical="center" wrapText="1"/>
    </xf>
    <xf numFmtId="0" fontId="55" fillId="7" borderId="44" xfId="53" applyNumberFormat="1" applyFont="1" applyFill="1" applyBorder="1" applyAlignment="1" applyProtection="1">
      <alignment horizontal="center" vertical="center" wrapText="1"/>
    </xf>
    <xf numFmtId="0" fontId="55" fillId="7" borderId="13" xfId="53" applyNumberFormat="1" applyFont="1" applyFill="1" applyBorder="1" applyAlignment="1" applyProtection="1">
      <alignment horizontal="center" vertical="center" wrapText="1"/>
    </xf>
    <xf numFmtId="0" fontId="55" fillId="7" borderId="37" xfId="53" applyNumberFormat="1" applyFont="1" applyFill="1" applyBorder="1" applyAlignment="1" applyProtection="1">
      <alignment horizontal="center" vertical="center" wrapText="1"/>
    </xf>
    <xf numFmtId="0" fontId="55" fillId="7" borderId="40" xfId="53" applyNumberFormat="1" applyFont="1" applyFill="1" applyBorder="1" applyAlignment="1" applyProtection="1">
      <alignment horizontal="center" vertical="center" wrapText="1"/>
    </xf>
    <xf numFmtId="0" fontId="55" fillId="7" borderId="41" xfId="53" applyNumberFormat="1" applyFont="1" applyFill="1" applyBorder="1" applyAlignment="1" applyProtection="1">
      <alignment horizontal="center" vertical="center" wrapText="1"/>
    </xf>
    <xf numFmtId="0" fontId="55" fillId="7" borderId="48" xfId="53" applyNumberFormat="1" applyFont="1" applyFill="1" applyBorder="1" applyAlignment="1" applyProtection="1">
      <alignment horizontal="center" vertical="center" wrapText="1"/>
    </xf>
    <xf numFmtId="0" fontId="55" fillId="7" borderId="50" xfId="53" applyNumberFormat="1" applyFont="1" applyFill="1" applyBorder="1" applyAlignment="1" applyProtection="1">
      <alignment horizontal="center" vertical="center" wrapText="1"/>
    </xf>
    <xf numFmtId="0" fontId="55" fillId="7" borderId="51" xfId="53" applyNumberFormat="1" applyFont="1" applyFill="1" applyBorder="1" applyAlignment="1" applyProtection="1">
      <alignment horizontal="center" vertical="center" wrapText="1"/>
    </xf>
    <xf numFmtId="0" fontId="66" fillId="0" borderId="52" xfId="53" applyNumberFormat="1" applyFont="1" applyFill="1" applyBorder="1" applyAlignment="1" applyProtection="1">
      <alignment horizontal="left" vertical="center" wrapText="1"/>
    </xf>
    <xf numFmtId="0" fontId="66" fillId="0" borderId="41" xfId="53" applyNumberFormat="1" applyFont="1" applyFill="1" applyBorder="1" applyAlignment="1" applyProtection="1">
      <alignment horizontal="left" vertical="center" wrapText="1"/>
    </xf>
    <xf numFmtId="0" fontId="66" fillId="0" borderId="48" xfId="53" applyNumberFormat="1" applyFont="1" applyFill="1" applyBorder="1" applyAlignment="1" applyProtection="1">
      <alignment horizontal="left" vertical="center" wrapText="1"/>
    </xf>
    <xf numFmtId="0" fontId="51" fillId="0" borderId="0" xfId="53" applyNumberFormat="1" applyFont="1" applyFill="1" applyBorder="1" applyAlignment="1" applyProtection="1">
      <alignment horizontal="center"/>
    </xf>
    <xf numFmtId="0" fontId="67" fillId="7" borderId="40" xfId="53" applyNumberFormat="1" applyFont="1" applyFill="1" applyBorder="1" applyAlignment="1" applyProtection="1">
      <alignment horizontal="right" vertical="top" wrapText="1"/>
    </xf>
    <xf numFmtId="0" fontId="67" fillId="7" borderId="42" xfId="53" applyNumberFormat="1" applyFont="1" applyFill="1" applyBorder="1" applyAlignment="1" applyProtection="1">
      <alignment horizontal="right" vertical="top" wrapText="1"/>
    </xf>
    <xf numFmtId="0" fontId="51" fillId="3" borderId="35" xfId="53" applyNumberFormat="1" applyFont="1" applyFill="1" applyBorder="1" applyAlignment="1" applyProtection="1">
      <alignment horizontal="center" vertical="center" wrapText="1"/>
    </xf>
    <xf numFmtId="0" fontId="51" fillId="3" borderId="37" xfId="53" applyNumberFormat="1" applyFont="1" applyFill="1" applyBorder="1" applyAlignment="1" applyProtection="1">
      <alignment horizontal="center" vertical="center" wrapText="1"/>
    </xf>
    <xf numFmtId="0" fontId="51" fillId="2" borderId="37" xfId="53" applyNumberFormat="1" applyFont="1" applyFill="1" applyBorder="1" applyAlignment="1" applyProtection="1">
      <alignment horizontal="center" vertical="center"/>
    </xf>
    <xf numFmtId="0" fontId="51" fillId="10" borderId="37" xfId="53" applyNumberFormat="1" applyFont="1" applyFill="1" applyBorder="1" applyAlignment="1" applyProtection="1">
      <alignment horizontal="center" vertical="center" wrapText="1"/>
    </xf>
    <xf numFmtId="0" fontId="51" fillId="11" borderId="34" xfId="53" applyNumberFormat="1" applyFont="1" applyFill="1" applyBorder="1" applyAlignment="1" applyProtection="1">
      <alignment horizontal="center" vertical="center" wrapText="1"/>
    </xf>
    <xf numFmtId="0" fontId="51" fillId="11" borderId="36" xfId="53" applyNumberFormat="1" applyFont="1" applyFill="1" applyBorder="1" applyAlignment="1" applyProtection="1">
      <alignment horizontal="center" vertical="center" wrapText="1"/>
    </xf>
    <xf numFmtId="0" fontId="65" fillId="7" borderId="40" xfId="53" applyNumberFormat="1" applyFont="1" applyFill="1" applyBorder="1" applyAlignment="1" applyProtection="1">
      <alignment horizontal="right" vertical="top" wrapText="1"/>
    </xf>
    <xf numFmtId="0" fontId="65" fillId="7" borderId="42" xfId="53" applyNumberFormat="1" applyFont="1" applyFill="1" applyBorder="1" applyAlignment="1" applyProtection="1">
      <alignment horizontal="right" vertical="top" wrapText="1"/>
    </xf>
    <xf numFmtId="0" fontId="65" fillId="8" borderId="39" xfId="53" applyFont="1" applyFill="1" applyBorder="1" applyAlignment="1">
      <alignment horizontal="center" vertical="center"/>
    </xf>
    <xf numFmtId="0" fontId="65" fillId="7" borderId="54" xfId="53" applyNumberFormat="1" applyFont="1" applyFill="1" applyBorder="1" applyAlignment="1" applyProtection="1">
      <alignment horizontal="right" vertical="top" wrapText="1"/>
    </xf>
    <xf numFmtId="0" fontId="65" fillId="7" borderId="55" xfId="53" applyNumberFormat="1" applyFont="1" applyFill="1" applyBorder="1" applyAlignment="1" applyProtection="1">
      <alignment horizontal="right" vertical="top" wrapText="1"/>
    </xf>
    <xf numFmtId="0" fontId="67" fillId="0" borderId="0" xfId="53" applyNumberFormat="1" applyFont="1" applyFill="1" applyBorder="1" applyAlignment="1" applyProtection="1">
      <alignment horizontal="center" vertical="center" wrapText="1"/>
    </xf>
    <xf numFmtId="179" fontId="19" fillId="0" borderId="8" xfId="11" applyNumberFormat="1" applyFont="1" applyBorder="1" applyAlignment="1">
      <alignment horizontal="left" vertical="top" wrapText="1"/>
    </xf>
    <xf numFmtId="0" fontId="10" fillId="0" borderId="8" xfId="11" applyBorder="1" applyAlignment="1">
      <alignment vertical="top" wrapText="1"/>
    </xf>
    <xf numFmtId="0" fontId="10" fillId="0" borderId="22" xfId="11" applyBorder="1" applyAlignment="1">
      <alignment vertical="top" wrapText="1"/>
    </xf>
    <xf numFmtId="0" fontId="19" fillId="0" borderId="21" xfId="11" applyNumberFormat="1" applyFont="1" applyBorder="1" applyAlignment="1">
      <alignment horizontal="left" vertical="top" wrapText="1"/>
    </xf>
    <xf numFmtId="0" fontId="16" fillId="0" borderId="0" xfId="11" applyFont="1" applyBorder="1" applyAlignment="1">
      <alignment horizontal="right"/>
    </xf>
    <xf numFmtId="0" fontId="10" fillId="0" borderId="0" xfId="11" applyAlignment="1">
      <alignment horizontal="right"/>
    </xf>
    <xf numFmtId="0" fontId="16" fillId="0" borderId="59" xfId="11" applyFont="1" applyBorder="1" applyAlignment="1">
      <alignment horizontal="center" vertical="top"/>
    </xf>
    <xf numFmtId="0" fontId="19" fillId="0" borderId="8" xfId="11" applyNumberFormat="1" applyFont="1" applyBorder="1" applyAlignment="1">
      <alignment horizontal="center" vertical="center" wrapText="1"/>
    </xf>
    <xf numFmtId="49" fontId="19" fillId="0" borderId="8" xfId="11" applyNumberFormat="1" applyFont="1" applyBorder="1" applyAlignment="1">
      <alignment horizontal="center" vertical="center" wrapText="1"/>
    </xf>
    <xf numFmtId="0" fontId="19" fillId="0" borderId="8" xfId="11" applyFont="1" applyBorder="1" applyAlignment="1">
      <alignment horizontal="center" vertical="center" wrapText="1"/>
    </xf>
    <xf numFmtId="0" fontId="18" fillId="0" borderId="11" xfId="11" applyNumberFormat="1" applyFont="1" applyBorder="1" applyAlignment="1">
      <alignment horizontal="left" vertical="top" wrapText="1"/>
    </xf>
    <xf numFmtId="0" fontId="10" fillId="0" borderId="11" xfId="11" applyBorder="1" applyAlignment="1">
      <alignment vertical="top" wrapText="1"/>
    </xf>
    <xf numFmtId="0" fontId="19" fillId="0" borderId="24" xfId="11" applyNumberFormat="1" applyFont="1" applyBorder="1" applyAlignment="1">
      <alignment horizontal="left" vertical="top" wrapText="1"/>
    </xf>
    <xf numFmtId="0" fontId="10" fillId="0" borderId="15" xfId="11" applyBorder="1" applyAlignment="1">
      <alignment vertical="top" wrapText="1"/>
    </xf>
    <xf numFmtId="0" fontId="10" fillId="0" borderId="16" xfId="11" applyBorder="1" applyAlignment="1">
      <alignment vertical="top" wrapText="1"/>
    </xf>
    <xf numFmtId="0" fontId="19" fillId="0" borderId="8" xfId="11" applyNumberFormat="1" applyFont="1" applyBorder="1" applyAlignment="1">
      <alignment horizontal="left" vertical="top" wrapText="1"/>
    </xf>
    <xf numFmtId="0" fontId="15" fillId="0" borderId="8" xfId="11" applyNumberFormat="1" applyFont="1" applyBorder="1" applyAlignment="1">
      <alignment horizontal="left" vertical="top" wrapText="1"/>
    </xf>
    <xf numFmtId="0" fontId="18" fillId="0" borderId="8" xfId="11" applyNumberFormat="1" applyFont="1" applyBorder="1" applyAlignment="1">
      <alignment horizontal="left" vertical="top" wrapText="1"/>
    </xf>
    <xf numFmtId="0" fontId="19" fillId="0" borderId="61" xfId="11" applyNumberFormat="1" applyFont="1" applyBorder="1" applyAlignment="1">
      <alignment horizontal="left" vertical="top" wrapText="1"/>
    </xf>
    <xf numFmtId="0" fontId="10" fillId="0" borderId="61" xfId="11" applyBorder="1" applyAlignment="1">
      <alignment vertical="top" wrapText="1"/>
    </xf>
    <xf numFmtId="0" fontId="15" fillId="0" borderId="8" xfId="11" applyNumberFormat="1" applyFont="1" applyBorder="1" applyAlignment="1">
      <alignment horizontal="center" vertical="top"/>
    </xf>
    <xf numFmtId="0" fontId="10" fillId="0" borderId="8" xfId="11" applyBorder="1" applyAlignment="1">
      <alignment vertical="top"/>
    </xf>
    <xf numFmtId="0" fontId="19" fillId="0" borderId="0" xfId="11" applyNumberFormat="1" applyFont="1" applyAlignment="1">
      <alignment horizontal="center" vertical="top" wrapText="1"/>
    </xf>
    <xf numFmtId="0" fontId="10" fillId="0" borderId="0" xfId="11" applyAlignment="1">
      <alignment vertical="top" wrapText="1"/>
    </xf>
    <xf numFmtId="0" fontId="13" fillId="0" borderId="0" xfId="11" applyNumberFormat="1" applyFont="1" applyAlignment="1">
      <alignment horizontal="center" vertical="top" wrapText="1"/>
    </xf>
    <xf numFmtId="0" fontId="49" fillId="0" borderId="59" xfId="52" applyNumberFormat="1" applyFont="1" applyFill="1" applyBorder="1" applyAlignment="1" applyProtection="1">
      <alignment horizontal="left" wrapText="1"/>
    </xf>
    <xf numFmtId="0" fontId="49" fillId="0" borderId="0" xfId="52" applyNumberFormat="1" applyFont="1" applyFill="1" applyBorder="1" applyAlignment="1" applyProtection="1">
      <alignment horizontal="left" wrapText="1"/>
    </xf>
    <xf numFmtId="49" fontId="58" fillId="0" borderId="8" xfId="52" applyNumberFormat="1" applyFont="1" applyFill="1" applyBorder="1" applyAlignment="1" applyProtection="1">
      <alignment horizontal="center" vertical="center" wrapText="1"/>
    </xf>
    <xf numFmtId="49" fontId="58" fillId="0" borderId="9" xfId="52" applyNumberFormat="1" applyFont="1" applyFill="1" applyBorder="1" applyAlignment="1" applyProtection="1">
      <alignment horizontal="center" vertical="center" wrapText="1"/>
    </xf>
    <xf numFmtId="49" fontId="58" fillId="0" borderId="26" xfId="52" applyNumberFormat="1" applyFont="1" applyFill="1" applyBorder="1" applyAlignment="1" applyProtection="1">
      <alignment horizontal="center" vertical="center" wrapText="1"/>
    </xf>
    <xf numFmtId="49" fontId="58" fillId="0" borderId="28" xfId="52" applyNumberFormat="1" applyFont="1" applyFill="1" applyBorder="1" applyAlignment="1" applyProtection="1">
      <alignment horizontal="center" vertical="center" wrapText="1"/>
    </xf>
    <xf numFmtId="49" fontId="58" fillId="0" borderId="57" xfId="52" applyNumberFormat="1" applyFont="1" applyFill="1" applyBorder="1" applyAlignment="1" applyProtection="1">
      <alignment horizontal="center" vertical="center" wrapText="1"/>
    </xf>
    <xf numFmtId="49" fontId="58" fillId="0" borderId="45" xfId="52" applyNumberFormat="1" applyFont="1" applyFill="1" applyBorder="1" applyAlignment="1" applyProtection="1">
      <alignment horizontal="center" vertical="center" wrapText="1"/>
    </xf>
    <xf numFmtId="49" fontId="58" fillId="0" borderId="34" xfId="52" applyNumberFormat="1" applyFont="1" applyFill="1" applyBorder="1" applyAlignment="1" applyProtection="1">
      <alignment horizontal="center" vertical="center" wrapText="1"/>
    </xf>
    <xf numFmtId="49" fontId="58" fillId="0" borderId="60" xfId="52" applyNumberFormat="1" applyFont="1" applyFill="1" applyBorder="1" applyAlignment="1" applyProtection="1">
      <alignment horizontal="center" vertical="center" wrapText="1"/>
    </xf>
    <xf numFmtId="0" fontId="11" fillId="0" borderId="59" xfId="52" applyNumberFormat="1" applyFont="1" applyFill="1" applyBorder="1" applyAlignment="1" applyProtection="1">
      <alignment horizontal="center" wrapText="1"/>
    </xf>
    <xf numFmtId="49" fontId="64" fillId="0" borderId="38" xfId="52" applyNumberFormat="1" applyFont="1" applyFill="1" applyBorder="1" applyAlignment="1" applyProtection="1">
      <alignment horizontal="center" vertical="top"/>
    </xf>
    <xf numFmtId="49" fontId="14" fillId="0" borderId="59" xfId="52" applyNumberFormat="1" applyFont="1" applyFill="1" applyBorder="1" applyAlignment="1" applyProtection="1">
      <alignment horizontal="center"/>
    </xf>
    <xf numFmtId="49" fontId="67" fillId="0" borderId="0" xfId="52" applyNumberFormat="1" applyFont="1" applyFill="1" applyBorder="1" applyAlignment="1" applyProtection="1">
      <alignment horizontal="center" vertical="top"/>
    </xf>
    <xf numFmtId="49" fontId="55" fillId="0" borderId="0" xfId="52" applyNumberFormat="1" applyFont="1" applyFill="1" applyBorder="1" applyAlignment="1" applyProtection="1">
      <alignment horizontal="left" vertical="top"/>
    </xf>
    <xf numFmtId="49" fontId="55" fillId="0" borderId="0" xfId="52" applyNumberFormat="1" applyFont="1" applyFill="1" applyBorder="1" applyAlignment="1" applyProtection="1">
      <alignment vertical="top" wrapText="1"/>
    </xf>
    <xf numFmtId="49" fontId="55" fillId="0" borderId="0" xfId="52" applyNumberFormat="1" applyFont="1" applyFill="1" applyBorder="1" applyAlignment="1" applyProtection="1">
      <alignment horizontal="left" vertical="top" wrapText="1"/>
    </xf>
    <xf numFmtId="0" fontId="55" fillId="0" borderId="28" xfId="52" applyNumberFormat="1" applyFont="1" applyFill="1" applyBorder="1" applyAlignment="1" applyProtection="1">
      <alignment horizontal="left" vertical="top" wrapText="1"/>
    </xf>
    <xf numFmtId="0" fontId="55" fillId="0" borderId="26" xfId="52" applyNumberFormat="1" applyFont="1" applyFill="1" applyBorder="1" applyAlignment="1" applyProtection="1">
      <alignment horizontal="left" vertical="top" wrapText="1"/>
    </xf>
    <xf numFmtId="49" fontId="49" fillId="0" borderId="28" xfId="52" applyNumberFormat="1" applyFont="1" applyFill="1" applyBorder="1" applyAlignment="1" applyProtection="1">
      <alignment horizontal="left" vertical="top" wrapText="1"/>
    </xf>
    <xf numFmtId="0" fontId="67" fillId="0" borderId="8" xfId="52" applyNumberFormat="1" applyFont="1" applyFill="1" applyBorder="1" applyAlignment="1" applyProtection="1">
      <alignment horizontal="left" vertical="top" wrapText="1"/>
    </xf>
    <xf numFmtId="49" fontId="58" fillId="0" borderId="11" xfId="52" applyNumberFormat="1" applyFont="1" applyFill="1" applyBorder="1" applyAlignment="1" applyProtection="1">
      <alignment horizontal="center" vertical="center" wrapText="1"/>
    </xf>
    <xf numFmtId="49" fontId="58" fillId="0" borderId="61" xfId="52" applyNumberFormat="1" applyFont="1" applyFill="1" applyBorder="1" applyAlignment="1" applyProtection="1">
      <alignment horizontal="center" vertical="center" wrapText="1"/>
    </xf>
    <xf numFmtId="49" fontId="58" fillId="0" borderId="8" xfId="52" applyNumberFormat="1" applyFont="1" applyFill="1" applyBorder="1" applyAlignment="1" applyProtection="1">
      <alignment horizontal="center" vertical="center"/>
    </xf>
    <xf numFmtId="49" fontId="56" fillId="0" borderId="9" xfId="52" applyNumberFormat="1" applyFont="1" applyFill="1" applyBorder="1" applyAlignment="1" applyProtection="1">
      <alignment horizontal="left" vertical="center" wrapText="1"/>
    </xf>
    <xf numFmtId="49" fontId="56" fillId="0" borderId="28" xfId="52" applyNumberFormat="1" applyFont="1" applyFill="1" applyBorder="1" applyAlignment="1" applyProtection="1">
      <alignment horizontal="left" vertical="center" wrapText="1"/>
    </xf>
    <xf numFmtId="49" fontId="56" fillId="0" borderId="26" xfId="52" applyNumberFormat="1" applyFont="1" applyFill="1" applyBorder="1" applyAlignment="1" applyProtection="1">
      <alignment horizontal="left" vertical="center" wrapText="1"/>
    </xf>
    <xf numFmtId="49" fontId="58" fillId="0" borderId="9" xfId="52" applyNumberFormat="1" applyFont="1" applyFill="1" applyBorder="1" applyAlignment="1" applyProtection="1">
      <alignment horizontal="left" vertical="center" wrapText="1"/>
    </xf>
    <xf numFmtId="49" fontId="58" fillId="0" borderId="28" xfId="52" applyNumberFormat="1" applyFont="1" applyFill="1" applyBorder="1" applyAlignment="1" applyProtection="1">
      <alignment horizontal="left" vertical="center" wrapText="1"/>
    </xf>
    <xf numFmtId="49" fontId="58" fillId="0" borderId="26" xfId="52" applyNumberFormat="1" applyFont="1" applyFill="1" applyBorder="1" applyAlignment="1" applyProtection="1">
      <alignment horizontal="left" vertical="center" wrapText="1"/>
    </xf>
    <xf numFmtId="49" fontId="64" fillId="0" borderId="28" xfId="52" applyNumberFormat="1" applyFont="1" applyFill="1" applyBorder="1" applyAlignment="1" applyProtection="1">
      <alignment horizontal="left" vertical="top" wrapText="1"/>
    </xf>
    <xf numFmtId="49" fontId="76" fillId="0" borderId="28" xfId="52" applyNumberFormat="1" applyFont="1" applyFill="1" applyBorder="1" applyAlignment="1" applyProtection="1">
      <alignment horizontal="left" vertical="top" wrapText="1"/>
    </xf>
    <xf numFmtId="49" fontId="67" fillId="0" borderId="9" xfId="52" applyNumberFormat="1" applyFont="1" applyFill="1" applyBorder="1" applyAlignment="1" applyProtection="1">
      <alignment horizontal="left" vertical="top" wrapText="1"/>
    </xf>
    <xf numFmtId="49" fontId="67" fillId="0" borderId="28" xfId="52" applyNumberFormat="1" applyFont="1" applyFill="1" applyBorder="1" applyAlignment="1" applyProtection="1">
      <alignment horizontal="left" vertical="top" wrapText="1"/>
    </xf>
    <xf numFmtId="49" fontId="67" fillId="0" borderId="26" xfId="52" applyNumberFormat="1" applyFont="1" applyFill="1" applyBorder="1" applyAlignment="1" applyProtection="1">
      <alignment horizontal="left" vertical="top" wrapText="1"/>
    </xf>
    <xf numFmtId="49" fontId="55" fillId="0" borderId="9" xfId="52" applyNumberFormat="1" applyFont="1" applyFill="1" applyBorder="1" applyAlignment="1" applyProtection="1">
      <alignment horizontal="left" vertical="top" wrapText="1"/>
    </xf>
    <xf numFmtId="49" fontId="55" fillId="0" borderId="28" xfId="52" applyNumberFormat="1" applyFont="1" applyFill="1" applyBorder="1" applyAlignment="1" applyProtection="1">
      <alignment horizontal="left" vertical="top" wrapText="1"/>
    </xf>
    <xf numFmtId="49" fontId="55" fillId="0" borderId="26" xfId="52" applyNumberFormat="1" applyFont="1" applyFill="1" applyBorder="1" applyAlignment="1" applyProtection="1">
      <alignment horizontal="left" vertical="top" wrapText="1"/>
    </xf>
    <xf numFmtId="49" fontId="54" fillId="0" borderId="0" xfId="52" applyNumberFormat="1" applyFont="1" applyFill="1" applyBorder="1" applyAlignment="1" applyProtection="1">
      <alignment horizontal="center"/>
    </xf>
    <xf numFmtId="49" fontId="75" fillId="0" borderId="0" xfId="52" applyNumberFormat="1" applyFont="1" applyFill="1" applyBorder="1" applyAlignment="1" applyProtection="1">
      <alignment horizontal="center"/>
    </xf>
    <xf numFmtId="49" fontId="64" fillId="0" borderId="0" xfId="52" applyNumberFormat="1" applyFont="1" applyFill="1" applyBorder="1" applyAlignment="1" applyProtection="1">
      <alignment horizontal="center" vertical="center"/>
    </xf>
    <xf numFmtId="49" fontId="58" fillId="0" borderId="44" xfId="52" applyNumberFormat="1" applyFont="1" applyFill="1" applyBorder="1" applyAlignment="1" applyProtection="1">
      <alignment horizontal="center" vertical="center" wrapText="1"/>
    </xf>
    <xf numFmtId="49" fontId="49" fillId="0" borderId="59" xfId="52" applyNumberFormat="1" applyFont="1" applyFill="1" applyBorder="1" applyAlignment="1" applyProtection="1">
      <alignment horizontal="left" wrapText="1"/>
    </xf>
    <xf numFmtId="0" fontId="49" fillId="0" borderId="28" xfId="52" applyNumberFormat="1" applyFont="1" applyFill="1" applyBorder="1" applyAlignment="1" applyProtection="1">
      <alignment horizontal="left" wrapText="1"/>
    </xf>
    <xf numFmtId="49" fontId="49" fillId="0" borderId="0" xfId="52" applyNumberFormat="1" applyFont="1" applyFill="1" applyBorder="1" applyAlignment="1" applyProtection="1">
      <alignment horizontal="left" vertical="top" wrapText="1"/>
    </xf>
    <xf numFmtId="0" fontId="49" fillId="0" borderId="0" xfId="52" applyNumberFormat="1" applyFont="1" applyFill="1" applyBorder="1" applyAlignment="1" applyProtection="1">
      <alignment horizontal="left" vertical="top" wrapText="1"/>
    </xf>
    <xf numFmtId="49" fontId="49" fillId="0" borderId="0" xfId="52" applyNumberFormat="1" applyFont="1" applyFill="1" applyBorder="1" applyAlignment="1" applyProtection="1">
      <alignment horizontal="center" wrapText="1"/>
    </xf>
    <xf numFmtId="49" fontId="14" fillId="0" borderId="0" xfId="52" applyNumberFormat="1" applyFont="1" applyFill="1" applyBorder="1" applyAlignment="1" applyProtection="1">
      <alignment horizontal="center"/>
    </xf>
    <xf numFmtId="49" fontId="49" fillId="0" borderId="59" xfId="52" applyNumberFormat="1" applyFont="1" applyFill="1" applyBorder="1" applyAlignment="1" applyProtection="1">
      <alignment horizontal="center" wrapText="1"/>
    </xf>
    <xf numFmtId="49" fontId="49" fillId="0" borderId="0" xfId="52" applyNumberFormat="1" applyFont="1" applyFill="1" applyBorder="1" applyAlignment="1" applyProtection="1">
      <alignment horizontal="left" vertical="top"/>
    </xf>
    <xf numFmtId="0" fontId="49" fillId="0" borderId="28" xfId="52" applyNumberFormat="1" applyFont="1" applyFill="1" applyBorder="1" applyAlignment="1" applyProtection="1">
      <alignment horizontal="center"/>
    </xf>
    <xf numFmtId="49" fontId="55" fillId="0" borderId="8" xfId="52" applyNumberFormat="1" applyFont="1" applyFill="1" applyBorder="1" applyAlignment="1" applyProtection="1">
      <alignment horizontal="center" vertical="center" wrapText="1"/>
    </xf>
    <xf numFmtId="0" fontId="55" fillId="0" borderId="8" xfId="52" applyNumberFormat="1" applyFont="1" applyFill="1" applyBorder="1" applyAlignment="1" applyProtection="1">
      <alignment horizontal="center" vertical="center" wrapText="1"/>
    </xf>
    <xf numFmtId="49" fontId="64" fillId="0" borderId="38" xfId="52" applyNumberFormat="1" applyFont="1" applyFill="1" applyBorder="1" applyAlignment="1" applyProtection="1">
      <alignment horizontal="center"/>
    </xf>
    <xf numFmtId="49" fontId="49" fillId="0" borderId="59" xfId="52" applyNumberFormat="1" applyFont="1" applyFill="1" applyBorder="1" applyAlignment="1" applyProtection="1">
      <alignment wrapText="1"/>
    </xf>
    <xf numFmtId="4" fontId="49" fillId="0" borderId="28" xfId="52" applyNumberFormat="1" applyFont="1" applyFill="1" applyBorder="1" applyAlignment="1" applyProtection="1">
      <alignment horizontal="right"/>
    </xf>
    <xf numFmtId="0" fontId="55" fillId="0" borderId="0" xfId="52" applyNumberFormat="1" applyFont="1" applyFill="1" applyBorder="1" applyAlignment="1" applyProtection="1">
      <alignment horizontal="left" vertical="top" wrapText="1"/>
    </xf>
    <xf numFmtId="0" fontId="55" fillId="0" borderId="43" xfId="52" applyNumberFormat="1" applyFont="1" applyFill="1" applyBorder="1" applyAlignment="1" applyProtection="1">
      <alignment horizontal="left" vertical="top" wrapText="1"/>
    </xf>
    <xf numFmtId="49" fontId="55" fillId="0" borderId="38" xfId="52" applyNumberFormat="1" applyFont="1" applyFill="1" applyBorder="1" applyAlignment="1" applyProtection="1">
      <alignment horizontal="left" vertical="top" wrapText="1"/>
    </xf>
    <xf numFmtId="0" fontId="55" fillId="0" borderId="8" xfId="52" applyNumberFormat="1" applyFont="1" applyFill="1" applyBorder="1" applyAlignment="1" applyProtection="1">
      <alignment horizontal="center" vertical="center"/>
    </xf>
    <xf numFmtId="49" fontId="66" fillId="0" borderId="9" xfId="52" applyNumberFormat="1" applyFont="1" applyFill="1" applyBorder="1" applyAlignment="1" applyProtection="1">
      <alignment horizontal="left" vertical="center" wrapText="1"/>
    </xf>
    <xf numFmtId="49" fontId="66" fillId="0" borderId="28" xfId="52" applyNumberFormat="1" applyFont="1" applyFill="1" applyBorder="1" applyAlignment="1" applyProtection="1">
      <alignment horizontal="left" vertical="center" wrapText="1"/>
    </xf>
    <xf numFmtId="49" fontId="66" fillId="0" borderId="26" xfId="52" applyNumberFormat="1" applyFont="1" applyFill="1" applyBorder="1" applyAlignment="1" applyProtection="1">
      <alignment horizontal="left" vertical="center" wrapText="1"/>
    </xf>
    <xf numFmtId="49" fontId="67" fillId="0" borderId="9" xfId="52" applyNumberFormat="1" applyFont="1" applyFill="1" applyBorder="1" applyAlignment="1" applyProtection="1">
      <alignment horizontal="left" vertical="center" wrapText="1"/>
    </xf>
    <xf numFmtId="49" fontId="67" fillId="0" borderId="28" xfId="52" applyNumberFormat="1" applyFont="1" applyFill="1" applyBorder="1" applyAlignment="1" applyProtection="1">
      <alignment horizontal="left" vertical="center" wrapText="1"/>
    </xf>
    <xf numFmtId="49" fontId="67" fillId="0" borderId="26" xfId="52" applyNumberFormat="1" applyFont="1" applyFill="1" applyBorder="1" applyAlignment="1" applyProtection="1">
      <alignment horizontal="left" vertical="center" wrapText="1"/>
    </xf>
    <xf numFmtId="49" fontId="55" fillId="0" borderId="9" xfId="52" applyNumberFormat="1" applyFont="1" applyFill="1" applyBorder="1" applyAlignment="1" applyProtection="1">
      <alignment horizontal="left" vertical="center" wrapText="1"/>
    </xf>
    <xf numFmtId="49" fontId="55" fillId="0" borderId="28" xfId="52" applyNumberFormat="1" applyFont="1" applyFill="1" applyBorder="1" applyAlignment="1" applyProtection="1">
      <alignment horizontal="left" vertical="center" wrapText="1"/>
    </xf>
    <xf numFmtId="49" fontId="55" fillId="0" borderId="26" xfId="52" applyNumberFormat="1" applyFont="1" applyFill="1" applyBorder="1" applyAlignment="1" applyProtection="1">
      <alignment horizontal="left" vertical="center" wrapText="1"/>
    </xf>
    <xf numFmtId="49" fontId="67" fillId="0" borderId="38" xfId="52" applyNumberFormat="1" applyFont="1" applyFill="1" applyBorder="1" applyAlignment="1" applyProtection="1">
      <alignment horizontal="left" vertical="top" wrapText="1"/>
    </xf>
    <xf numFmtId="49" fontId="77" fillId="0" borderId="38" xfId="52" applyNumberFormat="1" applyFont="1" applyFill="1" applyBorder="1" applyAlignment="1" applyProtection="1">
      <alignment horizontal="left" vertical="top" wrapText="1"/>
    </xf>
    <xf numFmtId="0" fontId="76" fillId="0" borderId="0" xfId="52" applyNumberFormat="1" applyFont="1" applyFill="1" applyBorder="1" applyAlignment="1" applyProtection="1">
      <alignment horizontal="left" vertical="top" wrapText="1"/>
    </xf>
    <xf numFmtId="0" fontId="76" fillId="0" borderId="43" xfId="52" applyNumberFormat="1" applyFont="1" applyFill="1" applyBorder="1" applyAlignment="1" applyProtection="1">
      <alignment horizontal="left" vertical="top" wrapText="1"/>
    </xf>
    <xf numFmtId="49" fontId="76" fillId="0" borderId="0" xfId="52" applyNumberFormat="1" applyFont="1" applyFill="1" applyBorder="1" applyAlignment="1" applyProtection="1">
      <alignment horizontal="left" vertical="top" wrapText="1"/>
    </xf>
    <xf numFmtId="49" fontId="76" fillId="0" borderId="38" xfId="52" applyNumberFormat="1" applyFont="1" applyFill="1" applyBorder="1" applyAlignment="1" applyProtection="1">
      <alignment horizontal="left" vertical="top" wrapText="1"/>
    </xf>
    <xf numFmtId="49" fontId="76" fillId="0" borderId="43" xfId="52" applyNumberFormat="1" applyFont="1" applyFill="1" applyBorder="1" applyAlignment="1" applyProtection="1">
      <alignment horizontal="left" vertical="top" wrapText="1"/>
    </xf>
    <xf numFmtId="49" fontId="67" fillId="0" borderId="0" xfId="52" applyNumberFormat="1" applyFont="1" applyFill="1" applyBorder="1" applyAlignment="1" applyProtection="1">
      <alignment horizontal="left" vertical="top" wrapText="1"/>
    </xf>
    <xf numFmtId="49" fontId="55" fillId="0" borderId="43" xfId="52" applyNumberFormat="1" applyFont="1" applyFill="1" applyBorder="1" applyAlignment="1" applyProtection="1">
      <alignment horizontal="left" vertical="top" wrapText="1"/>
    </xf>
    <xf numFmtId="49" fontId="49" fillId="0" borderId="59" xfId="52" applyNumberFormat="1" applyFont="1" applyFill="1" applyBorder="1" applyAlignment="1" applyProtection="1">
      <alignment vertical="top" wrapText="1"/>
    </xf>
    <xf numFmtId="49" fontId="49" fillId="0" borderId="59" xfId="52" applyNumberFormat="1" applyFont="1" applyFill="1" applyBorder="1" applyAlignment="1" applyProtection="1">
      <alignment horizontal="right" vertical="top" wrapText="1"/>
    </xf>
    <xf numFmtId="0" fontId="64" fillId="0" borderId="38" xfId="52" applyNumberFormat="1" applyFont="1" applyFill="1" applyBorder="1" applyAlignment="1" applyProtection="1">
      <alignment horizontal="center" vertical="top"/>
    </xf>
    <xf numFmtId="0" fontId="49" fillId="0" borderId="63" xfId="52" applyNumberFormat="1" applyFont="1" applyFill="1" applyBorder="1" applyAlignment="1" applyProtection="1">
      <alignment horizontal="left" wrapText="1"/>
    </xf>
    <xf numFmtId="49" fontId="49" fillId="0" borderId="63" xfId="52" applyNumberFormat="1" applyFont="1" applyFill="1" applyBorder="1" applyAlignment="1" applyProtection="1">
      <alignment horizontal="center" wrapText="1"/>
    </xf>
    <xf numFmtId="49" fontId="49" fillId="0" borderId="63" xfId="52" applyNumberFormat="1" applyFont="1" applyFill="1" applyBorder="1" applyAlignment="1" applyProtection="1">
      <alignment horizontal="left" wrapText="1"/>
    </xf>
    <xf numFmtId="0" fontId="55" fillId="0" borderId="57" xfId="52" applyNumberFormat="1" applyFont="1" applyFill="1" applyBorder="1" applyAlignment="1" applyProtection="1">
      <alignment horizontal="center" vertical="center" wrapText="1"/>
    </xf>
    <xf numFmtId="0" fontId="55" fillId="0" borderId="38" xfId="52" applyNumberFormat="1" applyFont="1" applyFill="1" applyBorder="1" applyAlignment="1" applyProtection="1">
      <alignment horizontal="center" vertical="center" wrapText="1"/>
    </xf>
    <xf numFmtId="0" fontId="55" fillId="0" borderId="45" xfId="52" applyNumberFormat="1" applyFont="1" applyFill="1" applyBorder="1" applyAlignment="1" applyProtection="1">
      <alignment horizontal="center" vertical="center" wrapText="1"/>
    </xf>
    <xf numFmtId="0" fontId="55" fillId="0" borderId="34" xfId="52" applyNumberFormat="1" applyFont="1" applyFill="1" applyBorder="1" applyAlignment="1" applyProtection="1">
      <alignment horizontal="center" vertical="center" wrapText="1"/>
    </xf>
    <xf numFmtId="0" fontId="55" fillId="0" borderId="63" xfId="52" applyNumberFormat="1" applyFont="1" applyFill="1" applyBorder="1" applyAlignment="1" applyProtection="1">
      <alignment horizontal="center" vertical="center" wrapText="1"/>
    </xf>
    <xf numFmtId="0" fontId="55" fillId="0" borderId="64" xfId="52" applyNumberFormat="1" applyFont="1" applyFill="1" applyBorder="1" applyAlignment="1" applyProtection="1">
      <alignment horizontal="center" vertical="center" wrapText="1"/>
    </xf>
    <xf numFmtId="0" fontId="55" fillId="0" borderId="9" xfId="52" applyNumberFormat="1" applyFont="1" applyFill="1" applyBorder="1" applyAlignment="1" applyProtection="1">
      <alignment horizontal="center" vertical="center"/>
    </xf>
    <xf numFmtId="0" fontId="55" fillId="0" borderId="28" xfId="52" applyNumberFormat="1" applyFont="1" applyFill="1" applyBorder="1" applyAlignment="1" applyProtection="1">
      <alignment horizontal="center" vertical="center"/>
    </xf>
    <xf numFmtId="0" fontId="55" fillId="0" borderId="26" xfId="52" applyNumberFormat="1" applyFont="1" applyFill="1" applyBorder="1" applyAlignment="1" applyProtection="1">
      <alignment horizontal="center" vertical="center"/>
    </xf>
    <xf numFmtId="0" fontId="67" fillId="0" borderId="38" xfId="52" applyNumberFormat="1" applyFont="1" applyFill="1" applyBorder="1" applyAlignment="1" applyProtection="1">
      <alignment horizontal="left" vertical="top" wrapText="1"/>
    </xf>
    <xf numFmtId="0" fontId="49" fillId="0" borderId="63" xfId="52" applyNumberFormat="1" applyFont="1" applyFill="1" applyBorder="1" applyAlignment="1" applyProtection="1">
      <alignment wrapText="1"/>
    </xf>
    <xf numFmtId="0" fontId="55" fillId="0" borderId="58" xfId="52" applyNumberFormat="1" applyFont="1" applyFill="1" applyBorder="1" applyAlignment="1" applyProtection="1">
      <alignment horizontal="center" vertical="center" wrapText="1"/>
    </xf>
    <xf numFmtId="0" fontId="55" fillId="0" borderId="0" xfId="52" applyNumberFormat="1" applyFont="1" applyFill="1" applyBorder="1" applyAlignment="1" applyProtection="1">
      <alignment horizontal="center" vertical="center" wrapText="1"/>
    </xf>
    <xf numFmtId="0" fontId="55" fillId="0" borderId="43" xfId="52" applyNumberFormat="1" applyFont="1" applyFill="1" applyBorder="1" applyAlignment="1" applyProtection="1">
      <alignment horizontal="center" vertical="center" wrapText="1"/>
    </xf>
    <xf numFmtId="49" fontId="64" fillId="0" borderId="0" xfId="52" applyNumberFormat="1" applyFont="1" applyFill="1" applyBorder="1" applyAlignment="1" applyProtection="1">
      <alignment horizontal="left" vertical="top" wrapText="1"/>
    </xf>
    <xf numFmtId="49" fontId="49" fillId="0" borderId="63" xfId="52" applyNumberFormat="1" applyFont="1" applyFill="1" applyBorder="1" applyAlignment="1" applyProtection="1">
      <alignment vertical="top" wrapText="1"/>
    </xf>
    <xf numFmtId="49" fontId="49" fillId="0" borderId="63" xfId="52" applyNumberFormat="1" applyFont="1" applyFill="1" applyBorder="1" applyAlignment="1" applyProtection="1">
      <alignment horizontal="right" vertical="top" wrapText="1"/>
    </xf>
    <xf numFmtId="0" fontId="55" fillId="0" borderId="0" xfId="52" applyNumberFormat="1" applyFont="1" applyFill="1" applyBorder="1" applyAlignment="1" applyProtection="1">
      <alignment horizontal="left" vertical="top"/>
    </xf>
    <xf numFmtId="0" fontId="2" fillId="0" borderId="0" xfId="0" applyFont="1" applyAlignment="1">
      <alignment horizontal="center"/>
    </xf>
    <xf numFmtId="0" fontId="11" fillId="0" borderId="72" xfId="15" applyBorder="1" applyAlignment="1">
      <alignment horizontal="left"/>
    </xf>
    <xf numFmtId="0" fontId="94" fillId="13" borderId="69" xfId="53" applyFont="1" applyFill="1" applyBorder="1" applyAlignment="1">
      <alignment horizontal="left" vertical="top" wrapText="1"/>
    </xf>
    <xf numFmtId="0" fontId="94" fillId="13" borderId="70" xfId="53" applyFont="1" applyFill="1" applyBorder="1" applyAlignment="1">
      <alignment horizontal="left" vertical="top" wrapText="1"/>
    </xf>
    <xf numFmtId="0" fontId="94" fillId="13" borderId="68" xfId="15" applyFont="1" applyFill="1" applyBorder="1" applyAlignment="1">
      <alignment horizontal="left" vertical="top" wrapText="1"/>
    </xf>
    <xf numFmtId="0" fontId="94" fillId="13" borderId="0" xfId="15" applyFont="1" applyFill="1" applyBorder="1" applyAlignment="1">
      <alignment horizontal="left" vertical="top" wrapText="1"/>
    </xf>
    <xf numFmtId="0" fontId="11" fillId="0" borderId="39" xfId="15" applyBorder="1" applyAlignment="1">
      <alignment horizontal="left"/>
    </xf>
    <xf numFmtId="0" fontId="18" fillId="0" borderId="0" xfId="15" applyFont="1"/>
    <xf numFmtId="0" fontId="11" fillId="0" borderId="0" xfId="15"/>
    <xf numFmtId="0" fontId="94" fillId="13" borderId="67" xfId="15" applyFont="1" applyFill="1" applyBorder="1" applyAlignment="1">
      <alignment horizontal="left" vertical="top" wrapText="1"/>
    </xf>
    <xf numFmtId="0" fontId="94" fillId="13" borderId="69" xfId="15" applyFont="1" applyFill="1" applyBorder="1" applyAlignment="1">
      <alignment horizontal="left" vertical="top" wrapText="1"/>
    </xf>
    <xf numFmtId="0" fontId="94" fillId="13" borderId="70" xfId="15" applyFont="1" applyFill="1" applyBorder="1" applyAlignment="1">
      <alignment horizontal="left" vertical="top" wrapText="1"/>
    </xf>
    <xf numFmtId="0" fontId="94" fillId="13" borderId="71" xfId="15" applyFont="1" applyFill="1" applyBorder="1" applyAlignment="1">
      <alignment horizontal="left" vertical="top" wrapText="1"/>
    </xf>
    <xf numFmtId="0" fontId="10" fillId="0" borderId="40" xfId="67" applyBorder="1" applyAlignment="1">
      <alignment horizontal="center"/>
    </xf>
    <xf numFmtId="0" fontId="10" fillId="0" borderId="41" xfId="67" applyBorder="1" applyAlignment="1">
      <alignment horizontal="center"/>
    </xf>
    <xf numFmtId="0" fontId="10" fillId="0" borderId="42" xfId="67" applyBorder="1" applyAlignment="1">
      <alignment horizontal="center"/>
    </xf>
    <xf numFmtId="0" fontId="29" fillId="0" borderId="9" xfId="4" applyFont="1" applyBorder="1" applyAlignment="1">
      <alignment vertical="center" wrapText="1"/>
    </xf>
    <xf numFmtId="0" fontId="29" fillId="0" borderId="28" xfId="4" applyFont="1" applyBorder="1" applyAlignment="1">
      <alignment vertical="center" wrapText="1"/>
    </xf>
    <xf numFmtId="0" fontId="29" fillId="0" borderId="26" xfId="4" applyFont="1" applyBorder="1" applyAlignment="1">
      <alignment vertical="center" wrapText="1"/>
    </xf>
    <xf numFmtId="0" fontId="29" fillId="0" borderId="9" xfId="4" applyFont="1" applyBorder="1" applyAlignment="1">
      <alignment horizontal="left" vertical="center" wrapText="1"/>
    </xf>
    <xf numFmtId="0" fontId="29" fillId="0" borderId="28" xfId="4" applyFont="1" applyBorder="1" applyAlignment="1">
      <alignment horizontal="left" vertical="center" wrapText="1"/>
    </xf>
    <xf numFmtId="0" fontId="29" fillId="0" borderId="26" xfId="4" applyFont="1" applyBorder="1" applyAlignment="1">
      <alignment horizontal="left" vertical="center" wrapText="1"/>
    </xf>
    <xf numFmtId="0" fontId="29" fillId="0" borderId="38" xfId="4" applyFont="1" applyBorder="1" applyAlignment="1">
      <alignment horizontal="left" vertical="center" wrapText="1"/>
    </xf>
    <xf numFmtId="0" fontId="29" fillId="0" borderId="45" xfId="4" applyFont="1" applyBorder="1" applyAlignment="1">
      <alignment horizontal="left" vertical="center" wrapText="1"/>
    </xf>
    <xf numFmtId="0" fontId="29" fillId="0" borderId="57" xfId="4" applyFont="1" applyBorder="1" applyAlignment="1">
      <alignment horizontal="left" vertical="center" wrapText="1"/>
    </xf>
    <xf numFmtId="0" fontId="29" fillId="0" borderId="40" xfId="67" applyFont="1" applyBorder="1" applyAlignment="1">
      <alignment horizontal="left" vertical="top" wrapText="1"/>
    </xf>
    <xf numFmtId="0" fontId="29" fillId="0" borderId="41" xfId="67" applyFont="1" applyBorder="1" applyAlignment="1">
      <alignment horizontal="left" vertical="top" wrapText="1"/>
    </xf>
    <xf numFmtId="0" fontId="29" fillId="0" borderId="42" xfId="67" applyFont="1" applyBorder="1" applyAlignment="1">
      <alignment horizontal="left" vertical="top" wrapText="1"/>
    </xf>
    <xf numFmtId="0" fontId="29" fillId="0" borderId="39" xfId="67" applyFont="1" applyBorder="1" applyAlignment="1">
      <alignment horizontal="left" vertical="top" wrapText="1"/>
    </xf>
    <xf numFmtId="0" fontId="11" fillId="0" borderId="8" xfId="8" applyFont="1" applyFill="1" applyBorder="1" applyAlignment="1">
      <alignment horizontal="left" vertical="center" wrapText="1"/>
    </xf>
    <xf numFmtId="0" fontId="18" fillId="0" borderId="8" xfId="8" applyFont="1" applyFill="1" applyBorder="1" applyAlignment="1">
      <alignment horizontal="left" vertical="center" wrapText="1"/>
    </xf>
    <xf numFmtId="0" fontId="18" fillId="0" borderId="8" xfId="4" applyFont="1" applyFill="1" applyBorder="1" applyAlignment="1">
      <alignment horizontal="left" vertical="center" wrapText="1"/>
    </xf>
    <xf numFmtId="0" fontId="10" fillId="0" borderId="0" xfId="4" applyFill="1" applyBorder="1" applyAlignment="1">
      <alignment horizontal="left" wrapText="1"/>
    </xf>
    <xf numFmtId="0" fontId="11" fillId="0" borderId="0" xfId="9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horizontal="center" vertical="center"/>
    </xf>
    <xf numFmtId="0" fontId="11" fillId="0" borderId="11" xfId="4" applyFont="1" applyFill="1" applyBorder="1" applyAlignment="1">
      <alignment horizontal="center" vertical="center" wrapText="1"/>
    </xf>
    <xf numFmtId="0" fontId="11" fillId="0" borderId="12" xfId="4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3" borderId="4" xfId="0" applyNumberFormat="1" applyFont="1" applyFill="1" applyBorder="1" applyAlignment="1">
      <alignment vertical="center" wrapText="1"/>
    </xf>
    <xf numFmtId="0" fontId="6" fillId="3" borderId="5" xfId="0" applyNumberFormat="1" applyFont="1" applyFill="1" applyBorder="1" applyAlignment="1">
      <alignment vertical="center" wrapText="1"/>
    </xf>
    <xf numFmtId="0" fontId="4" fillId="3" borderId="4" xfId="0" applyNumberFormat="1" applyFont="1" applyFill="1" applyBorder="1" applyAlignment="1">
      <alignment horizontal="center" vertical="center" wrapText="1"/>
    </xf>
    <xf numFmtId="0" fontId="4" fillId="3" borderId="7" xfId="0" applyNumberFormat="1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vertical="center"/>
    </xf>
    <xf numFmtId="0" fontId="3" fillId="5" borderId="22" xfId="0" applyFont="1" applyFill="1" applyBorder="1" applyAlignment="1">
      <alignment vertical="center"/>
    </xf>
    <xf numFmtId="49" fontId="4" fillId="5" borderId="25" xfId="0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vertical="center"/>
    </xf>
    <xf numFmtId="0" fontId="4" fillId="5" borderId="25" xfId="0" applyFont="1" applyFill="1" applyBorder="1" applyAlignment="1">
      <alignment vertical="center" wrapText="1"/>
    </xf>
    <xf numFmtId="0" fontId="4" fillId="5" borderId="25" xfId="0" applyFont="1" applyFill="1" applyBorder="1" applyAlignment="1">
      <alignment horizontal="center" vertical="center" wrapText="1"/>
    </xf>
    <xf numFmtId="49" fontId="4" fillId="9" borderId="21" xfId="0" applyNumberFormat="1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vertical="center"/>
    </xf>
    <xf numFmtId="0" fontId="3" fillId="5" borderId="16" xfId="0" applyFont="1" applyFill="1" applyBorder="1" applyAlignment="1">
      <alignment vertical="center"/>
    </xf>
    <xf numFmtId="0" fontId="5" fillId="5" borderId="8" xfId="0" applyFont="1" applyFill="1" applyBorder="1" applyAlignment="1">
      <alignment vertical="center"/>
    </xf>
    <xf numFmtId="0" fontId="5" fillId="5" borderId="22" xfId="0" applyFont="1" applyFill="1" applyBorder="1" applyAlignment="1">
      <alignment vertical="center"/>
    </xf>
  </cellXfs>
  <cellStyles count="69">
    <cellStyle name="S10 5" xfId="24"/>
    <cellStyle name="S12 4" xfId="25"/>
    <cellStyle name="S13 2" xfId="2"/>
    <cellStyle name="S2 6" xfId="21"/>
    <cellStyle name="S3 3" xfId="17"/>
    <cellStyle name="S4 4" xfId="18"/>
    <cellStyle name="S5 4" xfId="19"/>
    <cellStyle name="S6 4" xfId="20"/>
    <cellStyle name="S7 3" xfId="22"/>
    <cellStyle name="S8 3" xfId="23"/>
    <cellStyle name="Денежный 2 2" xfId="40"/>
    <cellStyle name="Итоги" xfId="8"/>
    <cellStyle name="ЛокСмета" xfId="7"/>
    <cellStyle name="Обычный" xfId="0" builtinId="0"/>
    <cellStyle name="Обычный 10 12" xfId="48"/>
    <cellStyle name="Обычный 10 12 2" xfId="61"/>
    <cellStyle name="Обычный 100" xfId="11"/>
    <cellStyle name="Обычный 13 4 2" xfId="50"/>
    <cellStyle name="Обычный 140 3" xfId="13"/>
    <cellStyle name="Обычный 15" xfId="3"/>
    <cellStyle name="Обычный 18" xfId="16"/>
    <cellStyle name="Обычный 2" xfId="4"/>
    <cellStyle name="Обычный 2 2" xfId="5"/>
    <cellStyle name="Обычный 2 2 2" xfId="53"/>
    <cellStyle name="Обычный 2 2 2 2" xfId="46"/>
    <cellStyle name="Обычный 2 2 3" xfId="67"/>
    <cellStyle name="Обычный 2 2 4" xfId="34"/>
    <cellStyle name="Обычный 2 3" xfId="37"/>
    <cellStyle name="Обычный 2 3 2" xfId="55"/>
    <cellStyle name="Обычный 25 2" xfId="12"/>
    <cellStyle name="Обычный 27" xfId="36"/>
    <cellStyle name="Обычный 28 4" xfId="31"/>
    <cellStyle name="Обычный 28 4 2" xfId="38"/>
    <cellStyle name="Обычный 3" xfId="15"/>
    <cellStyle name="Обычный 3 2" xfId="42"/>
    <cellStyle name="Обычный 3 2 3" xfId="45"/>
    <cellStyle name="Обычный 3 3" xfId="28"/>
    <cellStyle name="Обычный 3 4" xfId="54"/>
    <cellStyle name="Обычный 32" xfId="39"/>
    <cellStyle name="Обычный 35" xfId="49"/>
    <cellStyle name="Обычный 4" xfId="14"/>
    <cellStyle name="Обычный 40" xfId="47"/>
    <cellStyle name="Обычный 41" xfId="62"/>
    <cellStyle name="Обычный 49" xfId="10"/>
    <cellStyle name="Обычный 5" xfId="52"/>
    <cellStyle name="Обычный 6" xfId="56"/>
    <cellStyle name="Обычный 7" xfId="58"/>
    <cellStyle name="Обычный 8" xfId="64"/>
    <cellStyle name="Обычный 9" xfId="68"/>
    <cellStyle name="ПИР" xfId="41"/>
    <cellStyle name="ПИР 2" xfId="57"/>
    <cellStyle name="Процентный" xfId="1" builtinId="5"/>
    <cellStyle name="Процентный 10" xfId="35"/>
    <cellStyle name="Процентный 2" xfId="27"/>
    <cellStyle name="Процентный 2 2" xfId="29"/>
    <cellStyle name="Титул" xfId="6"/>
    <cellStyle name="Финансовый" xfId="51" builtinId="3"/>
    <cellStyle name="Финансовый [0] 2 2" xfId="30"/>
    <cellStyle name="Финансовый 13" xfId="44"/>
    <cellStyle name="Финансовый 2" xfId="26"/>
    <cellStyle name="Финансовый 2 2" xfId="60"/>
    <cellStyle name="Финансовый 3" xfId="43"/>
    <cellStyle name="Финансовый 3 4" xfId="32"/>
    <cellStyle name="Финансовый 4" xfId="59"/>
    <cellStyle name="Финансовый 5" xfId="63"/>
    <cellStyle name="Финансовый 6" xfId="65"/>
    <cellStyle name="Финансовый 7 2" xfId="33"/>
    <cellStyle name="Финансовый 8" xfId="66"/>
    <cellStyle name="Хвост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7327</xdr:colOff>
      <xdr:row>6</xdr:row>
      <xdr:rowOff>168519</xdr:rowOff>
    </xdr:from>
    <xdr:to>
      <xdr:col>5</xdr:col>
      <xdr:colOff>351693</xdr:colOff>
      <xdr:row>6</xdr:row>
      <xdr:rowOff>175846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6726115" y="2271346"/>
          <a:ext cx="344366" cy="7327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7</xdr:row>
      <xdr:rowOff>161192</xdr:rowOff>
    </xdr:from>
    <xdr:to>
      <xdr:col>6</xdr:col>
      <xdr:colOff>131885</xdr:colOff>
      <xdr:row>7</xdr:row>
      <xdr:rowOff>175846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V="1">
          <a:off x="6726115" y="2769577"/>
          <a:ext cx="791308" cy="14654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9</xdr:row>
      <xdr:rowOff>131886</xdr:rowOff>
    </xdr:from>
    <xdr:to>
      <xdr:col>8</xdr:col>
      <xdr:colOff>263769</xdr:colOff>
      <xdr:row>9</xdr:row>
      <xdr:rowOff>139212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 flipV="1">
          <a:off x="6718788" y="3538905"/>
          <a:ext cx="1487366" cy="7326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10</xdr:row>
      <xdr:rowOff>123779</xdr:rowOff>
    </xdr:from>
    <xdr:to>
      <xdr:col>8</xdr:col>
      <xdr:colOff>249115</xdr:colOff>
      <xdr:row>10</xdr:row>
      <xdr:rowOff>134921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6726115" y="3845856"/>
          <a:ext cx="1465385" cy="11142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14</xdr:row>
      <xdr:rowOff>175847</xdr:rowOff>
    </xdr:from>
    <xdr:to>
      <xdr:col>8</xdr:col>
      <xdr:colOff>256442</xdr:colOff>
      <xdr:row>14</xdr:row>
      <xdr:rowOff>212480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 flipV="1">
          <a:off x="6718788" y="5158155"/>
          <a:ext cx="1480039" cy="36633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15</xdr:row>
      <xdr:rowOff>168520</xdr:rowOff>
    </xdr:from>
    <xdr:to>
      <xdr:col>10</xdr:col>
      <xdr:colOff>212481</xdr:colOff>
      <xdr:row>15</xdr:row>
      <xdr:rowOff>183173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V="1">
          <a:off x="6726115" y="5465885"/>
          <a:ext cx="1985597" cy="14653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128346</xdr:colOff>
      <xdr:row>16</xdr:row>
      <xdr:rowOff>146539</xdr:rowOff>
    </xdr:from>
    <xdr:to>
      <xdr:col>13</xdr:col>
      <xdr:colOff>373673</xdr:colOff>
      <xdr:row>16</xdr:row>
      <xdr:rowOff>156897</xdr:rowOff>
    </xdr:to>
    <xdr:cxnSp macro="">
      <xdr:nvCxnSpPr>
        <xdr:cNvPr id="27" name="Прямая со стрелкой 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 flipV="1">
          <a:off x="8906000" y="5758962"/>
          <a:ext cx="860788" cy="10358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131885</xdr:colOff>
      <xdr:row>17</xdr:row>
      <xdr:rowOff>87923</xdr:rowOff>
    </xdr:from>
    <xdr:to>
      <xdr:col>13</xdr:col>
      <xdr:colOff>381000</xdr:colOff>
      <xdr:row>17</xdr:row>
      <xdr:rowOff>95250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 flipV="1">
          <a:off x="8909539" y="6022731"/>
          <a:ext cx="864576" cy="7327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11</xdr:row>
      <xdr:rowOff>146541</xdr:rowOff>
    </xdr:from>
    <xdr:to>
      <xdr:col>8</xdr:col>
      <xdr:colOff>241788</xdr:colOff>
      <xdr:row>11</xdr:row>
      <xdr:rowOff>146541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6726115" y="4183676"/>
          <a:ext cx="1458058" cy="0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12</xdr:row>
      <xdr:rowOff>161193</xdr:rowOff>
    </xdr:from>
    <xdr:to>
      <xdr:col>8</xdr:col>
      <xdr:colOff>249115</xdr:colOff>
      <xdr:row>12</xdr:row>
      <xdr:rowOff>161194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6718788" y="4513385"/>
          <a:ext cx="1472712" cy="1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5" name="TextBox 4"/>
        <xdr:cNvSpPr txBox="1"/>
      </xdr:nvSpPr>
      <xdr:spPr>
        <a:xfrm>
          <a:off x="4782670" y="97345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6" name="TextBox 5"/>
        <xdr:cNvSpPr txBox="1"/>
      </xdr:nvSpPr>
      <xdr:spPr>
        <a:xfrm>
          <a:off x="4333316" y="97345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7" name="TextBox 6"/>
        <xdr:cNvSpPr txBox="1"/>
      </xdr:nvSpPr>
      <xdr:spPr>
        <a:xfrm flipV="1">
          <a:off x="5438774" y="97345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1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1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12" name="TextBox 11"/>
        <xdr:cNvSpPr txBox="1"/>
      </xdr:nvSpPr>
      <xdr:spPr>
        <a:xfrm>
          <a:off x="5297020" y="857250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13" name="TextBox 12"/>
        <xdr:cNvSpPr txBox="1"/>
      </xdr:nvSpPr>
      <xdr:spPr>
        <a:xfrm>
          <a:off x="4847666" y="857250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14" name="TextBox 13"/>
        <xdr:cNvSpPr txBox="1"/>
      </xdr:nvSpPr>
      <xdr:spPr>
        <a:xfrm flipV="1">
          <a:off x="6191249" y="857250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1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1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1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1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19" name="TextBox 18"/>
        <xdr:cNvSpPr txBox="1"/>
      </xdr:nvSpPr>
      <xdr:spPr>
        <a:xfrm>
          <a:off x="5297020" y="857250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20" name="TextBox 19"/>
        <xdr:cNvSpPr txBox="1"/>
      </xdr:nvSpPr>
      <xdr:spPr>
        <a:xfrm>
          <a:off x="4847666" y="857250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21" name="TextBox 20"/>
        <xdr:cNvSpPr txBox="1"/>
      </xdr:nvSpPr>
      <xdr:spPr>
        <a:xfrm flipV="1">
          <a:off x="6191249" y="857250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2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2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2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2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26" name="TextBox 25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27" name="TextBox 26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28" name="TextBox 27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2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0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1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33" name="TextBox 32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34" name="TextBox 33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35" name="TextBox 34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3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7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8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3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40" name="TextBox 39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41" name="TextBox 40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42" name="TextBox 41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43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44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45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4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49" name="TextBox 48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50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51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52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53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54" name="TextBox 53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55" name="TextBox 54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56" name="TextBox 55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5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58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59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60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61" name="TextBox 60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62" name="TextBox 61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63" name="TextBox 62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6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65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66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6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68" name="TextBox 67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69" name="TextBox 68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70" name="TextBox 69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7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7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7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7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75" name="TextBox 74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76" name="TextBox 75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77" name="TextBox 76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7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7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8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8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82" name="TextBox 81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83" name="TextBox 82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84" name="TextBox 83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8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8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8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8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89" name="TextBox 88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90" name="TextBox 89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91" name="TextBox 90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9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9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9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190500</xdr:rowOff>
    </xdr:to>
    <xdr:sp macro="" textlink="">
      <xdr:nvSpPr>
        <xdr:cNvPr id="9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23</xdr:row>
      <xdr:rowOff>0</xdr:rowOff>
    </xdr:from>
    <xdr:ext cx="1051112" cy="395569"/>
    <xdr:sp macro="" textlink="">
      <xdr:nvSpPr>
        <xdr:cNvPr id="96" name="TextBox 95"/>
        <xdr:cNvSpPr txBox="1"/>
      </xdr:nvSpPr>
      <xdr:spPr>
        <a:xfrm>
          <a:off x="5297020" y="80581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23</xdr:row>
      <xdr:rowOff>0</xdr:rowOff>
    </xdr:from>
    <xdr:ext cx="2353234" cy="315407"/>
    <xdr:sp macro="" textlink="">
      <xdr:nvSpPr>
        <xdr:cNvPr id="97" name="TextBox 96"/>
        <xdr:cNvSpPr txBox="1"/>
      </xdr:nvSpPr>
      <xdr:spPr>
        <a:xfrm>
          <a:off x="4847666" y="80581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23</xdr:row>
      <xdr:rowOff>0</xdr:rowOff>
    </xdr:from>
    <xdr:ext cx="1465729" cy="333376"/>
    <xdr:sp macro="" textlink="">
      <xdr:nvSpPr>
        <xdr:cNvPr id="98" name="TextBox 97"/>
        <xdr:cNvSpPr txBox="1"/>
      </xdr:nvSpPr>
      <xdr:spPr>
        <a:xfrm flipV="1">
          <a:off x="6191249" y="80581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304800" cy="190500"/>
    <xdr:sp macro="" textlink="">
      <xdr:nvSpPr>
        <xdr:cNvPr id="9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058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Documents%20and%20Settings/user.KLG0043/&#1056;&#1072;&#1073;&#1086;&#1095;&#1080;&#1081;%20&#1089;&#1090;&#1086;&#1083;/&#1044;&#1080;&#1085;&#1072;&#1088;&#1072;/Documents%20and%20Settings/afismagilov/Local%20Settings/Temporary%20Internet%20Files/OLK164/&#1055;&#1044;&#1056;+&#1041;&#1102;&#1076;&#1078;&#1077;&#1090;%20&#1070;&#1053;&#1043;%20&#1053;&#1058;&#1062;%20&#1059;&#1092;&#1072;%20(2005-2006)v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shinaon\Documents%20and%20Settings\Ievleva\Local%20Settings\Temporary%20Internet%20Files\Content.Outlook\XTAUZLZV\&#1072;&#1074;&#1075;-&#1089;&#1077;&#1085;&#1090;2011\&#1089;&#1088;&#1072;&#1074;&#1085;&#1077;&#1085;&#1080;&#1077;%20&#1080;&#1085;&#1074;&#1077;&#1089;&#1090;&#1087;&#1083;&#1072;&#1085;&#1086;&#1074;%20&#1082;&#1086;&#1084;&#1087;&#1072;&#1085;&#1080;&#1081;%20&#1058;&#1069;&#1050;&#1072;_10&#1072;&#1074;&#1075;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ep03n\&#1057;&#1077;&#1090;&#1077;&#1074;&#1086;&#1081;%20&#1076;&#1080;&#1089;&#1082;%20Z\portachev\&#1057;&#1090;&#1072;&#1090;&#1080;&#1089;&#1090;&#1080;&#1082;&#1072;%20&#1094;&#1077;&#1085;%20&#1080;%20&#1092;&#1080;&#1085;&#1072;&#1085;&#1089;&#1086;&#1074;\&#1052;&#1086;&#1080;%20&#1076;&#1086;&#1082;&#1091;&#1084;&#1077;&#1085;&#1090;&#1099;\&#1052;&#1054;&#1041;\06-03-06\Var2.7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&#1057;&#1084;&#1077;&#1090;&#1099;%20&#1088;&#1072;&#1073;&#1086;&#1095;&#1080;&#1077;\2008\&#1089;&#1084;&#1077;&#1090;&#1072;%20&#1075;&#1077;&#1086;&#1083;%20&#1042;&#1086;&#1083;&#1075;&#10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2007_&#1076;&#1086;&#1075;\!&#1044;&#1086;&#1075;&#1086;&#1074;&#1086;&#1088;&#1099;%20&#1085;&#1072;%202007%20&#1075;&#1086;&#1076;\&#1050;&#1091;&#1081;&#1073;_&#1046;&#1044;_&#1055;&#1048;&#1056;_&#1055;&#1054;\&#1040;&#1043;&#1043;_%20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3;&#1040;&#1055;&#1086;&#1076;&#1085;&#1052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Temp\Rar$DI00.781\&#1048;&#1079;&#1099;&#1089;&#1082;&#1072;&#1085;&#1080;&#1103;\&#1075;&#1077;&#1086;&#1083;-&#1048;&#108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Temp\Rar$DI00.781\&#1048;&#1079;&#1099;&#1089;&#1082;&#1072;&#1085;&#1080;&#1103;\&#1075;&#1077;&#1086;&#1083;-&#1048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lkina\Local%20Settings\Temporary%20Internet%20Files\Content.Outlook\U4QWQD3Y\&#1057;&#1084;&#1077;&#1090;&#1072;%20&#1085;&#1072;%20&#1056;&#1044;%20%20&#1040;&#1057;&#1059;%20&#1058;&#1055;%20%20&#1055;&#1057;%20&#1070;&#1078;&#1085;&#1072;&#1103;%20&#1050;&#1056;&#1059;&#1069;%20220%20&#1082;&#1042;%20&#1085;&#1086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Temp\Rar$DI00.781\&#1048;&#1079;&#1099;&#1089;&#1082;&#1072;&#1085;&#1080;&#1103;\&#1075;&#1077;&#1086;&#1083;-&#1048;&#108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&#1043;&#1045;&#1054;&#1057;&#1052;&#1045;&#1058;&#1040;\&#1056;&#1040;&#1057;&#1063;&#1045;&#1058;%20&#1057;&#1052;&#1045;&#1058;&#106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&#1043;&#1045;&#1054;&#1057;&#1052;&#1045;&#1058;&#1040;\&#1056;&#1040;&#1057;&#1063;&#1045;&#1058;%20&#1057;&#1052;&#1045;&#1058;&#106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&#1043;&#1045;&#1054;&#1057;&#1052;&#1045;&#1058;&#1040;\&#1056;&#1040;&#1057;&#1063;&#1045;&#1058;%20&#1057;&#1052;&#1045;&#1058;&#106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Users/biruzova/Desktop/&#1057;&#1086;&#1083;&#1085;&#1077;&#1095;&#1085;.%20&#1073;&#1072;&#1090;&#1072;&#1088;&#1077;&#1103;%20-%20&#1056;&#1044;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&#1055;&#1088;&#1086;&#1077;&#1082;&#1090;&#1099;\03_&#1050;&#1072;&#1084;&#1089;&#1082;&#1072;&#1103;_&#1043;&#1069;&#1057;\&#1047;&#1072;&#1084;&#1077;&#1085;&#1072;_&#1079;&#1072;&#1097;&#1080;&#1090;_&#1042;&#1051;_&#1042;&#1083;&#1072;&#1076;&#1080;&#1084;&#1080;&#1088;&#1089;&#1082;&#1072;&#1103;-2\!new_&#1050;&#1072;&#1084;&#1043;&#1069;&#1057;_&#1042;&#1083;&#1072;&#1076;&#1080;&#1084;&#1080;&#1088;&#1089;&#1082;&#1072;&#1103;2_&#1057;&#1052;&#1057;_&#1056;&#1072;&#1089;&#1095;&#1077;&#1090;_210809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7;&#1045;&#1052;&#1086;&#1076;&#1085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89;&#1084;&#1077;&#1090;&#1085;&#1099;&#1081;\&#1040;&#1083;&#1077;&#1082;&#1089;&#1072;&#1085;&#1076;&#1088;%20&#1040;&#1083;&#1077;&#1082;&#1089;&#1077;&#1077;&#1074;&#1080;&#1095;\&#1057;&#1057;&#1056;%20&#1089;&#1085;&#1077;&#1075;&#1086;&#1074;&#1072;&#1103;%20&#1087;&#1072;&#1076;&#1100;\&#1059;&#1050;&#1057;&#1048;%20&#1057;&#1090;&#1088;&#1102;&#1082;&#1086;&#1074;\&#1056;&#1072;&#1079;&#1085;&#1086;&#1077;%20Excel\&#1057;&#1057;&#1056;\&#1059;&#1050;&#1057;&#1048;\&#1056;&#1045;&#1057;&#1058;&#1056;&#1059;&#1050;&#1058;&#1059;&#1056;&#1048;&#1047;&#1040;&#1062;&#1048;&#1071;\&#1057;&#1086;&#1089;&#1085;&#1086;&#1074;&#1086;&#1077;\&#1052;&#1086;&#1080;%20&#1076;&#1086;&#1082;&#1091;&#1084;&#1077;&#1085;&#1090;&#1099;\&#1041;&#1102;&#1076;&#1078;&#1077;&#1090;\&#1060;&#1062;&#1055;\&#1056;&#1077;&#1089;&#1090;&#1088;&#1091;&#1082;&#1090;&#1091;&#1088;&#1080;&#1079;&#1072;&#1094;&#1080;&#1103;\&#1057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s\Zarplata_1\&#1044;&#1077;&#1085;&#1080;&#1089;\&#1089;&#1086;&#1093;&#1088;&#1072;&#1085;&#1080;&#1090;&#11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duws2003\&#1060;&#1080;&#1083;&#1080;&#1072;&#1083;%20&#1040;&#1057;&#1054;&#1044;&#1059;\&#1047;&#1072;&#1082;&#1072;&#1079;&#1095;&#1080;&#1082;&#1080;\&#1051;&#1059;&#1050;&#1054;&#1049;&#1051;-&#1055;&#1045;&#1056;&#1052;&#1053;&#1045;&#1060;&#1058;&#1068;\&#1050;&#1059;&#1059;&#1053;%20276%20&#1054;&#1089;&#1072;\&#1044;&#1086;&#1075;&#1086;&#1074;&#1086;&#1088;%20310%20&#1086;&#1090;%2006.02.03%20(&#1088;&#1077;&#1082;&#1086;&#1085;&#1089;&#1090;&#1088;&#1091;&#1082;&#1094;&#1080;&#1103;)\&#1044;&#1086;&#1087;.%20&#1089;&#1086;&#1075;&#1083;.%20&#8470;2%20&#1086;&#1090;%2001.09.04\&#1055;&#1088;&#1080;&#1083;&#1086;&#1078;.%20&#1076;.&#1089;.%202%20&#1082;%20&#1076;&#1086;&#1075;.%203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tmp/Temporary%20Internet%20Files/Content.Outlook/I72ZG5PP/&#1041;&#1044;&#1056;%20&#1057;&#1057;%201%20&#1082;&#1074;%202008%2014%2007%20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rozhnyj\Downloads\&#1042;&#1040;&#1057;&#1048;&#1051;&#1048;&#1049;\&#1055;&#1048;&#1056;%20&#1057;&#1090;&#1072;&#1076;&#1080;&#1086;&#1085;\DOCUME~1\TEMP\LOCALS~1\Temp\Xl000026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COPU\&#1052;&#1086;&#1080;%20&#1076;&#1086;&#1082;&#1091;&#1084;&#1077;&#1085;&#1090;&#1099;%20898\&#1051;&#1086;&#1087;&#1072;&#1090;&#1082;&#1080;&#1085;\&#1057;&#1077;&#1088;&#1074;&#1077;&#1088;\&#1053;&#1072;&#1083;&#1080;&#1095;&#1080;&#1077;%20&#1072;&#1074;&#1090;&#1086;&#1090;&#1088;&#1072;&#1085;&#1089;&#1087;&#1086;&#1088;&#1090;&#1072;%20&#1087;&#1086;%20&#1060;&#1062;&#1055;\&#1057;&#1074;&#1086;&#1076;&#1085;&#1072;&#1103;%20&#1086;&#1090;&#1095;&#1077;&#1090;&#1099;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&#1044;&#1086;&#1075;&#1086;&#1074;&#1086;&#1088;&#1085;&#1086;&#1081;%20&#1086;&#1090;&#1076;&#1077;&#1083;/&#1069;&#1082;&#1086;&#1085;&#1086;&#1084;&#1080;&#1082;&#1072;/&#1040;&#1082;&#1090;&#1099;-&#1054;&#1087;&#1083;&#1072;&#1090;&#10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ina.PGBUH\&#1052;&#1086;&#1080;%20&#1076;&#1086;&#1082;&#1091;&#1084;&#1077;&#1085;&#1090;&#1099;\&#1057;&#1084;&#1077;&#1090;&#1099;\&#1041;&#1072;&#1081;&#1076;&#1072;&#1088;&#1072;&#1094;&#1082;&#1072;&#1103;%20&#1075;&#1091;&#1073;&#1072;%202007\&#1048;&#1079;&#1099;&#1089;&#1082;&#1072;&#1085;&#1080;&#1103;\&#1071;&#1043;&#1048;\&#1050;&#1055;+C&#1084;&#1077;&#1090;&#1072;%202007%20&#1071;&#1043;&#1048;%20%20(14.03.07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pi\pir\PROJECTS\GIP\Office4\1980\&#1044;&#1086;&#1075;&#1086;&#1074;&#1086;&#1088;\&#1080;&#1089;&#1087;&#1086;&#1083;&#1085;&#1080;&#1090;&#1077;&#1083;&#1100;&#1085;&#1099;&#1077;%20&#1089;&#1084;&#1077;&#1090;&#1099;\DELIVERY\&#1052;&#1086;&#1080;%20&#1076;&#1086;&#1082;&#1091;&#1084;&#1077;&#1085;&#1090;&#1099;\&#1050;&#1085;&#1080;&#1075;&#1072;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Documents%20and%20Settings/operator/Desktop/&#1051;&#1072;&#1090;&#1091;&#1096;&#1082;&#1080;&#1085;&#1072;/&#1087;&#1083;&#1072;&#1085;&#1080;&#1088;&#1086;&#1074;&#1072;&#1085;&#1080;&#1077;%20&#1090;&#1077;&#1082;&#1091;&#1097;&#1080;&#108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tarinov\AppData\Roaming\Microsoft\AddIns\sumprop.xl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90;&#1077;&#1078;&#1085;&#1099;&#1077;%20&#1092;&#1086;&#1088;&#1084;&#1099;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55;&#1086;&#1103;&#1089;&#1085;&#1080;&#1090;&#1077;&#1083;&#1100;&#1085;&#1099;&#1077;%20&#1079;&#1072;&#1087;&#1080;&#1089;&#1082;&#1080;\4%20&#1072;&#1074;&#1075;&#1091;&#1089;&#1090;&#1072;%202006\Documents%20and%20Settings\Ustinov\Local%20Settings\Temporary%20Internet%20Files\OLK2B0\&#1054;&#1090;&#1087;&#1088;&#1072;&#1074;&#1083;&#1077;&#1085;&#1086;\brp\&#1043;&#1059;&#1060;&#1050;\GUF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3;&#1044;&#1057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Данные для расчёта сметы"/>
      <sheetName val="RSOILBAL"/>
      <sheetName val="3.1 Проект на стр.скв."/>
      <sheetName val="Смета"/>
      <sheetName val="К.рын"/>
      <sheetName val="Суточная"/>
      <sheetName val="Коэфф1."/>
      <sheetName val="Шкаф"/>
      <sheetName val="Прайс лист"/>
      <sheetName val="ПДР"/>
      <sheetName val="Обновление"/>
      <sheetName val="Цена"/>
      <sheetName val="Product"/>
      <sheetName val="Лист1"/>
      <sheetName val="Кварт"/>
      <sheetName val=""/>
      <sheetName val="Ссылки"/>
      <sheetName val="Смета 1"/>
      <sheetName val="Справочная"/>
      <sheetName val="Сокращения"/>
      <sheetName val="2.3"/>
      <sheetName val="Приложение 1. Смета РД"/>
      <sheetName val="Расчет ставок"/>
      <sheetName val="list"/>
      <sheetName val="База"/>
      <sheetName val="МРР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  <sheetName val="Data"/>
      <sheetName val="Титул"/>
      <sheetName val="Справочники"/>
      <sheetName val="BACT"/>
      <sheetName val="топография"/>
      <sheetName val="Общая часть"/>
      <sheetName val="Сводная"/>
      <sheetName val="Счет-Фактура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  <sheetName val="РС"/>
      <sheetName val="Norm"/>
      <sheetName val="ПДР"/>
      <sheetName val="Лист1"/>
      <sheetName val="Обновление"/>
      <sheetName val="Цена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  <sheetName val="топография"/>
      <sheetName val="Зап-3- СЦБ"/>
      <sheetName val="свод 2"/>
      <sheetName val="вариант"/>
      <sheetName val="HP и оргтехника"/>
      <sheetName val="Смета"/>
      <sheetName val="см8"/>
      <sheetName val="свод 3"/>
      <sheetName val="топо"/>
      <sheetName val="Лист опроса"/>
      <sheetName val="Summary"/>
      <sheetName val="№5 СУБ Инж защ"/>
      <sheetName val="ПДР+Бюджет ЮНГ НТЦ Уфа (2005-20"/>
      <sheetName val="13.1"/>
      <sheetName val="Данные для расчёта сметы"/>
      <sheetName val="ЭХЗ"/>
      <sheetName val="График"/>
      <sheetName val="Коэфф1."/>
      <sheetName val="Табл38-7"/>
      <sheetName val="1.1"/>
      <sheetName val="Сводная"/>
      <sheetName val="СС"/>
      <sheetName val="Лист1"/>
      <sheetName val="Обновление"/>
      <sheetName val="все"/>
      <sheetName val="Суточная"/>
      <sheetName val="COA- Nov  02"/>
      <sheetName val="мсн"/>
      <sheetName val="Разработка проекта"/>
      <sheetName val="Opex personnel (Term facs)"/>
      <sheetName val="Цена"/>
      <sheetName val="Product"/>
      <sheetName val="Пример расчета"/>
      <sheetName val="Additives"/>
      <sheetName val="Ryazan"/>
      <sheetName val="Assumpt"/>
      <sheetName val="КП (2)"/>
      <sheetName val="Капитальные затраты"/>
      <sheetName val="ВКЕ"/>
      <sheetName val="Счет-Фактура"/>
      <sheetName val="Ачинский НПЗ"/>
      <sheetName val="СметаСводная Колпино"/>
      <sheetName val="СПЕЦИФИКАЦИЯ"/>
      <sheetName val="Смета 1"/>
      <sheetName val="исходные данные"/>
      <sheetName val="расчетные таблицы"/>
      <sheetName val="СметаСводная снег"/>
      <sheetName val="НЕДЕЛИ"/>
      <sheetName val="2.2 "/>
      <sheetName val="к.84-к.83"/>
      <sheetName val="СМЕТА проект"/>
      <sheetName val="Journals"/>
      <sheetName val="1"/>
      <sheetName val="93-110"/>
      <sheetName val="Norm"/>
      <sheetName val="Шкаф"/>
      <sheetName val="Прайс лист"/>
      <sheetName val="OCK1"/>
      <sheetName val="начало"/>
      <sheetName val="5ОборРабМест(HP)"/>
      <sheetName val="Амур ДОН"/>
      <sheetName val="Курсы"/>
      <sheetName val="свод"/>
      <sheetName val="Сводная смета"/>
      <sheetName val="list"/>
      <sheetName val="Сметы за сопровождение"/>
      <sheetName val="ц_1991"/>
      <sheetName val="Дополнительные параметры"/>
      <sheetName val="total"/>
      <sheetName val="Комплектация"/>
      <sheetName val="трубы"/>
      <sheetName val="СМР"/>
      <sheetName val="дороги"/>
      <sheetName val="См 1 наруж.водопровод"/>
      <sheetName val="СметаСводная Рыб"/>
      <sheetName val="ИД"/>
      <sheetName val="См.№7 Эл."/>
      <sheetName val="См.№8 Пож."/>
      <sheetName val="См.№3 ВиК"/>
      <sheetName val="RSOILBAL"/>
      <sheetName val="Lim"/>
      <sheetName val="Control"/>
      <sheetName val="Destination"/>
      <sheetName val="sapactivexlhiddensheet"/>
      <sheetName val="ID"/>
      <sheetName val="ПД"/>
      <sheetName val="информация"/>
      <sheetName val="16"/>
      <sheetName val=""/>
      <sheetName val="MAIN_PARAMETERS"/>
      <sheetName val="свод1"/>
      <sheetName val="РасчетКомандир1"/>
      <sheetName val="РасчетКомандир2"/>
      <sheetName val="1.5.1"/>
      <sheetName val="1.5.2"/>
      <sheetName val="1.5.3"/>
      <sheetName val="1.5.4"/>
      <sheetName val="1.5.5"/>
      <sheetName val="1.5.6"/>
      <sheetName val="1.5.7"/>
      <sheetName val="1.5.8"/>
      <sheetName val="1.5.9"/>
      <sheetName val="1.5.10"/>
      <sheetName val="1.5.11"/>
      <sheetName val="1.5.12"/>
      <sheetName val="1.5.13"/>
      <sheetName val="1.5.14"/>
      <sheetName val="УП _2004"/>
      <sheetName val="Б.Сатка"/>
      <sheetName val="Исполнение по оборуд_"/>
      <sheetName val="АУП"/>
      <sheetName val="ИД СМР"/>
      <sheetName val="ИД ПНР"/>
      <sheetName val="Акт выбора"/>
      <sheetName val="трансформация1"/>
      <sheetName val="Прибыль опл"/>
      <sheetName val="Main"/>
      <sheetName val="Хар_"/>
      <sheetName val="С1_"/>
      <sheetName val="Lucent"/>
      <sheetName val="Сводная смета + КП 4_ПИР АСТУЭ "/>
      <sheetName val="Лист2"/>
      <sheetName val="база"/>
      <sheetName val="Справочные данные"/>
      <sheetName val="РП"/>
      <sheetName val="Ханты"/>
      <sheetName val="Тобольск"/>
      <sheetName val="ВЛ-10"/>
      <sheetName val="№1"/>
      <sheetName val="К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техн"/>
      <sheetName val="ВП пол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  <sheetName val="Спецификация"/>
      <sheetName val="Шатура 16,04"/>
      <sheetName val="Р 01-12 оф.прав"/>
      <sheetName val="Договорная цена"/>
      <sheetName val="Spec ИВЦ(16.08)"/>
      <sheetName val="топография"/>
      <sheetName val="Panduit_old"/>
      <sheetName val="Spec_ИВЦ"/>
      <sheetName val="Panduit_(new)"/>
      <sheetName val="Оборуд_в_шкафах"/>
      <sheetName val="Выборка_Заказчик"/>
      <sheetName val="Сводная_смета"/>
      <sheetName val="Свод_объем"/>
      <sheetName val="Р_01-12_оф_прав"/>
      <sheetName val="Spec_ИВЦ(16_08)"/>
      <sheetName val="Шатура_16,04"/>
      <sheetName val="обновление"/>
      <sheetName val="цена"/>
      <sheetName val="product"/>
      <sheetName val="лист1"/>
      <sheetName val="график"/>
      <sheetName val="Main list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  <sheetName val="смета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  <sheetName val="Смета"/>
      <sheetName val="Разработка проекта"/>
      <sheetName val="sapactivexlhiddensheet"/>
      <sheetName val="Norm"/>
      <sheetName val="Сводная смета"/>
      <sheetName val="list"/>
      <sheetName val="Табл38-7"/>
      <sheetName val="топография"/>
      <sheetName val="ПДР ООО &quot;Юкос ФБЦ&quot;"/>
      <sheetName val="Nodes"/>
      <sheetName val="Periods"/>
      <sheetName val="Справочник"/>
      <sheetName val="Хар_"/>
      <sheetName val="С1_"/>
      <sheetName val="13.1"/>
      <sheetName val="все"/>
      <sheetName val="Коэф"/>
      <sheetName val="топо"/>
      <sheetName val="XLR_NoRangeSheet"/>
      <sheetName val="График"/>
      <sheetName val="OCK1"/>
      <sheetName val="ц_1991"/>
      <sheetName val="Шкаф"/>
      <sheetName val="Коэфф1."/>
      <sheetName val="Прайс лист"/>
      <sheetName val="№5 СУБ Инж защ"/>
      <sheetName val="ВКЕ"/>
      <sheetName val="Journals"/>
      <sheetName val="Summary"/>
      <sheetName val="Opex personnel (Term facs)"/>
      <sheetName val="Лист1"/>
      <sheetName val="Lim"/>
      <sheetName val="СС"/>
      <sheetName val="СМЕТА проект"/>
      <sheetName val="Справочники"/>
      <sheetName val="Сводная"/>
      <sheetName val="Параметры"/>
      <sheetName val="Списки"/>
      <sheetName val="МБП"/>
      <sheetName val="Цена"/>
      <sheetName val="КП (2)"/>
      <sheetName val="СВОД"/>
      <sheetName val="Бюджет"/>
      <sheetName val="Дополнительные параметры"/>
      <sheetName val="Лист"/>
      <sheetName val="Капитальные затраты"/>
      <sheetName val="Обновление"/>
      <sheetName val="Product"/>
      <sheetName val="2.2 "/>
      <sheetName val="B"/>
      <sheetName val="начало"/>
      <sheetName val="Кредиты"/>
      <sheetName val="Ком  предл по Сероочистке Алато"/>
      <sheetName val="к.84-к.83"/>
      <sheetName val="УКП"/>
      <sheetName val="Panduit"/>
      <sheetName val="Курсы"/>
      <sheetName val="breakdown"/>
      <sheetName val="трансформация1"/>
      <sheetName val="Control"/>
      <sheetName val="эл.химз."/>
      <sheetName val="гидрология"/>
      <sheetName val="Ачинский НПЗ"/>
      <sheetName val="ID"/>
      <sheetName val="Справочные данные"/>
      <sheetName val="total"/>
      <sheetName val="Комплектация"/>
      <sheetName val="трубы"/>
      <sheetName val="СМР"/>
      <sheetName val="дороги"/>
      <sheetName val="PwC Copies from old models --&gt;&gt;"/>
      <sheetName val="Акт выбора"/>
      <sheetName val="Зап-3- СЦБ"/>
      <sheetName val="ПОДПИСИ"/>
      <sheetName val="СметаСводная Рыб"/>
      <sheetName val="ЭХЗ"/>
      <sheetName val="См3(подходы)"/>
      <sheetName val="См2(мост)"/>
      <sheetName val="КУ1"/>
      <sheetName val="1155"/>
      <sheetName val="93-110"/>
      <sheetName val="Данные для расчёта сметы"/>
      <sheetName val="Лист опроса"/>
      <sheetName val=""/>
      <sheetName val="Variant 1"/>
      <sheetName val="Трудовой процесс. Норматив"/>
      <sheetName val="Виды работ"/>
      <sheetName val="manual"/>
      <sheetName val="лист общих данных"/>
      <sheetName val="Коэффициенты"/>
      <sheetName val="СметаСводная го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Пример_расчета"/>
      <sheetName val="Структура_АСУ_УПН"/>
      <sheetName val="Структура_АРМ"/>
      <sheetName val="Сигналы_контроллера"/>
      <sheetName val="Сигналы_контроллера_+_верхн_уро"/>
      <sheetName val="Смета_1_разд_с_коэф"/>
      <sheetName val="Смета_(3_кат)_ГЭСНп"/>
      <sheetName val="Трудозатраты_(3кат)_ГЭСНп"/>
      <sheetName val="Таблица_9_ГЭСНп"/>
      <sheetName val="Разработка_проекта"/>
      <sheetName val="Сводная_смета"/>
      <sheetName val="ПДР_ООО_&quot;Юкос_ФБЦ&quot;"/>
      <sheetName val="13_1"/>
      <sheetName val="Коэфф1_"/>
      <sheetName val="Прайс_лист"/>
      <sheetName val="№5_СУБ_Инж_защ"/>
      <sheetName val="Opex_personnel_(Term_facs)"/>
      <sheetName val="СМЕТА_проект"/>
      <sheetName val="КП_(2)"/>
      <sheetName val="Дополнительные_параметры"/>
      <sheetName val="Капитальные_затраты"/>
      <sheetName val="2_2_"/>
      <sheetName val="Ком__предл_по_Сероочистке_Алато"/>
      <sheetName val="к_84-к_83"/>
      <sheetName val="эл_химз_"/>
      <sheetName val="Ачинский_НПЗ"/>
      <sheetName val="Справочные_данные"/>
      <sheetName val="PwC_Copies_from_old_models_--&gt;&gt;"/>
      <sheetName val="Акт_выбора"/>
      <sheetName val="Зап-3-_СЦБ"/>
      <sheetName val="СметаСводная_Рыб"/>
      <sheetName val="Данные_для_расчёта_сметы"/>
      <sheetName val="Спецификация"/>
      <sheetName val="6_11_1  сторонние"/>
      <sheetName val="Восстановл_Лист12"/>
      <sheetName val="Восстановл_Лист18"/>
      <sheetName val="Восстановл_Лист10"/>
      <sheetName val="Восстановл_Лист6"/>
      <sheetName val="Восстановл_Лист14"/>
      <sheetName val="Восстановл_Лист20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11"/>
      <sheetName val="Восстановл_Лист7"/>
      <sheetName val="Восстановл_Лист15"/>
      <sheetName val="Восстановл_Лист21"/>
      <sheetName val="Восстановл_Лист17"/>
      <sheetName val="Сметы за сопровождени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К было-стало"/>
      <sheetName val="сравнение инвестпланов компаний"/>
      <sheetName val="VAT returns"/>
    </sheetNames>
    <definedNames>
      <definedName name="short" refersTo="#ССЫЛКА!"/>
      <definedName name="суда" refersTo="#ССЫЛКА!"/>
      <definedName name="ыяпр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  <sheetName val="Проект"/>
      <sheetName val="Выборка Заказчик"/>
      <sheetName val="Общ"/>
      <sheetName val="Текущие показатели"/>
      <sheetName val="З_П1"/>
      <sheetName val="СМЕТА_проект1"/>
      <sheetName val="СВОД_ПИР1"/>
      <sheetName val="13_11"/>
      <sheetName val="Пример_расчета1"/>
      <sheetName val="Коэфф1_1"/>
      <sheetName val="Прайс_лист1"/>
      <sheetName val="Сводная_смета1"/>
      <sheetName val="Сводная_газопровод1"/>
      <sheetName val="к_84-к_831"/>
      <sheetName val="См_1_наруж_водопровод"/>
      <sheetName val="КП_(2)"/>
      <sheetName val="в_работу"/>
      <sheetName val="Данные_для_расчёта_сметы"/>
      <sheetName val="СтрЗапасов_(2)"/>
      <sheetName val="Прибыль_опл"/>
      <sheetName val="ИД_СМР"/>
      <sheetName val="ИД_ПНР"/>
      <sheetName val="СметаСводная гост"/>
      <sheetName val="Лист опроса"/>
      <sheetName val="XLR_NoRangeSheet"/>
      <sheetName val="Хаттон 90.90 Femco"/>
      <sheetName val="Коэффициенты"/>
      <sheetName val="база"/>
      <sheetName val="№5_СУБ_Инж_защ"/>
      <sheetName val="З_П2"/>
      <sheetName val="СМЕТА_проект2"/>
      <sheetName val="СВОД_ПИР2"/>
      <sheetName val="13_12"/>
      <sheetName val="Пример_расчета2"/>
      <sheetName val="Коэфф1_2"/>
      <sheetName val="Прайс_лист2"/>
      <sheetName val="Сводная_смета2"/>
      <sheetName val="Сводная_газопровод2"/>
      <sheetName val="к_84-к_832"/>
      <sheetName val="См_1_наруж_водопровод1"/>
      <sheetName val="КП_(2)1"/>
      <sheetName val="в_работу1"/>
      <sheetName val="Данные_для_расчёта_сметы1"/>
      <sheetName val="СтрЗапасов_(2)1"/>
      <sheetName val="Прибыль_опл1"/>
      <sheetName val="к.рын"/>
      <sheetName val="Акт выбо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щие цены"/>
      <sheetName val="рабочий"/>
      <sheetName val="окраска"/>
      <sheetName val="Огл. Графиков"/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Оглавление"/>
      <sheetName val="Печать Выпусков"/>
      <sheetName val="Печать ИОК"/>
      <sheetName val="Печать фондов"/>
      <sheetName val="Баланс ОФ"/>
      <sheetName val="Dealing_other bonds"/>
      <sheetName val="Проект"/>
      <sheetName val="Constants"/>
      <sheetName val="NIUs"/>
      <sheetName val="КлассНТМК"/>
      <sheetName val="Пр2"/>
      <sheetName val="Лист3"/>
      <sheetName val="Лист6"/>
      <sheetName val="факт возвр"/>
      <sheetName val="Лист20"/>
      <sheetName val="Лист8"/>
      <sheetName val="Лист16"/>
      <sheetName val="2010"/>
      <sheetName val="Лист17"/>
      <sheetName val="2010 (4)"/>
      <sheetName val="Лист18"/>
      <sheetName val="2010 (3)"/>
      <sheetName val="Лист14"/>
      <sheetName val="Лист19"/>
      <sheetName val="2010 (2)"/>
      <sheetName val="2011"/>
      <sheetName val="2012"/>
      <sheetName val="Лист22"/>
      <sheetName val="Лист21"/>
      <sheetName val="Лист23"/>
      <sheetName val="Лист25"/>
      <sheetName val="Лист24"/>
      <sheetName val="Лист26"/>
      <sheetName val="2002(v2)"/>
      <sheetName val="Гр5(о)"/>
      <sheetName val="Main"/>
      <sheetName val="ПРОГНОЗ_1"/>
      <sheetName val="rozvaha"/>
      <sheetName val="основн информ"/>
    </sheetNames>
    <sheetDataSet>
      <sheetData sheetId="0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1" refreshError="1">
        <row r="121">
          <cell r="CI121">
            <v>1199.7543236906586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X305">
            <v>0.47882842736883524</v>
          </cell>
        </row>
        <row r="306">
          <cell r="X306">
            <v>1.990680034736596</v>
          </cell>
        </row>
        <row r="307">
          <cell r="X307">
            <v>7.8008447341311413</v>
          </cell>
        </row>
        <row r="308">
          <cell r="X308">
            <v>1.9709498469205404</v>
          </cell>
        </row>
        <row r="309">
          <cell r="X309">
            <v>0.27256702917581299</v>
          </cell>
        </row>
        <row r="310">
          <cell r="X310">
            <v>2.5559084912343706</v>
          </cell>
        </row>
        <row r="311">
          <cell r="X311">
            <v>3.0352589215630927</v>
          </cell>
        </row>
        <row r="312">
          <cell r="X312">
            <v>2.9631747768844696</v>
          </cell>
        </row>
        <row r="313">
          <cell r="X313">
            <v>3.0501431141168038</v>
          </cell>
        </row>
        <row r="314">
          <cell r="X314">
            <v>3.1724395660395981</v>
          </cell>
        </row>
        <row r="315">
          <cell r="X315">
            <v>4.2942158563236035</v>
          </cell>
        </row>
        <row r="316">
          <cell r="X316">
            <v>6.0602414813269059</v>
          </cell>
        </row>
        <row r="317">
          <cell r="X317">
            <v>4.5218919927725576</v>
          </cell>
        </row>
        <row r="318">
          <cell r="X318">
            <v>3.4680879074882145</v>
          </cell>
        </row>
        <row r="319">
          <cell r="X319">
            <v>5.824093989287964</v>
          </cell>
        </row>
        <row r="320">
          <cell r="X320">
            <v>2.6219865812864538</v>
          </cell>
        </row>
        <row r="321">
          <cell r="X321">
            <v>0.49666330878179943</v>
          </cell>
        </row>
        <row r="322">
          <cell r="X322">
            <v>32.61121292988657</v>
          </cell>
        </row>
        <row r="323">
          <cell r="X323">
            <v>7.2272592008065351</v>
          </cell>
        </row>
        <row r="324">
          <cell r="X324">
            <v>2.9415488738358175</v>
          </cell>
        </row>
        <row r="325">
          <cell r="X325">
            <v>0.74307864342814867</v>
          </cell>
        </row>
        <row r="326">
          <cell r="X326">
            <v>8.8850444441020642</v>
          </cell>
        </row>
        <row r="327">
          <cell r="X327">
            <v>2.4696259927089108</v>
          </cell>
        </row>
        <row r="335">
          <cell r="X335">
            <v>0.48840499591621195</v>
          </cell>
        </row>
        <row r="336">
          <cell r="X336">
            <v>2.0304936354313279</v>
          </cell>
        </row>
        <row r="337">
          <cell r="X337">
            <v>7.8008447341311413</v>
          </cell>
        </row>
        <row r="338">
          <cell r="X338">
            <v>2.0103688438589513</v>
          </cell>
        </row>
        <row r="339">
          <cell r="X339">
            <v>0.27801836975932925</v>
          </cell>
        </row>
        <row r="340">
          <cell r="X340">
            <v>2.607026661059058</v>
          </cell>
        </row>
        <row r="341">
          <cell r="X341">
            <v>3.0959640999943545</v>
          </cell>
        </row>
        <row r="342">
          <cell r="X342">
            <v>3.0224382724221592</v>
          </cell>
        </row>
        <row r="343">
          <cell r="X343">
            <v>3.1111459763991398</v>
          </cell>
        </row>
        <row r="344">
          <cell r="X344">
            <v>3.2358883573603903</v>
          </cell>
        </row>
        <row r="345">
          <cell r="X345">
            <v>4.3801001734500753</v>
          </cell>
        </row>
        <row r="346">
          <cell r="X346">
            <v>6.1814463109534445</v>
          </cell>
        </row>
        <row r="347">
          <cell r="X347">
            <v>4.6123298326280091</v>
          </cell>
        </row>
        <row r="348">
          <cell r="X348">
            <v>3.537449665637979</v>
          </cell>
        </row>
        <row r="349">
          <cell r="X349">
            <v>5.9405758690737231</v>
          </cell>
        </row>
        <row r="350">
          <cell r="X350">
            <v>2.6744263129121828</v>
          </cell>
        </row>
        <row r="351">
          <cell r="X351">
            <v>0.50659657495743537</v>
          </cell>
        </row>
        <row r="352">
          <cell r="X352">
            <v>33.263437188484303</v>
          </cell>
        </row>
        <row r="353">
          <cell r="X353">
            <v>7.3718043848226662</v>
          </cell>
        </row>
        <row r="354">
          <cell r="X354">
            <v>3.0003798513125339</v>
          </cell>
        </row>
        <row r="355">
          <cell r="X355">
            <v>0.7579402162967116</v>
          </cell>
        </row>
        <row r="356">
          <cell r="X356">
            <v>9.0627453329841057</v>
          </cell>
        </row>
        <row r="357">
          <cell r="X357">
            <v>2.5190185125630893</v>
          </cell>
        </row>
      </sheetData>
      <sheetData sheetId="2" refreshError="1"/>
      <sheetData sheetId="3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4">
        <row r="4">
          <cell r="Y4">
            <v>1</v>
          </cell>
        </row>
      </sheetData>
      <sheetData sheetId="5">
        <row r="121">
          <cell r="CI121">
            <v>1199.7543236906586</v>
          </cell>
        </row>
      </sheetData>
      <sheetData sheetId="6">
        <row r="2">
          <cell r="B2" t="str">
            <v>Выпуски</v>
          </cell>
        </row>
      </sheetData>
      <sheetData sheetId="7">
        <row r="2">
          <cell r="B2" t="str">
            <v>Выпуски</v>
          </cell>
        </row>
      </sheetData>
      <sheetData sheetId="8">
        <row r="4">
          <cell r="Y4">
            <v>1</v>
          </cell>
        </row>
      </sheetData>
      <sheetData sheetId="9">
        <row r="121">
          <cell r="CI121">
            <v>1199.7543236906586</v>
          </cell>
        </row>
      </sheetData>
      <sheetData sheetId="10">
        <row r="7">
          <cell r="C7">
            <v>1</v>
          </cell>
        </row>
      </sheetData>
      <sheetData sheetId="11">
        <row r="4">
          <cell r="Y4">
            <v>1</v>
          </cell>
        </row>
      </sheetData>
      <sheetData sheetId="12">
        <row r="121">
          <cell r="CI121">
            <v>1199.7543236906586</v>
          </cell>
        </row>
      </sheetData>
      <sheetData sheetId="13">
        <row r="7">
          <cell r="C7">
            <v>1</v>
          </cell>
        </row>
      </sheetData>
      <sheetData sheetId="14">
        <row r="4">
          <cell r="Y4">
            <v>1</v>
          </cell>
        </row>
      </sheetData>
      <sheetData sheetId="15"/>
      <sheetData sheetId="16">
        <row r="121">
          <cell r="CI121">
            <v>1199.7543236906586</v>
          </cell>
        </row>
      </sheetData>
      <sheetData sheetId="17">
        <row r="4">
          <cell r="Y4">
            <v>1</v>
          </cell>
        </row>
      </sheetData>
      <sheetData sheetId="18"/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13.1"/>
      <sheetName val="ЭХЗ"/>
      <sheetName val="Лист1"/>
      <sheetName val="Обновление"/>
      <sheetName val="Цена"/>
      <sheetName val="Product"/>
      <sheetName val="Шкафы_end"/>
      <sheetName val="СМЕТА проект"/>
      <sheetName val="топография"/>
      <sheetName val="Calc"/>
      <sheetName val="ПДР"/>
      <sheetName val="Кредиты"/>
      <sheetName val="sapactivexlhiddensheet"/>
      <sheetName val="трансформация1"/>
      <sheetName val="Все ОС"/>
      <sheetName val="к.84-к.83"/>
      <sheetName val="Данные для расчёта сметы"/>
      <sheetName val="MAIN_PARAMETERS"/>
      <sheetName val="HP и оргтехника"/>
      <sheetName val="93-110"/>
      <sheetName val="Смета"/>
      <sheetName val="Пример расчета"/>
      <sheetName val="Summary"/>
      <sheetName val="1ПС"/>
      <sheetName val="5ОборРабМест(HP)"/>
      <sheetName val="Лист опроса"/>
      <sheetName val="COS&amp; SG&amp;A Classification"/>
      <sheetName val="reconciliation"/>
      <sheetName val="свод 2"/>
      <sheetName val="1155"/>
      <sheetName val="SP173И1"/>
      <sheetName val="SP173И2"/>
      <sheetName val="SP173И3"/>
      <sheetName val="SP353СИ1"/>
      <sheetName val="SP353СИ2"/>
      <sheetName val="SP353ЦИ1"/>
      <sheetName val="SP353ЦИ2"/>
      <sheetName val="КП (2)"/>
      <sheetName val="информация"/>
      <sheetName val="Lim"/>
      <sheetName val="Параметры"/>
      <sheetName val="Norm"/>
      <sheetName val="ПДР ООО &quot;Юкос ФБЦ&quot;"/>
      <sheetName val="Хар_"/>
      <sheetName val="С1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С"/>
      <sheetName val="Прибыль опл"/>
      <sheetName val="Амур ДОН"/>
      <sheetName val="СВОД"/>
      <sheetName val="Journals"/>
      <sheetName val="кп ГК"/>
      <sheetName val="total"/>
      <sheetName val="Комплектация"/>
      <sheetName val="трубы"/>
      <sheetName val="СМР"/>
      <sheetName val="дороги"/>
      <sheetName val="OCK1"/>
      <sheetName val="исходные данные"/>
      <sheetName val="расчетные таблицы"/>
      <sheetName val="свод 3"/>
      <sheetName val="График"/>
      <sheetName val="Капитальные затраты"/>
      <sheetName val="все"/>
      <sheetName val="топо"/>
      <sheetName val="Проект"/>
      <sheetName val="БД"/>
      <sheetName val="Огл. Графиков"/>
      <sheetName val="Текущие цены"/>
      <sheetName val="рабочий"/>
      <sheetName val="окраска"/>
      <sheetName val="РП"/>
      <sheetName val="ID"/>
      <sheetName val="Б.Сатка"/>
      <sheetName val="Зап-3- СЦБ"/>
      <sheetName val="Бюджет"/>
      <sheetName val="Курсы"/>
      <sheetName val="breakdown"/>
      <sheetName val="УП _2004"/>
      <sheetName val="Дополнительные параметры"/>
      <sheetName val="ИД"/>
      <sheetName val="Табл38-7"/>
      <sheetName val="Opex personnel (Term facs)"/>
      <sheetName val="Main"/>
      <sheetName val="№5 СУБ Инж защ"/>
      <sheetName val="Коэфф1_1"/>
      <sheetName val="в_работу"/>
      <sheetName val="Нижний_ур_"/>
      <sheetName val="Нижний_NEW"/>
      <sheetName val="Прайс_лист"/>
      <sheetName val="13_1"/>
      <sheetName val="СМЕТА_проект"/>
      <sheetName val="Все_ОС"/>
      <sheetName val="к_84-к_83"/>
      <sheetName val="Данные_для_расчёта_сметы"/>
      <sheetName val="HP_и_оргтехника"/>
      <sheetName val="Пример_расчета"/>
      <sheetName val="Лист_опроса"/>
      <sheetName val="COS&amp;_SG&amp;A_Classification"/>
      <sheetName val="свод_2"/>
      <sheetName val="КП_(2)"/>
      <sheetName val="ПДР_ООО_&quot;Юкос_ФБЦ&quot;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Амур_ДОН"/>
      <sheetName val="кп_ГК"/>
      <sheetName val="исходные_данные"/>
      <sheetName val="расчетные_таблицы"/>
      <sheetName val="свод_3"/>
      <sheetName val="Капитальные_затраты"/>
      <sheetName val="Зап-3-_СЦБ"/>
      <sheetName val="Коэфф1_2"/>
      <sheetName val="ц_1991"/>
      <sheetName val="СметаСводная Рыб"/>
      <sheetName val="Destination"/>
      <sheetName val="2.2 "/>
      <sheetName val="начало"/>
      <sheetName val="вариант"/>
      <sheetName val="геол_доп.бурение"/>
      <sheetName val="basa"/>
      <sheetName val="исх-данные"/>
      <sheetName val="УКП"/>
      <sheetName val="Glossary"/>
      <sheetName val="8"/>
      <sheetName val="ПЭО"/>
      <sheetName val="Титул"/>
      <sheetName val="Свод объем"/>
      <sheetName val="Коэфф1_3"/>
      <sheetName val="в_работу1"/>
      <sheetName val="Нижний_ур_1"/>
      <sheetName val="Нижний_NEW1"/>
      <sheetName val="Прайс_лист1"/>
      <sheetName val="13_11"/>
      <sheetName val="СМЕТА_проект1"/>
      <sheetName val="Все_ОС1"/>
      <sheetName val="к_84-к_831"/>
      <sheetName val="Данные_для_расчёта_сметы1"/>
      <sheetName val="HP_и_оргтехника1"/>
      <sheetName val="Пример_расчета1"/>
      <sheetName val="Лист_опроса1"/>
      <sheetName val="COS&amp;_SG&amp;A_Classification1"/>
      <sheetName val="свод_21"/>
      <sheetName val="КП_(2)1"/>
      <sheetName val="ПДР_ООО_&quot;Юкос_ФБЦ&quot;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Прибыль_опл1"/>
      <sheetName val="Амур_ДОН1"/>
      <sheetName val="кп_ГК1"/>
      <sheetName val="исходные_данные1"/>
      <sheetName val="расчетные_таблицы1"/>
      <sheetName val="свод_31"/>
      <sheetName val="Капитальные_затраты1"/>
      <sheetName val="Зап-3-_СЦБ1"/>
      <sheetName val="Б_Сатка"/>
      <sheetName val="УП__2004"/>
      <sheetName val="Дополнительные_параметры"/>
      <sheetName val="Огл__Графиков"/>
      <sheetName val="Текущие_цены"/>
      <sheetName val="Opex_personnel_(Term_facs)"/>
      <sheetName val="№5_СУБ_Инж_защ"/>
      <sheetName val="СметаСводная_Рыб"/>
      <sheetName val="2_2_"/>
      <sheetName val="СметаСводная павильон"/>
      <sheetName val="OtSobstOil_short"/>
      <sheetName val="Свод_объем"/>
      <sheetName val="data"/>
      <sheetName val="геол_доп_бурение"/>
      <sheetName val="Коэф"/>
      <sheetName val="ekdeb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23">
          <cell r="E23">
            <v>30</v>
          </cell>
        </row>
      </sheetData>
      <sheetData sheetId="177">
        <row r="23">
          <cell r="E23">
            <v>30</v>
          </cell>
        </row>
      </sheetData>
      <sheetData sheetId="178">
        <row r="23">
          <cell r="E23">
            <v>30</v>
          </cell>
        </row>
      </sheetData>
      <sheetData sheetId="179">
        <row r="23">
          <cell r="E23">
            <v>30</v>
          </cell>
        </row>
      </sheetData>
      <sheetData sheetId="180">
        <row r="23">
          <cell r="E23">
            <v>30</v>
          </cell>
        </row>
      </sheetData>
      <sheetData sheetId="181">
        <row r="23">
          <cell r="E23">
            <v>30</v>
          </cell>
        </row>
      </sheetData>
      <sheetData sheetId="182">
        <row r="23">
          <cell r="E23">
            <v>30</v>
          </cell>
        </row>
      </sheetData>
      <sheetData sheetId="183">
        <row r="23">
          <cell r="E23">
            <v>30</v>
          </cell>
        </row>
      </sheetData>
      <sheetData sheetId="184">
        <row r="23">
          <cell r="E23">
            <v>30</v>
          </cell>
        </row>
      </sheetData>
      <sheetData sheetId="185">
        <row r="23">
          <cell r="E23">
            <v>30</v>
          </cell>
        </row>
      </sheetData>
      <sheetData sheetId="186">
        <row r="23">
          <cell r="E23">
            <v>30</v>
          </cell>
        </row>
      </sheetData>
      <sheetData sheetId="187">
        <row r="23">
          <cell r="E23">
            <v>30</v>
          </cell>
        </row>
      </sheetData>
      <sheetData sheetId="188">
        <row r="23">
          <cell r="E23">
            <v>30</v>
          </cell>
        </row>
      </sheetData>
      <sheetData sheetId="189">
        <row r="23">
          <cell r="E23">
            <v>30</v>
          </cell>
        </row>
      </sheetData>
      <sheetData sheetId="190">
        <row r="23">
          <cell r="E23">
            <v>30</v>
          </cell>
        </row>
      </sheetData>
      <sheetData sheetId="191">
        <row r="23">
          <cell r="E23">
            <v>30</v>
          </cell>
        </row>
      </sheetData>
      <sheetData sheetId="192">
        <row r="23">
          <cell r="E23">
            <v>30</v>
          </cell>
        </row>
      </sheetData>
      <sheetData sheetId="193">
        <row r="23">
          <cell r="E23">
            <v>30</v>
          </cell>
        </row>
      </sheetData>
      <sheetData sheetId="194">
        <row r="23">
          <cell r="E23">
            <v>30</v>
          </cell>
        </row>
      </sheetData>
      <sheetData sheetId="195">
        <row r="23">
          <cell r="E23">
            <v>30</v>
          </cell>
        </row>
      </sheetData>
      <sheetData sheetId="196">
        <row r="23">
          <cell r="E23">
            <v>30</v>
          </cell>
        </row>
      </sheetData>
      <sheetData sheetId="197">
        <row r="23">
          <cell r="E23">
            <v>30</v>
          </cell>
        </row>
      </sheetData>
      <sheetData sheetId="198">
        <row r="23">
          <cell r="E23">
            <v>30</v>
          </cell>
        </row>
      </sheetData>
      <sheetData sheetId="199">
        <row r="23">
          <cell r="E23">
            <v>30</v>
          </cell>
        </row>
      </sheetData>
      <sheetData sheetId="200">
        <row r="23">
          <cell r="E23">
            <v>30</v>
          </cell>
        </row>
      </sheetData>
      <sheetData sheetId="201">
        <row r="23">
          <cell r="E23">
            <v>30</v>
          </cell>
        </row>
      </sheetData>
      <sheetData sheetId="202">
        <row r="23">
          <cell r="E23">
            <v>30</v>
          </cell>
        </row>
      </sheetData>
      <sheetData sheetId="203">
        <row r="23">
          <cell r="E23">
            <v>30</v>
          </cell>
        </row>
      </sheetData>
      <sheetData sheetId="204">
        <row r="23">
          <cell r="E23">
            <v>30</v>
          </cell>
        </row>
      </sheetData>
      <sheetData sheetId="205">
        <row r="23">
          <cell r="E23">
            <v>30</v>
          </cell>
        </row>
      </sheetData>
      <sheetData sheetId="206">
        <row r="23">
          <cell r="E23">
            <v>30</v>
          </cell>
        </row>
      </sheetData>
      <sheetData sheetId="207">
        <row r="23">
          <cell r="E23">
            <v>30</v>
          </cell>
        </row>
      </sheetData>
      <sheetData sheetId="208">
        <row r="23">
          <cell r="E23">
            <v>30</v>
          </cell>
        </row>
      </sheetData>
      <sheetData sheetId="209">
        <row r="23">
          <cell r="E23">
            <v>30</v>
          </cell>
        </row>
      </sheetData>
      <sheetData sheetId="210">
        <row r="23">
          <cell r="E23">
            <v>30</v>
          </cell>
        </row>
      </sheetData>
      <sheetData sheetId="211">
        <row r="23">
          <cell r="E23">
            <v>30</v>
          </cell>
        </row>
      </sheetData>
      <sheetData sheetId="212">
        <row r="23">
          <cell r="E23">
            <v>30</v>
          </cell>
        </row>
      </sheetData>
      <sheetData sheetId="213">
        <row r="23">
          <cell r="E23">
            <v>30</v>
          </cell>
        </row>
      </sheetData>
      <sheetData sheetId="214">
        <row r="23">
          <cell r="E23">
            <v>30</v>
          </cell>
        </row>
      </sheetData>
      <sheetData sheetId="215">
        <row r="23">
          <cell r="E23">
            <v>30</v>
          </cell>
        </row>
      </sheetData>
      <sheetData sheetId="216">
        <row r="23">
          <cell r="E23">
            <v>30</v>
          </cell>
        </row>
      </sheetData>
      <sheetData sheetId="217">
        <row r="23">
          <cell r="E23">
            <v>30</v>
          </cell>
        </row>
      </sheetData>
      <sheetData sheetId="218">
        <row r="23">
          <cell r="E23">
            <v>30</v>
          </cell>
        </row>
      </sheetData>
      <sheetData sheetId="219">
        <row r="23">
          <cell r="E23">
            <v>30</v>
          </cell>
        </row>
      </sheetData>
      <sheetData sheetId="220">
        <row r="23">
          <cell r="E23">
            <v>30</v>
          </cell>
        </row>
      </sheetData>
      <sheetData sheetId="221">
        <row r="23">
          <cell r="E23">
            <v>30</v>
          </cell>
        </row>
      </sheetData>
      <sheetData sheetId="222" refreshError="1"/>
      <sheetData sheetId="223"/>
      <sheetData sheetId="224">
        <row r="23">
          <cell r="E23">
            <v>30</v>
          </cell>
        </row>
      </sheetData>
      <sheetData sheetId="225" refreshError="1"/>
      <sheetData sheetId="226">
        <row r="23">
          <cell r="E23">
            <v>30</v>
          </cell>
        </row>
      </sheetData>
      <sheetData sheetId="227" refreshError="1"/>
      <sheetData sheetId="2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  <sheetName val="топография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  <sheetName val="лист1"/>
      <sheetName val="обнов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  <sheetName val="топография"/>
      <sheetName val="ИД"/>
      <sheetName val="Параметры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  <sheetName val="УКП"/>
      <sheetName val="топография"/>
      <sheetName val="Сводка затрат"/>
      <sheetName val="база"/>
      <sheetName val="Коэффициенты"/>
      <sheetName val="Дополнительные параметры"/>
      <sheetName val="list"/>
      <sheetName val="Брянск"/>
      <sheetName val="св_см_мон_(2)"/>
      <sheetName val="св_см_Бр_нов_(2)"/>
      <sheetName val="См_Б"/>
      <sheetName val="Cпец_Б"/>
      <sheetName val="св_см_Суз_нов"/>
      <sheetName val="См_Суз"/>
      <sheetName val="св_см_Поч_н___"/>
      <sheetName val="См_Поч"/>
      <sheetName val="св_см_Лок_н__"/>
      <sheetName val="См_Локоть"/>
      <sheetName val="св_см_Тр"/>
      <sheetName val="См_Труб"/>
      <sheetName val="св_см_Уне"/>
      <sheetName val="См_Ун"/>
      <sheetName val="св_см_Дуб_н__(2)"/>
      <sheetName val="св_Дуб"/>
      <sheetName val="См_Дуб"/>
      <sheetName val="св_см_Кл_н"/>
      <sheetName val="См_Клет"/>
      <sheetName val="CпецКлет_"/>
      <sheetName val="св_см_Кл_им_н_"/>
      <sheetName val="См_Клим"/>
      <sheetName val="св_см_жук"/>
      <sheetName val="См_жук"/>
      <sheetName val="св_см_Дят__(2)"/>
      <sheetName val="См_Дят"/>
      <sheetName val="св_см_Клинц_н_"/>
      <sheetName val="См_Клинц"/>
      <sheetName val="Cпец_Клинц"/>
      <sheetName val="св_см_Сур_нов"/>
      <sheetName val="См_Сураж"/>
      <sheetName val="Cпец_Сураж"/>
      <sheetName val="ССМ_(2)"/>
      <sheetName val="Пуско-нал_(2)"/>
      <sheetName val="ЛЧ_Р"/>
      <sheetName val="План_Газпрома"/>
      <sheetName val="ПЛАН_07-10"/>
      <sheetName val="Смета_1_инж_изыск"/>
      <sheetName val="свод_2"/>
      <sheetName val="Дополнительные_параметры"/>
      <sheetName val="Сводка_затрат"/>
      <sheetName val="Шкаф"/>
      <sheetName val="Коэфф1."/>
      <sheetName val="Прайс лист"/>
      <sheetName val="смета"/>
      <sheetName val="Зап-3- СЦБ"/>
      <sheetName val="Командировочные"/>
      <sheetName val="обновление"/>
      <sheetName val="цена"/>
      <sheetName val="product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  <sheetName val="7"/>
      <sheetName val="Промер глуб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  <sheetName val="lucent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  <sheetName val="топография"/>
      <sheetName val="№1"/>
      <sheetName val="свод 3"/>
      <sheetName val="Коэфф"/>
      <sheetName val="Смета_5_2005_Карьеры-Б"/>
      <sheetName val="Справочные данные"/>
      <sheetName val="свод 2"/>
      <sheetName val="3.1.6"/>
      <sheetName val="геодез"/>
      <sheetName val="геоф"/>
      <sheetName val="09-10-02"/>
      <sheetName val="ОПС"/>
      <sheetName val="геод"/>
      <sheetName val="Труд"/>
      <sheetName val="Смета"/>
      <sheetName val="ид смр"/>
      <sheetName val="ид пнр"/>
      <sheetName val="БД"/>
      <sheetName val="data"/>
      <sheetName val="исх_данные"/>
      <sheetName val="Смета 7"/>
      <sheetName val="база"/>
      <sheetName val="коэффициенты"/>
      <sheetName val="Данные для расчёта сметы"/>
      <sheetName val="шаблон"/>
      <sheetName val="спецификация"/>
      <sheetName val="Panduit"/>
      <sheetName val="график"/>
      <sheetName val="материалы Портовая"/>
      <sheetName val="исх-данные"/>
      <sheetName val="для расчёта"/>
      <sheetName val="Февраль"/>
      <sheetName val="сводный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Таблица 4 АСУТП"/>
      <sheetName val="Таблица 5 АСУТП"/>
      <sheetName val="Таблица 6 АСУТП"/>
      <sheetName val="исх.данные"/>
      <sheetName val="СВОД 2001 "/>
      <sheetName val="Таблица_4_АСУТП"/>
      <sheetName val="Таблица_5_АСУТП"/>
      <sheetName val="Таблица_6_АСУТП"/>
      <sheetName val="исх_данные"/>
      <sheetName val="СВОД_2001_"/>
      <sheetName val="Таблица_4_АСУТП1"/>
      <sheetName val="Таблица_5_АСУТП1"/>
      <sheetName val="Таблица_6_АСУТП1"/>
      <sheetName val="исх_данные1"/>
      <sheetName val="СВОД_2001_1"/>
    </sheetNames>
    <sheetDataSet>
      <sheetData sheetId="0"/>
      <sheetData sheetId="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9">
          <cell r="B9" t="str">
            <v>1.2.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10">
          <cell r="B10" t="str">
            <v>1.3. Непрерывно-дискретный - I (сочетающий непрерывные и прерывистые режимы на различных стадиях процесса)</v>
          </cell>
        </row>
        <row r="11">
          <cell r="B11" t="str">
            <v>1.4.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12">
          <cell r="B12" t="str">
            <v>1.5.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3">
          <cell r="B13" t="str">
            <v>1.6. Дискретный (прерывистый, с малой, несущественной для управления длительностью непрерывных технологических операций)</v>
          </cell>
        </row>
        <row r="14">
          <cell r="B14" t="str">
            <v/>
          </cell>
        </row>
        <row r="16">
          <cell r="B16" t="str">
            <v>2.1. до 5</v>
          </cell>
        </row>
        <row r="17">
          <cell r="B17" t="str">
            <v>2.2. св. 5 до 10</v>
          </cell>
        </row>
        <row r="18">
          <cell r="B18" t="str">
            <v>2.3. св. 10 до 20</v>
          </cell>
        </row>
        <row r="19">
          <cell r="B19" t="str">
            <v>2.4. св. 20 до 35</v>
          </cell>
        </row>
        <row r="20">
          <cell r="B20" t="str">
            <v>2.5. св. 35 до 50</v>
          </cell>
        </row>
        <row r="21">
          <cell r="B21" t="str">
            <v>2.6. св. 50 до 70</v>
          </cell>
        </row>
        <row r="22">
          <cell r="B22" t="str">
            <v>2.7. св.70 до 100</v>
          </cell>
        </row>
        <row r="23">
          <cell r="B23" t="str">
            <v/>
          </cell>
        </row>
        <row r="24">
          <cell r="B24" t="str">
            <v>2.8. За каждые 50 свыше 100                                                              n =</v>
          </cell>
        </row>
        <row r="25">
          <cell r="B25" t="str">
            <v/>
          </cell>
        </row>
        <row r="27">
          <cell r="B27" t="str">
            <v>3.1. I степень - параллельные контроль и измерение параметров состояния ТОУ</v>
          </cell>
        </row>
        <row r="28">
          <cell r="B28" t="str">
            <v>3.2. II степень - централизованный контроль и измерение параметров состояния ТОУ</v>
          </cell>
        </row>
        <row r="29">
          <cell r="B29" t="str">
            <v>3.3. III степень - косвенное измерение (вычисление) отдельных комплексных показателей функционирования ТОУ</v>
          </cell>
        </row>
        <row r="30">
          <cell r="B30" t="str">
            <v>3.4.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31">
          <cell r="B31" t="str">
            <v/>
          </cell>
        </row>
        <row r="33">
          <cell r="B33" t="str">
            <v>4.1.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34">
          <cell r="B34" t="str">
            <v>4.2.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35">
          <cell r="B35" t="str">
            <v>4.3.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6">
          <cell r="B36" t="str">
            <v>4.4. IV степень - оптимальное управление установившимися режимами (в статике)</v>
          </cell>
        </row>
        <row r="37">
          <cell r="B37" t="str">
            <v>4.5. V степень - оптимальное управление переходными процессами или процессом в целом (оптимизация в динамике)</v>
          </cell>
        </row>
        <row r="38">
          <cell r="B38" t="str">
            <v>4.6. VI степень - оптимальное управление быстропротекающими переходными процессами в аварийных условиях</v>
          </cell>
        </row>
        <row r="39">
          <cell r="B39" t="str">
            <v>4.7. VII степень - оптимальное управление с адаптацией (самообучением и изменением алгоритмов и параметров системы)</v>
          </cell>
        </row>
        <row r="40">
          <cell r="B40" t="str">
            <v/>
          </cell>
        </row>
        <row r="42">
          <cell r="B42" t="str">
            <v>5.1. Автоматизированный "ручной" режим</v>
          </cell>
        </row>
        <row r="43">
          <cell r="B43" t="str">
            <v>5.2. Автоматизированный режим "советчика"</v>
          </cell>
        </row>
        <row r="44">
          <cell r="B44" t="str">
            <v>5.3. Автоматизированный диалоговый режим</v>
          </cell>
        </row>
        <row r="45">
          <cell r="B45" t="str">
            <v>5.4. Автоматический режим косвенного управления</v>
          </cell>
        </row>
        <row r="46">
          <cell r="B46" t="str">
            <v>5.5. Автоматический режим прямого (непосредственного) цифрового (или аналого-цифрового) управления</v>
          </cell>
        </row>
        <row r="47">
          <cell r="B47" t="str">
            <v/>
          </cell>
        </row>
        <row r="49">
          <cell r="B49" t="str">
            <v>6.1. до 20</v>
          </cell>
        </row>
        <row r="50">
          <cell r="B50" t="str">
            <v>6.2. св. 20 до 50</v>
          </cell>
        </row>
        <row r="51">
          <cell r="B51" t="str">
            <v>6.3. св. 50 до 100</v>
          </cell>
        </row>
        <row r="52">
          <cell r="B52" t="str">
            <v>6.4. св. 100 до 170</v>
          </cell>
        </row>
        <row r="53">
          <cell r="B53" t="str">
            <v>6.5. св. 170 до 250</v>
          </cell>
        </row>
        <row r="54">
          <cell r="B54" t="str">
            <v>6.6. св. 250 до 350</v>
          </cell>
        </row>
        <row r="55">
          <cell r="B55" t="str">
            <v>6.7. св. 350 до 470</v>
          </cell>
        </row>
        <row r="56">
          <cell r="B56" t="str">
            <v>6.8. св. 470 до 600</v>
          </cell>
        </row>
        <row r="57">
          <cell r="B57" t="str">
            <v>6.9. св. 600 до 800</v>
          </cell>
        </row>
        <row r="58">
          <cell r="B58" t="str">
            <v>6.10. св. 800 до 1000</v>
          </cell>
        </row>
        <row r="59">
          <cell r="B59" t="str">
            <v>6.11. св. 1000 до 1300</v>
          </cell>
        </row>
        <row r="60">
          <cell r="B60" t="str">
            <v>6.12. св. 1300 до 1600</v>
          </cell>
        </row>
        <row r="61">
          <cell r="B61" t="str">
            <v>6.13. св. 1600 до 2000</v>
          </cell>
        </row>
        <row r="62">
          <cell r="B62" t="str">
            <v/>
          </cell>
        </row>
        <row r="63">
          <cell r="B63" t="str">
            <v>6.14. за каждые 500 свыше 2000                                                         n=</v>
          </cell>
        </row>
        <row r="64">
          <cell r="B64" t="str">
            <v/>
          </cell>
        </row>
        <row r="66">
          <cell r="B66" t="str">
            <v>7.1. до 5</v>
          </cell>
        </row>
        <row r="67">
          <cell r="B67" t="str">
            <v>7.2. св. 5 до 10</v>
          </cell>
        </row>
        <row r="68">
          <cell r="B68" t="str">
            <v>7.3. св. 10 до 20</v>
          </cell>
        </row>
        <row r="69">
          <cell r="B69" t="str">
            <v>7.4. св. 20 до 40</v>
          </cell>
        </row>
        <row r="70">
          <cell r="B70" t="str">
            <v>7.5. св. 40 до 60</v>
          </cell>
        </row>
        <row r="71">
          <cell r="B71" t="str">
            <v>7.6. св. 60 до 90</v>
          </cell>
        </row>
        <row r="72">
          <cell r="B72" t="str">
            <v>7.7. св. 90 до 120</v>
          </cell>
        </row>
        <row r="73">
          <cell r="B73" t="str">
            <v>7.8. св. 120 до 160</v>
          </cell>
        </row>
        <row r="74">
          <cell r="B74" t="str">
            <v>7.9. св. 160 до 200</v>
          </cell>
        </row>
        <row r="75">
          <cell r="B75" t="str">
            <v>7.10. св. 200 до 250</v>
          </cell>
        </row>
        <row r="76">
          <cell r="B76" t="str">
            <v>7.11. св. 250 до 300</v>
          </cell>
        </row>
        <row r="77">
          <cell r="B77" t="str">
            <v>7.12. св. 300 до 350</v>
          </cell>
        </row>
        <row r="78">
          <cell r="B78" t="str">
            <v>7.13. св. 350 до 400</v>
          </cell>
        </row>
        <row r="79">
          <cell r="B79" t="str">
            <v/>
          </cell>
        </row>
        <row r="80">
          <cell r="B80" t="str">
            <v>7.14 за каждые 70 свыше 400                                                              n=</v>
          </cell>
        </row>
        <row r="81">
          <cell r="B81" t="str">
            <v/>
          </cell>
        </row>
        <row r="84">
          <cell r="B84" t="str">
            <v>Проект</v>
          </cell>
        </row>
        <row r="85">
          <cell r="B85" t="str">
            <v>Рабочая документация</v>
          </cell>
        </row>
        <row r="86">
          <cell r="B86" t="str">
            <v>Рабочий проект</v>
          </cell>
        </row>
        <row r="90">
          <cell r="B90" t="str">
            <v>п</v>
          </cell>
        </row>
        <row r="91">
          <cell r="B91" t="str">
            <v>рд</v>
          </cell>
        </row>
        <row r="92">
          <cell r="B92" t="str">
            <v>рп</v>
          </cell>
        </row>
        <row r="106">
          <cell r="B106" t="str">
            <v>С. В. Красавин</v>
          </cell>
        </row>
        <row r="107">
          <cell r="B107" t="str">
            <v>Н. И. Юнов</v>
          </cell>
        </row>
      </sheetData>
      <sheetData sheetId="2">
        <row r="6">
          <cell r="B6">
            <v>1</v>
          </cell>
        </row>
      </sheetData>
      <sheetData sheetId="3"/>
      <sheetData sheetId="4" refreshError="1"/>
      <sheetData sheetId="5" refreshError="1"/>
      <sheetData sheetId="6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</sheetData>
      <sheetData sheetId="7">
        <row r="6">
          <cell r="B6">
            <v>1</v>
          </cell>
        </row>
      </sheetData>
      <sheetData sheetId="8"/>
      <sheetData sheetId="9"/>
      <sheetData sheetId="10"/>
      <sheetData sheetId="1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</sheetData>
      <sheetData sheetId="12">
        <row r="6">
          <cell r="B6">
            <v>1</v>
          </cell>
        </row>
      </sheetData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  <sheetName val="БДР"/>
      <sheetName val="мобдемоб"/>
      <sheetName val="Исходные"/>
      <sheetName val=""/>
      <sheetName val="темп"/>
      <sheetName val="Настройка"/>
      <sheetName val="3.1"/>
      <sheetName val="Настройки"/>
      <sheetName val="Тестовый"/>
      <sheetName val="кап.ремонт"/>
      <sheetName val="Расчет 2"/>
      <sheetName val="Смета №1"/>
      <sheetName val="Смета 2"/>
      <sheetName val="№5 СУБ Инж защ"/>
      <sheetName val="Командировочные"/>
      <sheetName val="Дополнительные пара"/>
      <sheetName val="Дополнительные пара_x0005__xde00_"/>
      <sheetName val="списки"/>
      <sheetName val="Исх"/>
      <sheetName val="Кал.план Жукова даты - не на/_x0000_"/>
      <sheetName val="Данные_для_расчёта_сметы1"/>
      <sheetName val="5 Эксп "/>
      <sheetName val="См_2 Шатурс сети  проект работы"/>
      <sheetName val="Эл-доп"/>
      <sheetName val="Электрика"/>
      <sheetName val="Кал.план Жукова даты - не на/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  <sheetName val="топография"/>
      <sheetName val="ОПС"/>
      <sheetName val="проектные роли"/>
      <sheetName val="База Геодезия"/>
      <sheetName val="База Геология"/>
      <sheetName val="Сводная смета"/>
      <sheetName val="Настройка"/>
      <sheetName val="ССМ_(2)"/>
      <sheetName val="Пуско-нал_(2)"/>
      <sheetName val="СметаСводная_Рыб"/>
      <sheetName val="База_Геодезия"/>
      <sheetName val="База_Геология"/>
      <sheetName val="Сводная_смета"/>
      <sheetName val="№1"/>
      <sheetName val="счет-фактура"/>
      <sheetName val="Общие"/>
      <sheetName val="пд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расходы"/>
      <sheetName val="Накладные расходы"/>
      <sheetName val="Смета - стадия РД"/>
      <sheetName val="Прямые_расходы"/>
      <sheetName val="Накладные_расходы"/>
      <sheetName val="Смета_-_стадия_РД"/>
      <sheetName val="Прямые_расходы1"/>
      <sheetName val="Накладные_расходы1"/>
      <sheetName val="Смета_-_стадия_РД1"/>
    </sheetNames>
    <sheetDataSet>
      <sheetData sheetId="0">
        <row r="9">
          <cell r="C9" t="str">
            <v>Должность</v>
          </cell>
        </row>
        <row r="10">
          <cell r="C10" t="str">
            <v>Начальник департамента</v>
          </cell>
        </row>
        <row r="11">
          <cell r="C11" t="str">
            <v>ГИП</v>
          </cell>
        </row>
        <row r="12">
          <cell r="C12" t="str">
            <v>Заместитель ГИПа</v>
          </cell>
        </row>
        <row r="13">
          <cell r="C13" t="str">
            <v>Помощник ГИПа</v>
          </cell>
        </row>
        <row r="14">
          <cell r="C14" t="str">
            <v>Начальник отдела</v>
          </cell>
        </row>
        <row r="15">
          <cell r="C15" t="str">
            <v>Начальник сектора</v>
          </cell>
        </row>
        <row r="16">
          <cell r="C16" t="str">
            <v>Заместитель начальника отдела</v>
          </cell>
        </row>
        <row r="17">
          <cell r="C17" t="str">
            <v>Начальник группы</v>
          </cell>
        </row>
        <row r="18">
          <cell r="C18" t="str">
            <v>Главный специалист</v>
          </cell>
        </row>
        <row r="19">
          <cell r="C19" t="str">
            <v>Ведущий специалист</v>
          </cell>
        </row>
        <row r="20">
          <cell r="C20" t="str">
            <v>Ведущий инженер-проектировщик</v>
          </cell>
        </row>
        <row r="21">
          <cell r="C21" t="str">
            <v>инженер-проектировщик 1-й категории</v>
          </cell>
        </row>
        <row r="22">
          <cell r="C22" t="str">
            <v>инженер-проектировщик 2-й категории</v>
          </cell>
        </row>
        <row r="23">
          <cell r="C23" t="str">
            <v>инженер-проектировщик 3-й категории</v>
          </cell>
        </row>
        <row r="24">
          <cell r="C24" t="str">
            <v>Специалист 1-й категории</v>
          </cell>
        </row>
        <row r="25">
          <cell r="C25" t="str">
            <v>Специалист 2-й категории</v>
          </cell>
        </row>
        <row r="26">
          <cell r="C26" t="str">
            <v>Специалист 3-й категории</v>
          </cell>
        </row>
        <row r="27">
          <cell r="C27" t="str">
            <v>Техник 2-й категории</v>
          </cell>
        </row>
      </sheetData>
      <sheetData sheetId="1">
        <row r="36">
          <cell r="D36">
            <v>0.92058430320218054</v>
          </cell>
        </row>
      </sheetData>
      <sheetData sheetId="2"/>
      <sheetData sheetId="3">
        <row r="9">
          <cell r="C9" t="str">
            <v>Должность</v>
          </cell>
        </row>
      </sheetData>
      <sheetData sheetId="4">
        <row r="36">
          <cell r="D36">
            <v>0.92058430320218054</v>
          </cell>
        </row>
      </sheetData>
      <sheetData sheetId="5"/>
      <sheetData sheetId="6">
        <row r="9">
          <cell r="C9" t="str">
            <v>Должность</v>
          </cell>
        </row>
      </sheetData>
      <sheetData sheetId="7">
        <row r="36">
          <cell r="D36">
            <v>0.92058430320218054</v>
          </cell>
        </row>
      </sheetData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Св табл стоим"/>
      <sheetName val="Календарный план дог"/>
      <sheetName val="СМР"/>
      <sheetName val="Поставка"/>
      <sheetName val="Расчет работы"/>
      <sheetName val="microsoft"/>
      <sheetName val="Св_табл_стоим"/>
      <sheetName val="Календарный_план_дог"/>
      <sheetName val="Расчет_работы"/>
      <sheetName val="Св_табл_стоим1"/>
      <sheetName val="Календарный_план_дог1"/>
      <sheetName val="Расчет_работы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H13">
            <v>46.5</v>
          </cell>
        </row>
      </sheetData>
      <sheetData sheetId="5" refreshError="1">
        <row r="2">
          <cell r="G2">
            <v>6300</v>
          </cell>
        </row>
      </sheetData>
      <sheetData sheetId="6" refreshError="1"/>
      <sheetData sheetId="7"/>
      <sheetData sheetId="8"/>
      <sheetData sheetId="9">
        <row r="2">
          <cell r="G2">
            <v>6300</v>
          </cell>
        </row>
      </sheetData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  <sheetName val="смЗЕМодн"/>
      <sheetName val="СметаСводная Рыб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
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(подряд)"/>
      <sheetName val="СравненЦен"/>
      <sheetName val="Сводная"/>
      <sheetName val="Цена"/>
      <sheetName val="Лист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93-110"/>
      <sheetName val="СметаСводная снег"/>
      <sheetName val="Смета 7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Данные для расчёта сметы"/>
      <sheetName val="Списки"/>
      <sheetName val="6.14_КР"/>
      <sheetName val="Прилож"/>
      <sheetName val="ПДР"/>
      <sheetName val="см8"/>
      <sheetName val="DATA"/>
      <sheetName val="Нормы"/>
      <sheetName val="вариант"/>
      <sheetName val="Обновление"/>
      <sheetName val="Цена"/>
      <sheetName val="Product"/>
      <sheetName val="Текущие цены"/>
      <sheetName val="рабочий"/>
      <sheetName val="окраска"/>
      <sheetName val="отчет эл_эн  2000"/>
      <sheetName val="к.84-к.83"/>
      <sheetName val="Summary"/>
      <sheetName val="все"/>
      <sheetName val="свод 2"/>
      <sheetName val="Зап-3- СЦБ"/>
      <sheetName val="Кредиты"/>
      <sheetName val="Табл38-7"/>
      <sheetName val="Пример расчета"/>
      <sheetName val="СметаСводная Рыб"/>
      <sheetName val="ЭХЗ"/>
      <sheetName val="РасчетКомандир1"/>
      <sheetName val="РасчетКомандир2"/>
      <sheetName val="Коэфф"/>
      <sheetName val="Смета2 проект. раб."/>
      <sheetName val="График"/>
      <sheetName val="Счет-Фактура"/>
      <sheetName val="Суточная"/>
      <sheetName val="СС"/>
      <sheetName val="Шкаф"/>
      <sheetName val="Коэфф1."/>
      <sheetName val="Прайс лист"/>
      <sheetName val="СМЕТА проект"/>
      <sheetName val="Лист опроса"/>
      <sheetName val="сохранить"/>
      <sheetName val="5ОборРабМест(HP)"/>
      <sheetName val="№5 СУБ Инж защ"/>
      <sheetName val="HP и оргтехника"/>
      <sheetName val="13.1"/>
      <sheetName val="Лист2"/>
      <sheetName val="свод 3"/>
      <sheetName val="свод1"/>
      <sheetName val="СметаСводная 1 оч"/>
      <sheetName val="СметаСводная"/>
      <sheetName val="свод"/>
      <sheetName val="Хаттон 90.90 Femco"/>
      <sheetName val="ИД1"/>
      <sheetName val="шаблон"/>
      <sheetName val="ИГ1"/>
      <sheetName val="сводная"/>
      <sheetName val="свод общ"/>
      <sheetName val="таблица руководству"/>
      <sheetName val="Суточная добыча за неделю"/>
      <sheetName val="Смета 1"/>
      <sheetName val="РП"/>
      <sheetName val="данные"/>
      <sheetName val="Баланс"/>
      <sheetName val="информация"/>
      <sheetName val="ПОДПИСИ"/>
      <sheetName val="справка"/>
      <sheetName val="суб.подряд"/>
      <sheetName val="ПСБ - ОЭ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СметаСводная павильон"/>
      <sheetName val="Таблица 4 АСУТП"/>
      <sheetName val="Смета 5.2. Кусты25,29,31,65"/>
      <sheetName val="НМА"/>
      <sheetName val="list"/>
      <sheetName val="Подрядчики"/>
      <sheetName val="3.1"/>
      <sheetName val="СС замеч с ответами"/>
      <sheetName val="Коммерческие расходы"/>
      <sheetName val="ИД"/>
      <sheetName val="ID"/>
      <sheetName val="ПДР ООО &quot;Юкос ФБЦ&quot;"/>
      <sheetName val="Calc"/>
      <sheetName val="1.3"/>
      <sheetName val="СметаСводная Колпино"/>
      <sheetName val="2002(v2)"/>
      <sheetName val="справ."/>
      <sheetName val="справ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Production and Spend"/>
      <sheetName val="sapactivexlhiddensheet"/>
      <sheetName val="OCK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к_84-к_83"/>
      <sheetName val="HP_и_оргтехника"/>
      <sheetName val="Коэфф1_"/>
      <sheetName val="Прайс_лист"/>
      <sheetName val="СМЕТА_проект"/>
      <sheetName val="Лист_опроса"/>
      <sheetName val="13_1"/>
      <sheetName val="выборка на22 июня"/>
      <sheetName val="Амур ДОН"/>
      <sheetName val="кп ГК"/>
      <sheetName val="Б.Сатка"/>
      <sheetName val="Справочные данные"/>
      <sheetName val="total"/>
      <sheetName val="Комплектация"/>
      <sheetName val="трубы"/>
      <sheetName val="СМР"/>
      <sheetName val="дороги"/>
      <sheetName val="исходные данные"/>
      <sheetName val="расчетные таблицы"/>
      <sheetName val="свод_3"/>
      <sheetName val="РАСЧЕТ"/>
      <sheetName val="КП (2)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6.3"/>
      <sheetName val="6.7"/>
      <sheetName val="6.3.1.3"/>
      <sheetName val="Opex personnel (Term facs)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Смета 1свод"/>
      <sheetName val="Прибыль опл"/>
      <sheetName val="Вспомогательный"/>
      <sheetName val="История"/>
      <sheetName val="Р1"/>
      <sheetName val="Параметры_i"/>
      <sheetName val="Таблица 2"/>
      <sheetName val="Input"/>
      <sheetName val="Calculation"/>
      <sheetName val="ст ГТМ"/>
      <sheetName val="2002_v2_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оператор"/>
      <sheetName val="исх_данные"/>
      <sheetName val="Январь"/>
      <sheetName val="Итог"/>
      <sheetName val="мсн"/>
      <sheetName val="мат"/>
      <sheetName val="3.5"/>
      <sheetName val="суб_подряд"/>
      <sheetName val="ПСБ_-_ОЭ"/>
      <sheetName val="Смета 2"/>
      <sheetName val="D"/>
      <sheetName val="Ачинский НПЗ"/>
      <sheetName val="4"/>
      <sheetName val="См3 СЦБ-зап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1"/>
      <sheetName val="Пояснение "/>
      <sheetName val="смета 2 проект. работы"/>
      <sheetName val="Хар_"/>
      <sheetName val="С1_"/>
      <sheetName val="СтрЗапасов (2)"/>
      <sheetName val="НМ расчеты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Баланс (Ф1)"/>
      <sheetName val="Перечень Заказчиков"/>
      <sheetName val="Смета терзем"/>
      <sheetName val="СП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1155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Восстановл_Лист82"/>
      <sheetName val="Таблица 5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Таблица 3"/>
      <sheetName val="SakhNIPI5"/>
      <sheetName val="ПИР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3труба (П)"/>
      <sheetName val="Объемы работ по ПВ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15"/>
      <sheetName val="Восстановл_Лист37"/>
      <sheetName val="16"/>
      <sheetName val="Коэф"/>
      <sheetName val="1.401.2"/>
      <sheetName val="Source lists"/>
      <sheetName val="PO Data"/>
      <sheetName val="Rub"/>
      <sheetName val="свод_ИИР"/>
      <sheetName val="Сводная "/>
      <sheetName val="7.ТХ Сети (кор)"/>
      <sheetName val="Tier 311208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Акт выбора"/>
      <sheetName val="ПД"/>
      <sheetName val="№1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Бл.электр."/>
      <sheetName val="2-stage"/>
      <sheetName val="лч и кам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3_гидромет"/>
      <sheetName val="ПРОЦЕНТЫ"/>
      <sheetName val="MararashAA"/>
      <sheetName val="ПС"/>
      <sheetName val="АСУ-линия-1"/>
      <sheetName val="ТЗ АСУ-1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СМ"/>
      <sheetName val="Пра_x0000_с_лист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8"/>
      <sheetName val="исх-данные"/>
      <sheetName val="Сводный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эл_химз_3"/>
      <sheetName val="геология_3"/>
      <sheetName val="6_143"/>
      <sheetName val="6_3_13"/>
      <sheetName val="6_203"/>
      <sheetName val="6_4_13"/>
      <sheetName val="6_11_1__сторонние3"/>
      <sheetName val="8_14_КР_(списание)ОПСТИКР3"/>
      <sheetName val="Данные_для_расчёта_сметы2"/>
      <sheetName val="6_14_КР2"/>
      <sheetName val="Пример_расчета2"/>
      <sheetName val="свод_22"/>
      <sheetName val="Зап-3-_СЦБ2"/>
      <sheetName val="СметаСводная_Рыб2"/>
      <sheetName val="13_11"/>
      <sheetName val="Текущие_цены2"/>
      <sheetName val="отчет_эл_эн__20002"/>
      <sheetName val="к_84-к_832"/>
      <sheetName val="Коэфф1_2"/>
      <sheetName val="КП_(2)1"/>
      <sheetName val="6_31"/>
      <sheetName val="6_71"/>
      <sheetName val="6_3_1_31"/>
      <sheetName val="свод_31"/>
      <sheetName val="Смета2_проект__раб_2"/>
      <sheetName val="Смета_12"/>
      <sheetName val="СМЕТА_проект1"/>
      <sheetName val="Production_and_Spend1"/>
      <sheetName val="Прайс_лист2"/>
      <sheetName val="1_31"/>
      <sheetName val="К_рын1"/>
      <sheetName val="Сводная_смета1"/>
      <sheetName val="См_1_наруж_водопровод2"/>
      <sheetName val="Разработка_проекта2"/>
      <sheetName val="КП_НовоКов2"/>
      <sheetName val="СметаСводная_1_оч2"/>
      <sheetName val="Переменные_и_константы1"/>
      <sheetName val="свод_(2)1"/>
      <sheetName val="Калплан_ОИ2_Макм_крестики1"/>
      <sheetName val="СметаСводная_павильон1"/>
      <sheetName val="Св__смета1"/>
      <sheetName val="РБС_ИЗМ11"/>
      <sheetName val="СметаСводная_снег1"/>
      <sheetName val="Лист_опроса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Смета_1свод1"/>
      <sheetName val="таблица_руководству1"/>
      <sheetName val="Суточная_добыча_за_неделю1"/>
      <sheetName val="Прибыль_опл1"/>
      <sheetName val="№5_СУБ_Инж_защ1"/>
      <sheetName val="HP_и_оргтехника1"/>
      <sheetName val="Таблица_21"/>
      <sheetName val="Таблица_4_АСУТП1"/>
      <sheetName val="ст_ГТМ1"/>
      <sheetName val="ПДР_ООО_&quot;Юкос_ФБЦ&quot;1"/>
      <sheetName val="исходные_данные1"/>
      <sheetName val="расчетные_таблицы1"/>
      <sheetName val="Амур_ДОН1"/>
      <sheetName val="кп_ГК1"/>
      <sheetName val="Справочные_данные1"/>
      <sheetName val="Б_Сатка1"/>
      <sheetName val="справ_2"/>
      <sheetName val="Перечень_ИУ1"/>
      <sheetName val="3_1_ТХ1"/>
      <sheetName val="СметаСводная_Колпино1"/>
      <sheetName val="3_51"/>
      <sheetName val="суб_подряд2"/>
      <sheetName val="ПСБ_-_ОЭ2"/>
      <sheetName val="Смета_21"/>
      <sheetName val="Ачинский_НПЗ1"/>
      <sheetName val="См3_СЦБ-зап1"/>
      <sheetName val="Хаттон_90_90_Femco1"/>
      <sheetName val="свод_общ1"/>
      <sheetName val="Смета_5_2__Кусты25,29,31,651"/>
      <sheetName val="смета_СИД1"/>
      <sheetName val="ресурсная_вед_1"/>
      <sheetName val="р_Волхов1"/>
      <sheetName val="КП_к_ГК1"/>
      <sheetName val="изыскания_21"/>
      <sheetName val="Калплан_Кра1"/>
      <sheetName val="6_11_новый1"/>
      <sheetName val="Opex_personnel_(Term_facs)1"/>
      <sheetName val="Капитальные_затраты1"/>
      <sheetName val="Пояснение_"/>
      <sheetName val="3_11"/>
      <sheetName val="Коммерческие_расходы1"/>
      <sheetName val="смета_2_проект__работы"/>
      <sheetName val="СС_замеч_с_ответами1"/>
      <sheetName val="УП__20041"/>
      <sheetName val="в_работу1"/>
      <sheetName val="3_21"/>
      <sheetName val="3_31"/>
      <sheetName val="Р2_11"/>
      <sheetName val="Р2_21"/>
      <sheetName val="Удельные(проф_)1"/>
      <sheetName val="Константы_и_результаты1"/>
      <sheetName val="расчет_№31"/>
      <sheetName val="20_Кредиты_краткосрочные1"/>
      <sheetName val="Перечень_Заказчиков1"/>
      <sheetName val="2_2_1"/>
      <sheetName val="СтрЗапасов_(2)"/>
      <sheetName val="PwC_Copies_from_old_models_--&gt;&gt;"/>
      <sheetName val="Сравнение_ДПН_факт_06-07"/>
      <sheetName val="НМ_расчеты"/>
      <sheetName val="КП_к_снег_Рыбинская1"/>
      <sheetName val="Коэф_КВ"/>
      <sheetName val="Смета_терзем"/>
      <sheetName val="Кал_план_Жукова_даты_-_не_надо"/>
      <sheetName val="матер_"/>
      <sheetName val="КП_Прим_(3)"/>
      <sheetName val="кп_(3)"/>
      <sheetName val="фонтан_разбитый2"/>
      <sheetName val="Баланс_(Ф1)"/>
      <sheetName val="Смета_3_Гидролог"/>
      <sheetName val="Записка_СЦБ"/>
      <sheetName val="РС_"/>
      <sheetName val="Source_lists"/>
      <sheetName val="Общая_часть"/>
      <sheetName val="Табл_51"/>
      <sheetName val="Табл_21"/>
      <sheetName val="См_№3_ОПР"/>
      <sheetName val="см_№6_АВЗУ_и_ГПЗУ"/>
      <sheetName val="Input_Assumptions"/>
      <sheetName val="см_№1_1_Геодезические_работы_"/>
      <sheetName val="см_№1_4_Экология_"/>
      <sheetName val="АСУ_ТП_1_этап_ПД"/>
      <sheetName val="Расчет_курса"/>
      <sheetName val="Курс_доллара"/>
      <sheetName val="Календарь_новый"/>
      <sheetName val="Смета_№_1_ИИ_линия"/>
      <sheetName val="Дополнительные_параметры"/>
      <sheetName val="Свод_объем"/>
      <sheetName val="Дог_цена"/>
      <sheetName val="выборка_на22_июня"/>
      <sheetName val="3труба_(П)"/>
      <sheetName val="Объемы_работ_по_ПВ"/>
      <sheetName val="Таблица_5"/>
      <sheetName val="Таблица_3"/>
      <sheetName val="1_401_2"/>
      <sheetName val="PO_Data"/>
      <sheetName val="Раб_АУ"/>
      <sheetName val="р_Нева1"/>
      <sheetName val="р_Молога1"/>
      <sheetName val="18_рек_Ю-Х1"/>
      <sheetName val="нпс_Палкино1"/>
      <sheetName val="Россия_-_Китай1"/>
      <sheetName val="КМ_210-2381"/>
      <sheetName val="БТС-2_км_405-4591"/>
      <sheetName val="БТС-2_км_405-4531"/>
      <sheetName val="БТС-2_км_313-3521"/>
      <sheetName val="БТС-2_км326-3521"/>
      <sheetName val="Улейма_И1"/>
      <sheetName val="Белая_УБКА1"/>
      <sheetName val="км_72-75р_Левоннька1"/>
      <sheetName val="киенгоп-н_Челны_км_104-2061"/>
      <sheetName val="ВЛ_Урдома1"/>
      <sheetName val="Вл_Микунь_Урдома1"/>
      <sheetName val="ВЛ_Синдор-Микунь1"/>
      <sheetName val="Тон_Чермасан1"/>
      <sheetName val="Трасса_км_16-1471"/>
      <sheetName val="трасса_0-761"/>
      <sheetName val="Колва_781"/>
      <sheetName val="Гидрология__р_Колва_км_381"/>
      <sheetName val="ПСП_1"/>
      <sheetName val="Новая_сводка_(до_бюджета)_(2)2"/>
      <sheetName val="Что_пришло2"/>
      <sheetName val="влад-таблица_(2)2"/>
      <sheetName val="Новая_сводка_(до_бюджета)2"/>
      <sheetName val="Новая_сводка2"/>
      <sheetName val="Общие_расходы2"/>
      <sheetName val="Новая_сводка_(по_бюджету)2"/>
      <sheetName val="Íîâàÿ_ñâîäêà_(äî_áþäæåòà)_(2)2"/>
      <sheetName val="×òî_ïðèøëî2"/>
      <sheetName val="âëàä-òàáëèöà_(2)2"/>
      <sheetName val="Íîâàÿ_ñâîäêà_(äî_áþäæåòà)2"/>
      <sheetName val="Íîâàÿ_ñâîäêà2"/>
      <sheetName val="Îáùèå_ðàñõîäû2"/>
      <sheetName val="Íîâàÿ_ñâîäêà_(ïî_áþäæåòó)2"/>
      <sheetName val="6_10_12"/>
      <sheetName val="6_7_3_ТН2"/>
      <sheetName val="6_12"/>
      <sheetName val="6_52-свод1"/>
      <sheetName val="ДДС_(Форма_№3)"/>
      <sheetName val="Сводная_"/>
      <sheetName val="7_ТХ_Сети_(кор)"/>
      <sheetName val="Tier_311208"/>
      <sheetName val="Акт_выбора"/>
      <sheetName val="См_№7_Эл_"/>
      <sheetName val="См_№8_Пож_"/>
      <sheetName val="См_№3_ВиК"/>
      <sheetName val="Сметы_за_сопровождение"/>
      <sheetName val="См_3_АСУ"/>
      <sheetName val="Полигон_-_ИЭИ_"/>
      <sheetName val="Смета_ТЗ_АСУ-16"/>
      <sheetName val="База_Геодезия"/>
      <sheetName val="База_Геология"/>
      <sheetName val="База_Геофизика"/>
      <sheetName val="4_1_1"/>
      <sheetName val="исп_1_1_1"/>
      <sheetName val="База_Гидро"/>
      <sheetName val="4_2_1"/>
      <sheetName val="исп_1_1_2"/>
      <sheetName val="Исп__смета_этап_1_1,_1_2"/>
      <sheetName val="Исх. данные"/>
      <sheetName val="Main list"/>
      <sheetName val="Исх1"/>
      <sheetName val="Пра"/>
      <sheetName val="Промер глуб"/>
      <sheetName val="Расчет №1.1"/>
      <sheetName val="Расчет №2.1"/>
      <sheetName val="ИД ПНР"/>
      <sheetName val="Технический лист"/>
      <sheetName val="анализ 2003_2004исполнение МТО"/>
      <sheetName val="Тестовый"/>
      <sheetName val="Panduit"/>
      <sheetName val=" Свод"/>
      <sheetName val="исключ ЭХЗ"/>
      <sheetName val="БДР"/>
      <sheetName val="геол"/>
      <sheetName val="аванс по ОС"/>
      <sheetName val="Авансы выданные"/>
      <sheetName val="Кред"/>
      <sheetName val="ДЗ"/>
      <sheetName val="Кред. задолж."/>
      <sheetName val="Прочие"/>
      <sheetName val="ГАЗ_камаз"/>
      <sheetName val="41"/>
      <sheetName val="Договорная цена"/>
      <sheetName val="№2Гидромет."/>
      <sheetName val="№2Геолог"/>
      <sheetName val="№2Геолог с.п."/>
      <sheetName val="№3Экологи (2этап)"/>
      <sheetName val="Исходная"/>
      <sheetName val="3 Сл.-структура затрат"/>
      <sheetName val="const"/>
      <sheetName val="расчеты"/>
      <sheetName val="ПС 110 кВ (доп)"/>
      <sheetName val="ПД-2.1"/>
      <sheetName val="Бл_электр_"/>
      <sheetName val="Прил.5 СС"/>
      <sheetName val="расчет вязкости"/>
      <sheetName val="Сравнение с Finder - ДНС-5"/>
      <sheetName val="сводная (2)"/>
      <sheetName val="Расч(подряд)"/>
      <sheetName val="эл_химз_4"/>
      <sheetName val="13_12"/>
      <sheetName val="КП_(2)2"/>
      <sheetName val="свод_32"/>
      <sheetName val="СМЕТА_проект2"/>
      <sheetName val="1_32"/>
      <sheetName val="К_рын2"/>
      <sheetName val="Сводная_смета2"/>
      <sheetName val="Переменные_и_константы2"/>
      <sheetName val="СметаСводная_павильон2"/>
      <sheetName val="СметаСводная_снег2"/>
      <sheetName val="Лист_опроса2"/>
      <sheetName val="Исполнение__освоение_по_закупк2"/>
      <sheetName val="Исполнение_для_Ускова2"/>
      <sheetName val="Выборка_по_отсыпкам2"/>
      <sheetName val="ИП__отсыпки_2"/>
      <sheetName val="ИП__отсыпки_ФОТ_диз_т_2"/>
      <sheetName val="ИП__отсыпки___выборка_2"/>
      <sheetName val="Исполнение_по_оборуд_2"/>
      <sheetName val="Исполнение_по_оборуд___2_2"/>
      <sheetName val="Исполнение_сжато2"/>
      <sheetName val="Форма_для_бурения2"/>
      <sheetName val="Форма_для_КС2"/>
      <sheetName val="Форма_для_ГР2"/>
      <sheetName val="Смета_1свод2"/>
      <sheetName val="таблица_руководству2"/>
      <sheetName val="Суточная_добыча_за_неделю2"/>
      <sheetName val="Прибыль_опл2"/>
      <sheetName val="№5_СУБ_Инж_защ2"/>
      <sheetName val="HP_и_оргтехника2"/>
      <sheetName val="Таблица_4_АСУТП2"/>
      <sheetName val="ПДР_ООО_&quot;Юкос_ФБЦ&quot;2"/>
      <sheetName val="исходные_данные2"/>
      <sheetName val="расчетные_таблицы2"/>
      <sheetName val="Амур_ДОН2"/>
      <sheetName val="Б_Сатка2"/>
      <sheetName val="справ_3"/>
      <sheetName val="Перечень_ИУ2"/>
      <sheetName val="3_1_ТХ2"/>
      <sheetName val="СметаСводная_Колпино2"/>
      <sheetName val="3_52"/>
      <sheetName val="Смета_22"/>
      <sheetName val="Ачинский_НПЗ2"/>
      <sheetName val="См3_СЦБ-зап2"/>
      <sheetName val="Хаттон_90_90_Femco2"/>
      <sheetName val="свод_общ2"/>
      <sheetName val="Смета_5_2__Кусты25,29,31,652"/>
      <sheetName val="р_Волхов2"/>
      <sheetName val="Opex_personnel_(Term_facs)2"/>
      <sheetName val="Капитальные_затраты2"/>
      <sheetName val="Пояснение_1"/>
      <sheetName val="3_12"/>
      <sheetName val="Коммерческие_расходы2"/>
      <sheetName val="смета_2_проект__работы1"/>
      <sheetName val="СС_замеч_с_ответами2"/>
      <sheetName val="УП__20042"/>
      <sheetName val="в_работу2"/>
      <sheetName val="3_22"/>
      <sheetName val="3_32"/>
      <sheetName val="Р2_12"/>
      <sheetName val="Р2_22"/>
      <sheetName val="Удельные(проф_)2"/>
      <sheetName val="Константы_и_результаты2"/>
      <sheetName val="расчет_№32"/>
      <sheetName val="20_Кредиты_краткосрочные2"/>
      <sheetName val="Перечень_Заказчиков2"/>
      <sheetName val="2_2_2"/>
      <sheetName val="СтрЗапасов_(2)1"/>
      <sheetName val="PwC_Copies_from_old_models_--&gt;1"/>
      <sheetName val="Сравнение_ДПН_факт_06-071"/>
      <sheetName val="НМ_расчеты1"/>
      <sheetName val="КП_к_снег_Рыбинская2"/>
      <sheetName val="Коэф_КВ1"/>
      <sheetName val="Смета_терзем1"/>
      <sheetName val="Кал_план_Жукова_даты_-_не_надо1"/>
      <sheetName val="матер_1"/>
      <sheetName val="КП_Прим_(3)1"/>
      <sheetName val="кп_(3)1"/>
      <sheetName val="фонтан_разбитый21"/>
      <sheetName val="Баланс_(Ф1)1"/>
      <sheetName val="Смета_3_Гидролог1"/>
      <sheetName val="Записка_СЦБ1"/>
      <sheetName val="РС_1"/>
      <sheetName val="Раб_АУ1"/>
      <sheetName val="Source_lists1"/>
      <sheetName val="Общая_часть1"/>
      <sheetName val="Табл_52"/>
      <sheetName val="Табл_22"/>
      <sheetName val="См_№3_ОПР1"/>
      <sheetName val="см_№6_АВЗУ_и_ГПЗУ1"/>
      <sheetName val="Input_Assumptions1"/>
      <sheetName val="см_№1_1_Геодезические_работы_1"/>
      <sheetName val="см_№1_4_Экология_1"/>
      <sheetName val="АСУ_ТП_1_этап_ПД1"/>
      <sheetName val="Расчет_курса1"/>
      <sheetName val="ДДС_(Форма_№3)1"/>
      <sheetName val="Курс_доллара1"/>
      <sheetName val="Календарь_новый1"/>
      <sheetName val="Смета_№_1_ИИ_линия1"/>
      <sheetName val="Дополнительные_параметры1"/>
      <sheetName val="Свод_объем1"/>
      <sheetName val="Дог_цена1"/>
      <sheetName val="выборка_на22_июня1"/>
      <sheetName val="3труба_(П)1"/>
      <sheetName val="Объемы_работ_по_ПВ1"/>
      <sheetName val="Таблица_51"/>
      <sheetName val="Таблица_31"/>
      <sheetName val="1_401_21"/>
      <sheetName val="PO_Data1"/>
      <sheetName val="р_Нева2"/>
      <sheetName val="р_Молога2"/>
      <sheetName val="18_рек_Ю-Х2"/>
      <sheetName val="нпс_Палкино2"/>
      <sheetName val="Россия_-_Китай2"/>
      <sheetName val="КМ_210-2382"/>
      <sheetName val="БТС-2_км_405-4592"/>
      <sheetName val="БТС-2_км_405-4532"/>
      <sheetName val="БТС-2_км_313-3522"/>
      <sheetName val="БТС-2_км326-3522"/>
      <sheetName val="Улейма_И2"/>
      <sheetName val="Белая_УБКА2"/>
      <sheetName val="км_72-75р_Левоннька2"/>
      <sheetName val="киенгоп-н_Челны_км_104-2062"/>
      <sheetName val="ВЛ_Урдома2"/>
      <sheetName val="Вл_Микунь_Урдома2"/>
      <sheetName val="ВЛ_Синдор-Микунь2"/>
      <sheetName val="Тон_Чермасан2"/>
      <sheetName val="Трасса_км_16-1472"/>
      <sheetName val="трасса_0-762"/>
      <sheetName val="Колва_782"/>
      <sheetName val="Гидрология__р_Колва_км_382"/>
      <sheetName val="ПСП_2"/>
      <sheetName val="Новая_сводка_(до_бюджета)_(2)3"/>
      <sheetName val="Что_пришло3"/>
      <sheetName val="влад-таблица_(2)3"/>
      <sheetName val="Новая_сводка_(до_бюджета)3"/>
      <sheetName val="Новая_сводка3"/>
      <sheetName val="Общие_расходы3"/>
      <sheetName val="Новая_сводка_(по_бюджету)3"/>
      <sheetName val="Íîâàÿ_ñâîäêà_(äî_áþäæåòà)_(2)3"/>
      <sheetName val="×òî_ïðèøëî3"/>
      <sheetName val="âëàä-òàáëèöà_(2)3"/>
      <sheetName val="Íîâàÿ_ñâîäêà_(äî_áþäæåòà)3"/>
      <sheetName val="Íîâàÿ_ñâîäêà3"/>
      <sheetName val="Îáùèå_ðàñõîäû3"/>
      <sheetName val="Íîâàÿ_ñâîäêà_(ïî_áþäæåòó)3"/>
      <sheetName val="6_10_13"/>
      <sheetName val="6_7_3_ТН3"/>
      <sheetName val="6_13"/>
      <sheetName val="6_52-свод2"/>
      <sheetName val="Сводная_1"/>
      <sheetName val="7_ТХ_Сети_(кор)1"/>
      <sheetName val="Tier_3112081"/>
      <sheetName val="Акт_выбора1"/>
      <sheetName val="См_№7_Эл_1"/>
      <sheetName val="См_№8_Пож_1"/>
      <sheetName val="См_№3_ВиК1"/>
      <sheetName val="Сметы_за_сопровождение1"/>
      <sheetName val="ЕТС_(ф)"/>
      <sheetName val="геология_4"/>
      <sheetName val="6_144"/>
      <sheetName val="6_3_14"/>
      <sheetName val="6_204"/>
      <sheetName val="6_4_14"/>
      <sheetName val="6_11_1__сторонние4"/>
      <sheetName val="8_14_КР_(списание)ОПСТИКР4"/>
      <sheetName val="Данные_для_расчёта_сметы3"/>
      <sheetName val="6_14_КР3"/>
      <sheetName val="Текущие_цены3"/>
      <sheetName val="отчет_эл_эн__20003"/>
      <sheetName val="к_84-к_833"/>
      <sheetName val="свод_23"/>
      <sheetName val="Зап-3-_СЦБ3"/>
      <sheetName val="Пример_расчета3"/>
      <sheetName val="СметаСводная_Рыб3"/>
      <sheetName val="Коэфф1_3"/>
      <sheetName val="6_32"/>
      <sheetName val="6_72"/>
      <sheetName val="6_3_1_32"/>
      <sheetName val="Смета2_проект__раб_3"/>
      <sheetName val="Смета_13"/>
      <sheetName val="Production_and_Spend2"/>
      <sheetName val="Прайс_лист3"/>
      <sheetName val="См_1_наруж_водопровод3"/>
      <sheetName val="Разработка_проекта3"/>
      <sheetName val="КП_НовоКов3"/>
      <sheetName val="СметаСводная_1_оч3"/>
      <sheetName val="свод_(2)2"/>
      <sheetName val="Калплан_ОИ2_Макм_крестики2"/>
      <sheetName val="Св__смета2"/>
      <sheetName val="РБС_ИЗМ12"/>
      <sheetName val="Таблица_22"/>
      <sheetName val="ст_ГТМ2"/>
      <sheetName val="кп_ГК2"/>
      <sheetName val="Справочные_данные2"/>
      <sheetName val="суб_подряд3"/>
      <sheetName val="ПСБ_-_ОЭ3"/>
      <sheetName val="смета_СИД2"/>
      <sheetName val="ресурсная_вед_2"/>
      <sheetName val="КП_к_ГК2"/>
      <sheetName val="изыскания_22"/>
      <sheetName val="Калплан_Кра2"/>
      <sheetName val="6_11_новый2"/>
      <sheetName val="См_3_АСУ1"/>
      <sheetName val="Полигон_-_ИЭИ_1"/>
      <sheetName val="Смета_ТЗ_АСУ-161"/>
      <sheetName val="База_Геодезия1"/>
      <sheetName val="База_Геология1"/>
      <sheetName val="База_Геофизика1"/>
      <sheetName val="4_1_11"/>
      <sheetName val="исп_1_1_11"/>
      <sheetName val="База_Гидро1"/>
      <sheetName val="4_2_11"/>
      <sheetName val="исп_1_1_21"/>
      <sheetName val="Исп__смета_этап_1_1,_1_21"/>
      <sheetName val="КБК_ДПК"/>
      <sheetName val="ТЗ_АСУ-1"/>
      <sheetName val="лч_и_кам"/>
      <sheetName val="ИД_СМР"/>
      <sheetName val="Вспом_"/>
      <sheetName val="2_Геология"/>
      <sheetName val="Объем_работ"/>
      <sheetName val="Виды_работ_АСО"/>
      <sheetName val="таблица_руко_1"/>
      <sheetName val="ФОТ_для_смет"/>
      <sheetName val="таблица_руко_"/>
      <sheetName val="Исх__данные"/>
      <sheetName val="Main_list"/>
      <sheetName val="ПД-2_2"/>
      <sheetName val="1_14"/>
      <sheetName val="1_7"/>
      <sheetName val="Промер_глуб"/>
      <sheetName val="Смета _4ПР ЭХЗ"/>
      <sheetName val="ЖД 3.1"/>
      <sheetName val="УСР"/>
      <sheetName val="Объемы"/>
      <sheetName val="СметаСводная п54"/>
      <sheetName val="СметаСводная пуш"/>
      <sheetName val="1-1"/>
      <sheetName val="1-2"/>
      <sheetName val="1-4"/>
      <sheetName val="изм2-1"/>
      <sheetName val="2-2"/>
      <sheetName val="2-3"/>
      <sheetName val="изм7-1"/>
      <sheetName val="изм9-1"/>
      <sheetName val="см 5 ОДД "/>
      <sheetName val="Коэффициенты"/>
      <sheetName val="Акт-Смета_30"/>
      <sheetName val="Смета 2 эл.монтаж"/>
      <sheetName val="Смета 1 общестроит"/>
      <sheetName val="ДЦ"/>
      <sheetName val=" Оборудование  end"/>
      <sheetName val="автоматизация РД"/>
      <sheetName val="РабПр"/>
      <sheetName val="Восстановл_Лис礊め_x0005_"/>
      <sheetName val="Акт выполненных работ 46"/>
      <sheetName val="SMW_Служебная"/>
      <sheetName val="См_2 Шатурс сети  проект работы"/>
      <sheetName val="W28"/>
      <sheetName val="Ref"/>
      <sheetName val="выборка "/>
      <sheetName val="выборка раб"/>
      <sheetName val="7"/>
      <sheetName val="Прочее"/>
      <sheetName val="ЛЧ Р"/>
      <sheetName val="GLOBAL"/>
      <sheetName val="темп"/>
      <sheetName val="Форма 2.1"/>
      <sheetName val="СВ"/>
      <sheetName val="2.1"/>
      <sheetName val="ИНСТРУКЦИЯ"/>
      <sheetName val="См_2_Шатурс_сети__проект_работы"/>
      <sheetName val="исключ_ЭХЗ"/>
      <sheetName val="Форма 9"/>
      <sheetName val="Форма 10"/>
      <sheetName val="Настройки"/>
      <sheetName val="СмРучБур"/>
      <sheetName val="Локальная смета 6-3-2"/>
      <sheetName val="Производство электроэнергии"/>
      <sheetName val="Т11"/>
      <sheetName val="Т12"/>
      <sheetName val="Т7"/>
      <sheetName val="1.1"/>
      <sheetName val="1.2-1"/>
      <sheetName val="1.2-2"/>
      <sheetName val="1.2-3"/>
      <sheetName val="1.2-4"/>
      <sheetName val="1.2-5"/>
      <sheetName val="1.3.1"/>
      <sheetName val="1.3.2"/>
      <sheetName val="1.3.3"/>
      <sheetName val="1.4.1.1"/>
      <sheetName val="1.4.1.2"/>
      <sheetName val="1.4.1.3"/>
      <sheetName val="1.4.1.5"/>
      <sheetName val="1.5"/>
      <sheetName val="№2.1"/>
      <sheetName val="№2.2-1"/>
      <sheetName val="№2.2-2"/>
      <sheetName val="№2.2-3 "/>
      <sheetName val="2.2-5 "/>
      <sheetName val="№2.3.1"/>
      <sheetName val="№2.3.2"/>
      <sheetName val="2.3.3"/>
      <sheetName val="2.4.1.1"/>
      <sheetName val="2.4.1.3"/>
      <sheetName val="№3.1"/>
      <sheetName val="№3.2-1"/>
      <sheetName val="№3.2-2"/>
      <sheetName val="№3.2-3"/>
      <sheetName val="3.2-5 "/>
      <sheetName val="3.3.1"/>
      <sheetName val="3.3.2"/>
      <sheetName val="3.3.3"/>
      <sheetName val="3.4.1.3"/>
      <sheetName val="2.6"/>
      <sheetName val="2.7"/>
      <sheetName val="4.1"/>
      <sheetName val="4.2"/>
      <sheetName val="4.3"/>
      <sheetName val="4.4"/>
      <sheetName val="4.5"/>
      <sheetName val="4.6"/>
      <sheetName val="4.7"/>
      <sheetName val="4.9"/>
      <sheetName val="4.10"/>
      <sheetName val="4.10 (3)"/>
      <sheetName val="4.10 (2)"/>
      <sheetName val="4.11"/>
      <sheetName val="4.12"/>
      <sheetName val="4.13"/>
      <sheetName val="4.14"/>
      <sheetName val="4.15"/>
      <sheetName val="4.16"/>
      <sheetName val="4.17"/>
      <sheetName val="4.18"/>
      <sheetName val="4.19"/>
      <sheetName val="5.1"/>
      <sheetName val="5.2"/>
      <sheetName val="5.3"/>
      <sheetName val="5.4"/>
      <sheetName val="5.5"/>
      <sheetName val="5.6"/>
      <sheetName val="5.7"/>
      <sheetName val="5.8"/>
      <sheetName val="Настройка"/>
      <sheetName val="База ВОП"/>
      <sheetName val="База ПИР"/>
      <sheetName val="2.2"/>
      <sheetName val="2.3"/>
      <sheetName val="2.3.2"/>
      <sheetName val="2.4"/>
      <sheetName val="2.5"/>
      <sheetName val=" Ком"/>
      <sheetName val="2.3.лаб"/>
      <sheetName val="3.1земля"/>
      <sheetName val="6.1-7.1"/>
      <sheetName val="рекульт"/>
      <sheetName val="ГО и ЧС"/>
      <sheetName val="ДПБ"/>
      <sheetName val="№3"/>
      <sheetName val="№1 СИД"/>
      <sheetName val="№2 Ком дьяк"/>
      <sheetName val="№3.2"/>
      <sheetName val="№3.3"/>
      <sheetName val="СВ смета"/>
      <sheetName val="№3.4"/>
      <sheetName val="№4 ПДЛУ и ЗУ"/>
      <sheetName val="№5 ППиМТ"/>
      <sheetName val="№6.1 ТГВ"/>
      <sheetName val="№6.2 ЭХЗ"/>
      <sheetName val="№6.3 ЭС (согл )"/>
      <sheetName val="№6.4 КИП"/>
      <sheetName val="№6.5 Согл (КИП) "/>
      <sheetName val="№6.6 МЕО "/>
      <sheetName val="№6.7 ПожБ (ПД)"/>
      <sheetName val="№6.8 Пром без (ПД)"/>
      <sheetName val="№6.9 эк аспект"/>
      <sheetName val="№6.10 ОВОС"/>
      <sheetName val="№6.11 отвод"/>
      <sheetName val="№6.12 рекул"/>
      <sheetName val="№6.13 отход"/>
      <sheetName val="№6.14 выброс"/>
      <sheetName val="№6.15 ИБ (ПД)"/>
      <sheetName val="№6.16 ИБ (РД)"/>
      <sheetName val="Список_объектов"/>
      <sheetName val="РС"/>
      <sheetName val="проектные роли"/>
      <sheetName val="Смета180"/>
      <sheetName val="ДКСС от МПС"/>
      <sheetName val="РАСПРЕД_ПО_ПРОЦЕСС"/>
      <sheetName val="Исх_"/>
      <sheetName val="ИД_ПНР"/>
      <sheetName val="см_5_ОДД_"/>
      <sheetName val="сммашбур"/>
      <sheetName val="ОбмОбслЗемОд"/>
      <sheetName val="Поставка"/>
      <sheetName val="Расчет работы"/>
      <sheetName val="ПС_110_кВ_(доп)"/>
      <sheetName val="3_Сл_-структура_затрат"/>
      <sheetName val="лч_и_кам1"/>
      <sheetName val="исключ_ЭХЗ1"/>
      <sheetName val="КБК_ДПК1"/>
      <sheetName val="ТЗ_АСУ-11"/>
      <sheetName val="3_Сл_-структура_затрат1"/>
      <sheetName val="ПС_110_кВ_(доп)1"/>
      <sheetName val="Бл_электр_1"/>
      <sheetName val="См_2_Шатурс_сети__проект_работ1"/>
      <sheetName val="SENSITIVITY"/>
      <sheetName val="таблица_руко "/>
      <sheetName val="эл_химз_5"/>
      <sheetName val="геология_5"/>
      <sheetName val="6_145"/>
      <sheetName val="6_3_15"/>
      <sheetName val="6_205"/>
      <sheetName val="6_4_15"/>
      <sheetName val="6_11_1__сторонние5"/>
      <sheetName val="8_14_КР_(списание)ОПСТИКР5"/>
      <sheetName val="Данные_для_расчёта_сметы4"/>
      <sheetName val="6_14_КР4"/>
      <sheetName val="Пример_расчета4"/>
      <sheetName val="свод_24"/>
      <sheetName val="Зап-3-_СЦБ4"/>
      <sheetName val="СметаСводная_Рыб4"/>
      <sheetName val="13_13"/>
      <sheetName val="Текущие_цены4"/>
      <sheetName val="отчет_эл_эн__20004"/>
      <sheetName val="к_84-к_834"/>
      <sheetName val="Коэфф1_4"/>
      <sheetName val="6_33"/>
      <sheetName val="6_73"/>
      <sheetName val="6_3_1_33"/>
      <sheetName val="КП_(2)3"/>
      <sheetName val="свод_33"/>
      <sheetName val="Смета2_проект__раб_4"/>
      <sheetName val="Смета_14"/>
      <sheetName val="СМЕТА_проект3"/>
      <sheetName val="Production_and_Spend3"/>
      <sheetName val="Прайс_лист4"/>
      <sheetName val="1_33"/>
      <sheetName val="К_рын3"/>
      <sheetName val="Сводная_смета3"/>
      <sheetName val="См_1_наруж_водопровод4"/>
      <sheetName val="Разработка_проекта4"/>
      <sheetName val="КП_НовоКов4"/>
      <sheetName val="СметаСводная_1_оч4"/>
      <sheetName val="Переменные_и_константы3"/>
      <sheetName val="свод_(2)3"/>
      <sheetName val="Калплан_ОИ2_Макм_крестики3"/>
      <sheetName val="СметаСводная_павильон3"/>
      <sheetName val="Св__смета3"/>
      <sheetName val="РБС_ИЗМ13"/>
      <sheetName val="СметаСводная_снег3"/>
      <sheetName val="Лист_опроса3"/>
      <sheetName val="Исполнение__освоение_по_закупк3"/>
      <sheetName val="Исполнение_для_Ускова3"/>
      <sheetName val="Выборка_по_отсыпкам3"/>
      <sheetName val="ИП__отсыпки_3"/>
      <sheetName val="ИП__отсыпки_ФОТ_диз_т_3"/>
      <sheetName val="ИП__отсыпки___выборка_3"/>
      <sheetName val="Исполнение_по_оборуд_3"/>
      <sheetName val="Исполнение_по_оборуд___2_3"/>
      <sheetName val="Исполнение_сжато3"/>
      <sheetName val="Форма_для_бурения3"/>
      <sheetName val="Форма_для_КС3"/>
      <sheetName val="Форма_для_ГР3"/>
      <sheetName val="Смета_1свод3"/>
      <sheetName val="таблица_руководству3"/>
      <sheetName val="Суточная_добыча_за_неделю3"/>
      <sheetName val="Прибыль_опл3"/>
      <sheetName val="№5_СУБ_Инж_защ3"/>
      <sheetName val="HP_и_оргтехника3"/>
      <sheetName val="Таблица_23"/>
      <sheetName val="Таблица_4_АСУТП3"/>
      <sheetName val="ст_ГТМ3"/>
      <sheetName val="ПДР_ООО_&quot;Юкос_ФБЦ&quot;3"/>
      <sheetName val="исходные_данные3"/>
      <sheetName val="расчетные_таблицы3"/>
      <sheetName val="Амур_ДОН3"/>
      <sheetName val="кп_ГК3"/>
      <sheetName val="Справочные_данные3"/>
      <sheetName val="Б_Сатка3"/>
      <sheetName val="справ_4"/>
      <sheetName val="Перечень_ИУ3"/>
      <sheetName val="3_1_ТХ3"/>
      <sheetName val="СметаСводная_Колпино3"/>
      <sheetName val="3_53"/>
      <sheetName val="суб_подряд4"/>
      <sheetName val="ПСБ_-_ОЭ4"/>
      <sheetName val="Смета_23"/>
      <sheetName val="Ачинский_НПЗ3"/>
      <sheetName val="См3_СЦБ-зап3"/>
      <sheetName val="Хаттон_90_90_Femco3"/>
      <sheetName val="свод_общ3"/>
      <sheetName val="Смета_5_2__Кусты25,29,31,653"/>
      <sheetName val="смета_СИД3"/>
      <sheetName val="ресурсная_вед_3"/>
      <sheetName val="р_Волхов3"/>
      <sheetName val="КП_к_ГК3"/>
      <sheetName val="изыскания_23"/>
      <sheetName val="Калплан_Кра3"/>
      <sheetName val="6_11_новый3"/>
      <sheetName val="Opex_personnel_(Term_facs)3"/>
      <sheetName val="Капитальные_затраты3"/>
      <sheetName val="Пояснение_2"/>
      <sheetName val="3_13"/>
      <sheetName val="Коммерческие_расходы3"/>
      <sheetName val="смета_2_проект__работы2"/>
      <sheetName val="СС_замеч_с_ответами3"/>
      <sheetName val="УП__20043"/>
      <sheetName val="в_работу3"/>
      <sheetName val="3_23"/>
      <sheetName val="3_33"/>
      <sheetName val="Р2_13"/>
      <sheetName val="Р2_23"/>
      <sheetName val="Удельные(проф_)3"/>
      <sheetName val="Константы_и_результаты3"/>
      <sheetName val="расчет_№33"/>
      <sheetName val="20_Кредиты_краткосрочные3"/>
      <sheetName val="Перечень_Заказчиков3"/>
      <sheetName val="2_2_3"/>
      <sheetName val="СтрЗапасов_(2)2"/>
      <sheetName val="PwC_Copies_from_old_models_--&gt;2"/>
      <sheetName val="Сравнение_ДПН_факт_06-072"/>
      <sheetName val="НМ_расчеты2"/>
      <sheetName val="КП_к_снег_Рыбинская3"/>
      <sheetName val="Коэф_КВ2"/>
      <sheetName val="Смета_терзем2"/>
      <sheetName val="Кал_план_Жукова_даты_-_не_надо2"/>
      <sheetName val="матер_2"/>
      <sheetName val="КП_Прим_(3)2"/>
      <sheetName val="кп_(3)2"/>
      <sheetName val="фонтан_разбитый22"/>
      <sheetName val="Баланс_(Ф1)2"/>
      <sheetName val="Смета_3_Гидролог2"/>
      <sheetName val="Записка_СЦБ2"/>
      <sheetName val="РС_2"/>
      <sheetName val="Source_lists2"/>
      <sheetName val="Общая_часть2"/>
      <sheetName val="Табл_53"/>
      <sheetName val="Табл_23"/>
      <sheetName val="См_№3_ОПР2"/>
      <sheetName val="см_№6_АВЗУ_и_ГПЗУ2"/>
      <sheetName val="Input_Assumptions2"/>
      <sheetName val="см_№1_1_Геодезические_работы_2"/>
      <sheetName val="см_№1_4_Экология_2"/>
      <sheetName val="АСУ_ТП_1_этап_ПД2"/>
      <sheetName val="Расчет_курса2"/>
      <sheetName val="Курс_доллара2"/>
      <sheetName val="Календарь_новый2"/>
      <sheetName val="Смета_№_1_ИИ_линия2"/>
      <sheetName val="Дополнительные_параметры2"/>
      <sheetName val="Свод_объем2"/>
      <sheetName val="Дог_цена2"/>
      <sheetName val="выборка_на22_июня2"/>
      <sheetName val="3труба_(П)2"/>
      <sheetName val="Объемы_работ_по_ПВ2"/>
      <sheetName val="Таблица_52"/>
      <sheetName val="Таблица_32"/>
      <sheetName val="1_401_22"/>
      <sheetName val="PO_Data2"/>
      <sheetName val="Раб_АУ2"/>
      <sheetName val="р_Нева3"/>
      <sheetName val="р_Молога3"/>
      <sheetName val="18_рек_Ю-Х3"/>
      <sheetName val="нпс_Палкино3"/>
      <sheetName val="Россия_-_Китай3"/>
      <sheetName val="КМ_210-2383"/>
      <sheetName val="БТС-2_км_405-4593"/>
      <sheetName val="БТС-2_км_405-4533"/>
      <sheetName val="БТС-2_км_313-3523"/>
      <sheetName val="БТС-2_км326-3523"/>
      <sheetName val="Улейма_И3"/>
      <sheetName val="Белая_УБКА3"/>
      <sheetName val="км_72-75р_Левоннька3"/>
      <sheetName val="киенгоп-н_Челны_км_104-2063"/>
      <sheetName val="ВЛ_Урдома3"/>
      <sheetName val="Вл_Микунь_Урдома3"/>
      <sheetName val="ВЛ_Синдор-Микунь3"/>
      <sheetName val="Тон_Чермасан3"/>
      <sheetName val="Трасса_км_16-1473"/>
      <sheetName val="трасса_0-763"/>
      <sheetName val="Колва_783"/>
      <sheetName val="Гидрология__р_Колва_км_383"/>
      <sheetName val="ПСП_3"/>
      <sheetName val="Новая_сводка_(до_бюджета)_(2)4"/>
      <sheetName val="Что_пришло4"/>
      <sheetName val="влад-таблица_(2)4"/>
      <sheetName val="Новая_сводка_(до_бюджета)4"/>
      <sheetName val="Новая_сводка4"/>
      <sheetName val="Общие_расходы4"/>
      <sheetName val="Новая_сводка_(по_бюджету)4"/>
      <sheetName val="Íîâàÿ_ñâîäêà_(äî_áþäæåòà)_(2)4"/>
      <sheetName val="×òî_ïðèøëî4"/>
      <sheetName val="âëàä-òàáëèöà_(2)4"/>
      <sheetName val="Íîâàÿ_ñâîäêà_(äî_áþäæåòà)4"/>
      <sheetName val="Íîâàÿ_ñâîäêà4"/>
      <sheetName val="Îáùèå_ðàñõîäû4"/>
      <sheetName val="Íîâàÿ_ñâîäêà_(ïî_áþäæåòó)4"/>
      <sheetName val="6_10_14"/>
      <sheetName val="6_7_3_ТН4"/>
      <sheetName val="6_15"/>
      <sheetName val="6_52-свод3"/>
      <sheetName val="ДДС_(Форма_№3)2"/>
      <sheetName val="Сводная_2"/>
      <sheetName val="7_ТХ_Сети_(кор)2"/>
      <sheetName val="Tier_3112082"/>
      <sheetName val="Акт_выбора2"/>
      <sheetName val="См_№7_Эл_2"/>
      <sheetName val="См_№8_Пож_2"/>
      <sheetName val="См_№3_ВиК2"/>
      <sheetName val="Сметы_за_сопровождение2"/>
      <sheetName val="См_3_АСУ2"/>
      <sheetName val="Полигон_-_ИЭИ_2"/>
      <sheetName val="Смета_ТЗ_АСУ-162"/>
      <sheetName val="База_Геодезия2"/>
      <sheetName val="База_Геология2"/>
      <sheetName val="База_Геофизика2"/>
      <sheetName val="4_1_12"/>
      <sheetName val="исп_1_1_12"/>
      <sheetName val="База_Гидро2"/>
      <sheetName val="4_2_12"/>
      <sheetName val="исп_1_1_22"/>
      <sheetName val="Исп__смета_этап_1_1,_1_22"/>
      <sheetName val="ИД_СМР1"/>
      <sheetName val="Вспом_1"/>
      <sheetName val="2_Геология1"/>
      <sheetName val="Объем_работ1"/>
      <sheetName val="Виды_работ_АСО1"/>
      <sheetName val="ФОТ_для_смет1"/>
      <sheetName val="ЕТС_(ф)1"/>
      <sheetName val="Исх__данные1"/>
      <sheetName val="Main_list1"/>
      <sheetName val="ПД-2_21"/>
      <sheetName val="1_141"/>
      <sheetName val="1_71"/>
      <sheetName val="13_14"/>
      <sheetName val="таблица_руко_2"/>
      <sheetName val="эл_химз_6"/>
      <sheetName val="геология_6"/>
      <sheetName val="6_146"/>
      <sheetName val="6_3_16"/>
      <sheetName val="6_206"/>
      <sheetName val="6_4_16"/>
      <sheetName val="6_11_1__сторонние6"/>
      <sheetName val="8_14_КР_(списание)ОПСТИКР6"/>
      <sheetName val="Данные_для_расчёта_сметы5"/>
      <sheetName val="6_14_КР5"/>
      <sheetName val="Текущие_цены5"/>
      <sheetName val="отчет_эл_эн__20005"/>
      <sheetName val="к_84-к_835"/>
      <sheetName val="свод_25"/>
      <sheetName val="Зап-3-_СЦБ5"/>
      <sheetName val="Пример_расчета5"/>
      <sheetName val="СметаСводная_Рыб5"/>
      <sheetName val="Коэфф1_5"/>
      <sheetName val="6_34"/>
      <sheetName val="6_74"/>
      <sheetName val="6_3_1_34"/>
      <sheetName val="КП_(2)4"/>
      <sheetName val="свод_34"/>
      <sheetName val="Смета2_проект__раб_5"/>
      <sheetName val="Смета_15"/>
      <sheetName val="СМЕТА_проект4"/>
      <sheetName val="Production_and_Spend4"/>
      <sheetName val="Прайс_лист5"/>
      <sheetName val="1_34"/>
      <sheetName val="К_рын4"/>
      <sheetName val="Сводная_смета4"/>
      <sheetName val="См_1_наруж_водопровод5"/>
      <sheetName val="Разработка_проекта5"/>
      <sheetName val="КП_НовоКов5"/>
      <sheetName val="СметаСводная_1_оч5"/>
      <sheetName val="Переменные_и_константы4"/>
      <sheetName val="свод_(2)4"/>
      <sheetName val="Калплан_ОИ2_Макм_крестики4"/>
      <sheetName val="СметаСводная_павильон4"/>
      <sheetName val="Св__смета4"/>
      <sheetName val="РБС_ИЗМ14"/>
      <sheetName val="СметаСводная_снег4"/>
      <sheetName val="Лист_опроса4"/>
      <sheetName val="Исполнение__освоение_по_закупк4"/>
      <sheetName val="Исполнение_для_Ускова4"/>
      <sheetName val="Выборка_по_отсыпкам4"/>
      <sheetName val="ИП__отсыпки_4"/>
      <sheetName val="ИП__отсыпки_ФОТ_диз_т_4"/>
      <sheetName val="ИП__отсыпки___выборка_4"/>
      <sheetName val="Исполнение_по_оборуд_4"/>
      <sheetName val="Исполнение_по_оборуд___2_4"/>
      <sheetName val="Исполнение_сжато4"/>
      <sheetName val="Форма_для_бурения4"/>
      <sheetName val="Форма_для_КС4"/>
      <sheetName val="Форма_для_ГР4"/>
      <sheetName val="Смета_1свод4"/>
      <sheetName val="таблица_руководству4"/>
      <sheetName val="Суточная_добыча_за_неделю4"/>
      <sheetName val="Прибыль_опл4"/>
      <sheetName val="№5_СУБ_Инж_защ4"/>
      <sheetName val="HP_и_оргтехника4"/>
      <sheetName val="Таблица_24"/>
      <sheetName val="Таблица_4_АСУТП4"/>
      <sheetName val="ст_ГТМ4"/>
      <sheetName val="ПДР_ООО_&quot;Юкос_ФБЦ&quot;4"/>
      <sheetName val="исходные_данные4"/>
      <sheetName val="расчетные_таблицы4"/>
      <sheetName val="Амур_ДОН4"/>
      <sheetName val="кп_ГК4"/>
      <sheetName val="Справочные_данные4"/>
      <sheetName val="Б_Сатка4"/>
      <sheetName val="справ_5"/>
      <sheetName val="Перечень_ИУ4"/>
      <sheetName val="3_1_ТХ4"/>
      <sheetName val="СметаСводная_Колпино4"/>
      <sheetName val="3_54"/>
      <sheetName val="суб_подряд5"/>
      <sheetName val="ПСБ_-_ОЭ5"/>
      <sheetName val="Смета_24"/>
      <sheetName val="Ачинский_НПЗ4"/>
      <sheetName val="См3_СЦБ-зап4"/>
      <sheetName val="Хаттон_90_90_Femco4"/>
      <sheetName val="свод_общ4"/>
      <sheetName val="Смета_5_2__Кусты25,29,31,654"/>
      <sheetName val="смета_СИД4"/>
      <sheetName val="ресурсная_вед_4"/>
      <sheetName val="р_Волхов4"/>
      <sheetName val="КП_к_ГК4"/>
      <sheetName val="изыскания_24"/>
      <sheetName val="Калплан_Кра4"/>
      <sheetName val="6_11_новый4"/>
      <sheetName val="Opex_personnel_(Term_facs)4"/>
      <sheetName val="Капитальные_затраты4"/>
      <sheetName val="Пояснение_3"/>
      <sheetName val="3_14"/>
      <sheetName val="Коммерческие_расходы4"/>
      <sheetName val="смета_2_проект__работы3"/>
      <sheetName val="СС_замеч_с_ответами4"/>
      <sheetName val="УП__20044"/>
      <sheetName val="в_работу4"/>
      <sheetName val="3_24"/>
      <sheetName val="3_34"/>
      <sheetName val="Р2_14"/>
      <sheetName val="Р2_24"/>
      <sheetName val="Удельные(проф_)4"/>
      <sheetName val="Константы_и_результаты4"/>
      <sheetName val="расчет_№34"/>
      <sheetName val="20_Кредиты_краткосрочные4"/>
      <sheetName val="Перечень_Заказчиков4"/>
      <sheetName val="2_2_4"/>
      <sheetName val="СтрЗапасов_(2)3"/>
      <sheetName val="PwC_Copies_from_old_models_--&gt;3"/>
      <sheetName val="Сравнение_ДПН_факт_06-073"/>
      <sheetName val="НМ_расчеты3"/>
      <sheetName val="КП_к_снег_Рыбинская4"/>
      <sheetName val="Коэф_КВ3"/>
      <sheetName val="Смета_терзем3"/>
      <sheetName val="Кал_план_Жукова_даты_-_не_надо3"/>
      <sheetName val="матер_3"/>
      <sheetName val="КП_Прим_(3)3"/>
      <sheetName val="кп_(3)3"/>
      <sheetName val="фонтан_разбитый23"/>
      <sheetName val="Баланс_(Ф1)3"/>
      <sheetName val="Смета_3_Гидролог3"/>
      <sheetName val="Записка_СЦБ3"/>
      <sheetName val="РС_3"/>
      <sheetName val="Source_lists3"/>
      <sheetName val="Общая_часть3"/>
      <sheetName val="Табл_54"/>
      <sheetName val="Табл_24"/>
      <sheetName val="См_№3_ОПР3"/>
      <sheetName val="см_№6_АВЗУ_и_ГПЗУ3"/>
      <sheetName val="Input_Assumptions3"/>
      <sheetName val="см_№1_1_Геодезические_работы_3"/>
      <sheetName val="см_№1_4_Экология_3"/>
      <sheetName val="АСУ_ТП_1_этап_ПД3"/>
      <sheetName val="Расчет_курса3"/>
      <sheetName val="Курс_доллара3"/>
      <sheetName val="Календарь_новый3"/>
      <sheetName val="Смета_№_1_ИИ_линия3"/>
      <sheetName val="Дополнительные_параметры3"/>
      <sheetName val="Свод_объем3"/>
      <sheetName val="Дог_цена3"/>
      <sheetName val="выборка_на22_июня3"/>
      <sheetName val="3труба_(П)3"/>
      <sheetName val="Объемы_работ_по_ПВ3"/>
      <sheetName val="Таблица_53"/>
      <sheetName val="Таблица_33"/>
      <sheetName val="1_401_23"/>
      <sheetName val="PO_Data3"/>
      <sheetName val="Раб_АУ3"/>
      <sheetName val="р_Нева4"/>
      <sheetName val="р_Молога4"/>
      <sheetName val="18_рек_Ю-Х4"/>
      <sheetName val="нпс_Палкино4"/>
      <sheetName val="Россия_-_Китай4"/>
      <sheetName val="КМ_210-2384"/>
      <sheetName val="БТС-2_км_405-4594"/>
      <sheetName val="БТС-2_км_405-4534"/>
      <sheetName val="БТС-2_км_313-3524"/>
      <sheetName val="БТС-2_км326-3524"/>
      <sheetName val="Улейма_И4"/>
      <sheetName val="Белая_УБКА4"/>
      <sheetName val="км_72-75р_Левоннька4"/>
      <sheetName val="киенгоп-н_Челны_км_104-2064"/>
      <sheetName val="ВЛ_Урдома4"/>
      <sheetName val="Вл_Микунь_Урдома4"/>
      <sheetName val="ВЛ_Синдор-Микунь4"/>
      <sheetName val="Тон_Чермасан4"/>
      <sheetName val="Трасса_км_16-1474"/>
      <sheetName val="трасса_0-764"/>
      <sheetName val="Колва_784"/>
      <sheetName val="Гидрология__р_Колва_км_384"/>
      <sheetName val="ПСП_4"/>
      <sheetName val="Новая_сводка_(до_бюджета)_(2)5"/>
      <sheetName val="Что_пришло5"/>
      <sheetName val="влад-таблица_(2)5"/>
      <sheetName val="Новая_сводка_(до_бюджета)5"/>
      <sheetName val="Новая_сводка5"/>
      <sheetName val="Общие_расходы5"/>
      <sheetName val="Новая_сводка_(по_бюджету)5"/>
      <sheetName val="Íîâàÿ_ñâîäêà_(äî_áþäæåòà)_(2)5"/>
      <sheetName val="×òî_ïðèøëî5"/>
      <sheetName val="âëàä-òàáëèöà_(2)5"/>
      <sheetName val="Íîâàÿ_ñâîäêà_(äî_áþäæåòà)5"/>
      <sheetName val="Íîâàÿ_ñâîäêà5"/>
      <sheetName val="Îáùèå_ðàñõîäû5"/>
      <sheetName val="Íîâàÿ_ñâîäêà_(ïî_áþäæåòó)5"/>
      <sheetName val="6_10_15"/>
      <sheetName val="6_7_3_ТН5"/>
      <sheetName val="6_16"/>
      <sheetName val="6_52-свод4"/>
      <sheetName val="ДДС_(Форма_№3)3"/>
      <sheetName val="Сводная_3"/>
      <sheetName val="7_ТХ_Сети_(кор)3"/>
      <sheetName val="Tier_3112083"/>
      <sheetName val="Акт_выбора3"/>
      <sheetName val="См_№7_Эл_3"/>
      <sheetName val="См_№8_Пож_3"/>
      <sheetName val="См_№3_ВиК3"/>
      <sheetName val="Сметы_за_сопровождение3"/>
      <sheetName val="См_3_АСУ3"/>
      <sheetName val="Полигон_-_ИЭИ_3"/>
      <sheetName val="Смета_ТЗ_АСУ-163"/>
      <sheetName val="База_Геодезия3"/>
      <sheetName val="База_Геология3"/>
      <sheetName val="База_Геофизика3"/>
      <sheetName val="4_1_13"/>
      <sheetName val="исп_1_1_13"/>
      <sheetName val="База_Гидро3"/>
      <sheetName val="4_2_13"/>
      <sheetName val="исп_1_1_23"/>
      <sheetName val="Исп__смета_этап_1_1,_1_23"/>
      <sheetName val="ТЗ_АСУ-12"/>
      <sheetName val="лч_и_кам2"/>
      <sheetName val="ИД_СМР2"/>
      <sheetName val="Вспом_2"/>
      <sheetName val="Бл_электр_2"/>
      <sheetName val="2_Геология2"/>
      <sheetName val="Объем_работ2"/>
      <sheetName val="Виды_работ_АСО2"/>
      <sheetName val="ФОТ_для_смет2"/>
      <sheetName val="КБК_ДПК2"/>
      <sheetName val="ЕТС_(ф)2"/>
      <sheetName val="Исх__данные2"/>
      <sheetName val="Main_list2"/>
      <sheetName val="ПД-2_22"/>
      <sheetName val="1_142"/>
      <sheetName val="1_72"/>
      <sheetName val="Промер_глуб1"/>
      <sheetName val="кап_ремонт"/>
      <sheetName val="СВ_2"/>
      <sheetName val="1_2_"/>
      <sheetName val="Приложение_2"/>
      <sheetName val="Ограничения_шаблон"/>
      <sheetName val="Причины_отклонений"/>
      <sheetName val="Статус_работы"/>
      <sheetName val="Уровень_графика"/>
      <sheetName val="Расчет_№1_1"/>
      <sheetName val="Расчет_№2_1"/>
      <sheetName val="Технический_лист"/>
      <sheetName val="анализ_2003_2004исполнение_МТО"/>
      <sheetName val="Индексы"/>
      <sheetName val="аванс_по_ОС"/>
      <sheetName val="Авансы_выданные"/>
      <sheetName val="Кред__задолж_"/>
      <sheetName val="PLиюль04"/>
      <sheetName val="PL СКР"/>
      <sheetName val="Акты"/>
      <sheetName val="ЛС_БИ"/>
      <sheetName val="обслед 1"/>
      <sheetName val="Смета__4ПР_ЭХЗ"/>
      <sheetName val="ЖД_3_1"/>
      <sheetName val="11Землеустр"/>
      <sheetName val="сводная_(2)"/>
      <sheetName val="автоматизация_РД"/>
      <sheetName val="Восстановл_Лис礊め"/>
      <sheetName val="Свод2006"/>
      <sheetName val="1 кв"/>
      <sheetName val="Акт_выполненных_работ_46"/>
      <sheetName val="Смета_7"/>
      <sheetName val="ВП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/>
      <sheetData sheetId="161" refreshError="1"/>
      <sheetData sheetId="162" refreshError="1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/>
      <sheetData sheetId="1072" refreshError="1"/>
      <sheetData sheetId="1073">
        <row r="1">
          <cell r="B1">
            <v>0</v>
          </cell>
        </row>
      </sheetData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>
        <row r="1">
          <cell r="B1">
            <v>0</v>
          </cell>
        </row>
      </sheetData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>
        <row r="1">
          <cell r="B1">
            <v>0</v>
          </cell>
        </row>
      </sheetData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>
        <row r="1">
          <cell r="B1">
            <v>0</v>
          </cell>
        </row>
      </sheetData>
      <sheetData sheetId="1255"/>
      <sheetData sheetId="1256"/>
      <sheetData sheetId="1257"/>
      <sheetData sheetId="1258"/>
      <sheetData sheetId="1259"/>
      <sheetData sheetId="1260"/>
      <sheetData sheetId="1261">
        <row r="1">
          <cell r="B1">
            <v>0</v>
          </cell>
        </row>
      </sheetData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>
        <row r="1">
          <cell r="B1">
            <v>0</v>
          </cell>
        </row>
      </sheetData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 refreshError="1"/>
      <sheetData sheetId="1313">
        <row r="1">
          <cell r="B1">
            <v>0</v>
          </cell>
        </row>
      </sheetData>
      <sheetData sheetId="1314"/>
      <sheetData sheetId="1315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/>
      <sheetData sheetId="1350"/>
      <sheetData sheetId="1351" refreshError="1"/>
      <sheetData sheetId="1352"/>
      <sheetData sheetId="1353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/>
      <sheetData sheetId="1410"/>
      <sheetData sheetId="1411" refreshError="1"/>
      <sheetData sheetId="1412"/>
      <sheetData sheetId="1413"/>
      <sheetData sheetId="1414"/>
      <sheetData sheetId="1415"/>
      <sheetData sheetId="1416"/>
      <sheetData sheetId="1417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 refreshError="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/>
      <sheetData sheetId="1472"/>
      <sheetData sheetId="1473"/>
      <sheetData sheetId="1474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/>
      <sheetData sheetId="1483" refreshError="1"/>
      <sheetData sheetId="1484" refreshError="1"/>
      <sheetData sheetId="1485"/>
      <sheetData sheetId="1486"/>
      <sheetData sheetId="1487" refreshError="1"/>
      <sheetData sheetId="1488"/>
      <sheetData sheetId="1489" refreshError="1"/>
      <sheetData sheetId="1490" refreshError="1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/>
      <sheetData sheetId="1971"/>
      <sheetData sheetId="1972" refreshError="1"/>
      <sheetData sheetId="1973"/>
      <sheetData sheetId="1974"/>
      <sheetData sheetId="1975"/>
      <sheetData sheetId="1976" refreshError="1"/>
      <sheetData sheetId="1977" refreshError="1"/>
      <sheetData sheetId="1978"/>
      <sheetData sheetId="1979"/>
      <sheetData sheetId="198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1 (смр)"/>
      <sheetName val="2 См 1 (смр)"/>
      <sheetName val="Переменные и константы"/>
    </sheetNames>
    <sheetDataSet>
      <sheetData sheetId="0"/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  <sheetName val="Переменные и константы"/>
      <sheetName val="Дог цена"/>
      <sheetName val="топография"/>
      <sheetName val="свод 2"/>
      <sheetName val="Смета"/>
      <sheetName val="Переменные_и_константы"/>
      <sheetName val="Общ"/>
      <sheetName val="См3 СЦБ-зап"/>
      <sheetName val="БД"/>
      <sheetName val="СметаСводная Колпино"/>
      <sheetName val="const"/>
      <sheetName val="Новый справочник БДР"/>
      <sheetName val="РС "/>
      <sheetName val="автоматизация Р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естр"/>
      <sheetName val="Отчет"/>
    </sheetNames>
    <sheetDataSet>
      <sheetData sheetId="0" refreshError="1"/>
      <sheetData sheetId="1" refreshError="1">
        <row r="4">
          <cell r="X4" t="str">
            <v>Начало периода</v>
          </cell>
          <cell r="Y4" t="str">
            <v>Конец периода</v>
          </cell>
        </row>
        <row r="5">
          <cell r="X5">
            <v>39448</v>
          </cell>
          <cell r="Y5">
            <v>39478</v>
          </cell>
        </row>
        <row r="6">
          <cell r="X6">
            <v>39479</v>
          </cell>
          <cell r="Y6">
            <v>39507</v>
          </cell>
        </row>
        <row r="7">
          <cell r="X7">
            <v>39508</v>
          </cell>
          <cell r="Y7">
            <v>39538</v>
          </cell>
        </row>
        <row r="8">
          <cell r="X8">
            <v>39539</v>
          </cell>
          <cell r="Y8">
            <v>39568</v>
          </cell>
        </row>
        <row r="9">
          <cell r="X9">
            <v>39569</v>
          </cell>
          <cell r="Y9">
            <v>39599</v>
          </cell>
        </row>
        <row r="10">
          <cell r="X10">
            <v>39600</v>
          </cell>
          <cell r="Y10">
            <v>39629</v>
          </cell>
        </row>
        <row r="11">
          <cell r="X11">
            <v>39630</v>
          </cell>
          <cell r="Y11">
            <v>39660</v>
          </cell>
        </row>
        <row r="12">
          <cell r="X12">
            <v>39661</v>
          </cell>
          <cell r="Y12">
            <v>39691</v>
          </cell>
        </row>
        <row r="13">
          <cell r="X13">
            <v>39692</v>
          </cell>
          <cell r="Y13">
            <v>39721</v>
          </cell>
        </row>
        <row r="14">
          <cell r="X14">
            <v>39722</v>
          </cell>
          <cell r="Y14">
            <v>39752</v>
          </cell>
        </row>
        <row r="15">
          <cell r="X15">
            <v>39753</v>
          </cell>
          <cell r="Y15">
            <v>39782</v>
          </cell>
        </row>
        <row r="16">
          <cell r="X16">
            <v>39783</v>
          </cell>
          <cell r="Y16">
            <v>39813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  <sheetName val="Курс $"/>
      <sheetName val="к-ты"/>
      <sheetName val="Сводный СР"/>
      <sheetName val="ИМЯ"/>
      <sheetName val="Имя2"/>
      <sheetName val="консолидация"/>
      <sheetName val="выборка на22 июня"/>
      <sheetName val="Новый справочник БДР"/>
      <sheetName val="Курсы"/>
      <sheetName val="Payments 2006"/>
      <sheetName val="счет-фактура"/>
      <sheetName val="Сводная смета"/>
      <sheetName val="Курс_доллара1"/>
      <sheetName val="ПО_1-7"/>
      <sheetName val="Данные_для_расчёта_сметы"/>
      <sheetName val="Коэфф1_"/>
      <sheetName val="свод_2"/>
      <sheetName val="СметаСводная_Колпино"/>
      <sheetName val="Дог_цена"/>
      <sheetName val="Курс_$"/>
      <sheetName val="Сводный_СР"/>
      <sheetName val="выборка_на22_июня"/>
      <sheetName val="ид смр"/>
      <sheetName val="выборка заказчик"/>
      <sheetName val="спр1"/>
      <sheetName val="Справка"/>
      <sheetName val="СметаСводная Рыб"/>
      <sheetName val="хар_"/>
      <sheetName val="с1_"/>
      <sheetName val="12"/>
      <sheetName val="DATA"/>
      <sheetName val="ИД"/>
      <sheetName val="спецификация"/>
      <sheetName val="Общ"/>
      <sheetName val="ЛЧ Р"/>
      <sheetName val="шаблон"/>
      <sheetName val="смета проект"/>
      <sheetName val="терм.обез"/>
      <sheetName val="химреаг."/>
      <sheetName val="оборуд_1"/>
      <sheetName val="Расчет_ССР"/>
      <sheetName val="(свод)"/>
      <sheetName val="Списки"/>
      <sheetName val="Ресурсы"/>
      <sheetName val="Объекты"/>
      <sheetName val="Лист опроса"/>
      <sheetName val="Курс_доллара2"/>
      <sheetName val="Данные_для_расчёта_сметы1"/>
      <sheetName val="Коэфф1_1"/>
      <sheetName val="ПО_1-71"/>
      <sheetName val="свод_21"/>
      <sheetName val="СметаСводная_Колпино1"/>
      <sheetName val="Дог_цена1"/>
      <sheetName val="Курс_$1"/>
      <sheetName val="Сводный_СР1"/>
      <sheetName val="СметаСводная_Рыб"/>
      <sheetName val="выборка_на22_июня1"/>
      <sheetName val="Новый_справочник_БДР"/>
      <sheetName val="Payments_2006"/>
      <sheetName val="Сводная_смета"/>
      <sheetName val="ид_смр"/>
      <sheetName val="выборка_заказчик"/>
      <sheetName val="ЛЧ_Р"/>
      <sheetName val="смета_проект"/>
      <sheetName val="терм_обез"/>
      <sheetName val="химреаг_"/>
      <sheetName val="Лист_опроса"/>
      <sheetName val="исх-данные"/>
      <sheetName val="D"/>
      <sheetName val="Курс_доллара3"/>
      <sheetName val="Данные_для_расчёта_сметы2"/>
      <sheetName val="Коэфф1_2"/>
      <sheetName val="ПО_1-72"/>
      <sheetName val="свод_22"/>
      <sheetName val="СметаСводная_Колпино2"/>
      <sheetName val="Дог_цена2"/>
      <sheetName val="Курс_$2"/>
      <sheetName val="Сводный_СР2"/>
      <sheetName val="СметаСводная_Рыб1"/>
      <sheetName val="выборка_на22_июня2"/>
      <sheetName val="Новый_справочник_БДР1"/>
      <sheetName val="Payments_20061"/>
      <sheetName val="Сводная_смета1"/>
      <sheetName val="ид_смр1"/>
      <sheetName val="выборка_заказчик1"/>
      <sheetName val="ЛЧ_Р1"/>
      <sheetName val="смета_проект1"/>
      <sheetName val="терм_обез1"/>
      <sheetName val="химреаг_1"/>
      <sheetName val="Лист_опроса1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A2">
            <v>25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>
            <v>25</v>
          </cell>
        </row>
      </sheetData>
      <sheetData sheetId="31">
        <row r="2">
          <cell r="A2">
            <v>25</v>
          </cell>
        </row>
      </sheetData>
      <sheetData sheetId="32">
        <row r="2">
          <cell r="A2">
            <v>25</v>
          </cell>
        </row>
      </sheetData>
      <sheetData sheetId="33">
        <row r="2">
          <cell r="A2">
            <v>25</v>
          </cell>
        </row>
      </sheetData>
      <sheetData sheetId="34">
        <row r="2">
          <cell r="A2">
            <v>25</v>
          </cell>
        </row>
      </sheetData>
      <sheetData sheetId="35">
        <row r="2">
          <cell r="A2">
            <v>25</v>
          </cell>
        </row>
      </sheetData>
      <sheetData sheetId="36">
        <row r="2">
          <cell r="A2">
            <v>25</v>
          </cell>
        </row>
      </sheetData>
      <sheetData sheetId="37">
        <row r="2">
          <cell r="A2">
            <v>25</v>
          </cell>
        </row>
      </sheetData>
      <sheetData sheetId="38" refreshError="1"/>
      <sheetData sheetId="39">
        <row r="2">
          <cell r="A2">
            <v>25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A2">
            <v>25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">
          <cell r="A2">
            <v>25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>
        <row r="2">
          <cell r="A2">
            <v>25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>
            <v>25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  <sheetName val="шкаф"/>
      <sheetName val="Вспомогательный"/>
      <sheetName val="коэфф1."/>
      <sheetName val="прайс лист"/>
      <sheetName val="топография"/>
      <sheetName val="лист1"/>
      <sheetName val="обновление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Коэфф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СмРучБу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РасчетКомандир1"/>
      <sheetName val="РасчетКоманди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"/>
      <sheetName val="Орг"/>
      <sheetName val="Нал"/>
      <sheetName val="Наличие"/>
      <sheetName val="Движение"/>
      <sheetName val="Бал.стоим."/>
      <sheetName val="УНРМа-6.99"/>
      <sheetName val="Спр.образец (2)"/>
      <sheetName val="Майоров"/>
      <sheetName val="Бунин"/>
      <sheetName val="Черенков"/>
      <sheetName val="Путилин"/>
      <sheetName val="Гибадулин"/>
      <sheetName val="Головнев"/>
      <sheetName val="Остремский"/>
      <sheetName val="Горовой"/>
      <sheetName val="Кабанов"/>
      <sheetName val="Волошенко"/>
      <sheetName val="Копытовский"/>
      <sheetName val="Иванченко"/>
      <sheetName val="Цвик"/>
      <sheetName val=" Забусов"/>
      <sheetName val="Катанов"/>
      <sheetName val="Колодяжный"/>
      <sheetName val="Алисов"/>
      <sheetName val="Максименко"/>
      <sheetName val="Власов"/>
      <sheetName val="Двулучанский"/>
      <sheetName val="Чеботарев"/>
      <sheetName val="Щукин"/>
      <sheetName val="Маренков"/>
      <sheetName val="Дергунов"/>
      <sheetName val="Мышенков"/>
      <sheetName val="Евдокимов"/>
      <sheetName val="Жабко"/>
      <sheetName val="Кафтанников"/>
      <sheetName val="Вайдерман"/>
      <sheetName val="Хапилин"/>
      <sheetName val="Павелко"/>
      <sheetName val="Ксензов"/>
      <sheetName val="211 КЖБИ"/>
      <sheetName val="122ЭМЗ"/>
      <sheetName val="геолог"/>
      <sheetName val="СчетаКассы"/>
      <sheetName val="Лист1"/>
      <sheetName val="сводная"/>
      <sheetName val="Смета сводная (список)"/>
      <sheetName val="См 1 наруж.водопровод"/>
      <sheetName val="Смета180"/>
    </sheetNames>
    <sheetDataSet>
      <sheetData sheetId="0">
        <row r="50">
          <cell r="C50" t="str">
            <v>Майоров</v>
          </cell>
        </row>
      </sheetData>
      <sheetData sheetId="1" refreshError="1">
        <row r="50">
          <cell r="C50" t="str">
            <v>Майоров</v>
          </cell>
        </row>
        <row r="51">
          <cell r="C51" t="str">
            <v>Бунин</v>
          </cell>
        </row>
        <row r="52">
          <cell r="C52" t="str">
            <v>Черенков</v>
          </cell>
        </row>
        <row r="53">
          <cell r="C53" t="str">
            <v>Путилин</v>
          </cell>
        </row>
        <row r="54">
          <cell r="C54" t="str">
            <v>Гибадулин</v>
          </cell>
        </row>
        <row r="55">
          <cell r="C55" t="str">
            <v>Дергунов</v>
          </cell>
        </row>
        <row r="56">
          <cell r="C56" t="str">
            <v>Головнев</v>
          </cell>
        </row>
        <row r="57">
          <cell r="C57" t="str">
            <v>Остремский</v>
          </cell>
        </row>
        <row r="58">
          <cell r="C58" t="str">
            <v>Горовой</v>
          </cell>
        </row>
        <row r="59">
          <cell r="C59" t="str">
            <v>Кабанов</v>
          </cell>
        </row>
        <row r="60">
          <cell r="C60" t="str">
            <v>Волошенко</v>
          </cell>
        </row>
        <row r="61">
          <cell r="C61" t="str">
            <v>Копытовский</v>
          </cell>
        </row>
        <row r="62">
          <cell r="C62" t="str">
            <v>Иванченко</v>
          </cell>
        </row>
        <row r="63">
          <cell r="C63" t="str">
            <v>Цвик</v>
          </cell>
        </row>
        <row r="64">
          <cell r="C64" t="str">
            <v>Забусов</v>
          </cell>
        </row>
        <row r="65">
          <cell r="C65" t="str">
            <v>Катанов</v>
          </cell>
        </row>
        <row r="66">
          <cell r="C66" t="str">
            <v>Колодяжный</v>
          </cell>
        </row>
        <row r="67">
          <cell r="C67" t="str">
            <v>Алисов</v>
          </cell>
        </row>
        <row r="68">
          <cell r="C68" t="str">
            <v>Максименко</v>
          </cell>
        </row>
        <row r="69">
          <cell r="C69" t="str">
            <v>Власов</v>
          </cell>
        </row>
        <row r="70">
          <cell r="C70" t="str">
            <v>Двулучанский</v>
          </cell>
        </row>
        <row r="71">
          <cell r="C71" t="str">
            <v>Чеботарев</v>
          </cell>
        </row>
        <row r="72">
          <cell r="C72" t="str">
            <v>Щукин</v>
          </cell>
        </row>
        <row r="73">
          <cell r="C73" t="str">
            <v>Маренков</v>
          </cell>
        </row>
        <row r="74">
          <cell r="C74" t="str">
            <v>Мышенков</v>
          </cell>
        </row>
        <row r="75">
          <cell r="C75" t="str">
            <v>Евдокимов</v>
          </cell>
        </row>
        <row r="76">
          <cell r="C76" t="str">
            <v>Жабко</v>
          </cell>
        </row>
        <row r="77">
          <cell r="C77" t="str">
            <v>Кафтанников</v>
          </cell>
        </row>
        <row r="78">
          <cell r="C78" t="str">
            <v>Вайдерман</v>
          </cell>
        </row>
        <row r="79">
          <cell r="C79" t="str">
            <v>Хапилин</v>
          </cell>
        </row>
        <row r="80">
          <cell r="C80" t="str">
            <v>Павелко</v>
          </cell>
        </row>
        <row r="81">
          <cell r="C81" t="str">
            <v>Ксензов</v>
          </cell>
        </row>
        <row r="82">
          <cell r="C82" t="str">
            <v>Меркурьев</v>
          </cell>
        </row>
        <row r="83">
          <cell r="C83" t="str">
            <v>Сикорский</v>
          </cell>
        </row>
        <row r="85">
          <cell r="C85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Суточная"/>
      <sheetName val="Коэфф1."/>
      <sheetName val="Смета"/>
      <sheetName val="Зап-3- СЦБ"/>
      <sheetName val="Смета2 проект. раб."/>
      <sheetName val="смета 2 проект. работы"/>
      <sheetName val="Кредиты"/>
      <sheetName val="топография"/>
      <sheetName val="Шкаф"/>
      <sheetName val="Прайс лист"/>
      <sheetName val="1.2 геол"/>
      <sheetName val="5 П"/>
      <sheetName val="3 акт П"/>
      <sheetName val="1.1 геод"/>
      <sheetName val="MAIN_PARAMETERS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К.рын"/>
      <sheetName val="Титул1"/>
      <sheetName val="Титул2"/>
      <sheetName val="Титул3"/>
      <sheetName val="Упр"/>
      <sheetName val="свод"/>
      <sheetName val="Таблица 3"/>
      <sheetName val="СС"/>
      <sheetName val="информация"/>
      <sheetName val="Summary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SakhNIPI5"/>
      <sheetName val="ААС М.Вешак (259,8)"/>
      <sheetName val="ПИР"/>
      <sheetName val="эл.химз."/>
      <sheetName val="гидрология"/>
      <sheetName val="Амур ДОН"/>
      <sheetName val="топо"/>
      <sheetName val="Лист опроса"/>
      <sheetName val="BACT"/>
      <sheetName val="СМЕТА проект"/>
      <sheetName val="5ОборРабМест(HP)"/>
      <sheetName val="КП с изм.2"/>
      <sheetName val="КП"/>
      <sheetName val="СметаСводная 1 оч"/>
      <sheetName val="х"/>
      <sheetName val="СметаСводная павильон"/>
      <sheetName val="прод_зап8 (2)"/>
      <sheetName val="540"/>
      <sheetName val="853 (корр) (2)"/>
      <sheetName val="Объемы работ по ПВ"/>
      <sheetName val="ПДР ООО &quot;Юкос ФБЦ&quot;"/>
      <sheetName val="начало"/>
      <sheetName val="2.2 "/>
      <sheetName val="СЦПР-90-38"/>
      <sheetName val="Свод стоимость"/>
      <sheetName val="Свод объем"/>
      <sheetName val="Приложение 2"/>
      <sheetName val="sapactivexlhiddensheet"/>
      <sheetName val="1.1."/>
      <sheetName val="СметаСводная Рыб"/>
      <sheetName val="Исх. данные"/>
      <sheetName val="Lim"/>
      <sheetName val="Хар_"/>
      <sheetName val="С1_"/>
      <sheetName val="Ачинский НПЗ"/>
      <sheetName val="Бюджет"/>
      <sheetName val="Data"/>
      <sheetName val="Сводная "/>
      <sheetName val="См. 2.1"/>
      <sheetName val="См. 3.1"/>
      <sheetName val="См.1.19"/>
      <sheetName val="См. 1.21"/>
      <sheetName val="См. 1.23"/>
      <sheetName val="См. 1.25"/>
      <sheetName val="См. 2.2"/>
      <sheetName val="См. 3.2"/>
      <sheetName val="См. 1.20"/>
      <sheetName val="См. 1.22"/>
      <sheetName val="См. 1.24"/>
      <sheetName val="См. 1.26"/>
      <sheetName val="ВЛ-10"/>
      <sheetName val="Norm"/>
      <sheetName val="КП (2)"/>
      <sheetName val="OCK1"/>
      <sheetName val="изыскания 2"/>
      <sheetName val="КП к ГК"/>
      <sheetName val="Калплан ОИ2 Макм крестики"/>
      <sheetName val="часы"/>
      <sheetName val="в работу"/>
      <sheetName val="Землеотвод"/>
      <sheetName val="свод (2)"/>
      <sheetName val="КП НовоКов"/>
      <sheetName val="р.Волхов"/>
      <sheetName val="свод общ"/>
      <sheetName val="24 2 эт"/>
      <sheetName val="Дополнительные параметры"/>
      <sheetName val="Капитальные затраты"/>
      <sheetName val="Итог"/>
      <sheetName val="6.1 ТХ ПД нб 2013 (2)"/>
      <sheetName val="см.2"/>
      <sheetName val="и3"/>
      <sheetName val="[Книга1.xls]Documents and Setti"/>
      <sheetName val="ДДС (Форма №3)"/>
      <sheetName val="свод1"/>
      <sheetName val="3труба (П)"/>
      <sheetName val="Лист1 (3)"/>
      <sheetName val="ГАЗ_камаз"/>
      <sheetName val="Расчет ст-ти Заказчика"/>
      <sheetName val="ЭММ"/>
      <sheetName val="Раз-ца зат-т в ст. эл.энер."/>
      <sheetName val="Переменные и константы"/>
      <sheetName val="РВ-расчет"/>
      <sheetName val="РССО"/>
      <sheetName val="АСУ-линия-1"/>
      <sheetName val="ТЗ АСУ-1"/>
      <sheetName val="8"/>
      <sheetName val="ИД СМР"/>
      <sheetName val="ИД ПНР"/>
      <sheetName val="ТЗ"/>
      <sheetName val="ФЗП"/>
      <sheetName val="прочие "/>
      <sheetName val="_x0004__x0002__x0000_ਸ"/>
      <sheetName val="氼_x0000_"/>
      <sheetName val="_x0000__x0000__x0000_褠(Опубликоват&amp;ь..._x0000_T_x0000__xde68_ュ_x0001__x0000__x0001__x0000_"/>
      <sheetName val="год.отчетность 2008"/>
      <sheetName val="_x0000_Ť_x0000_Ũ_x0000__x0000__x0000__x0000_ࢰ_x0000_ࢰᏬި_x0000_㿭_x0000__x0018__x0000_ᐐ_x0001__x0000_ި_x0000__x0000__x0000__x0000_ࢰ詀ㅡ"/>
      <sheetName val="GalDBTblFld_MainTable_Schet"/>
      <sheetName val="6.7.3_ТН"/>
      <sheetName val="???褠(Опубликоват&amp;ь...?T?_xde68_ュ_x0001_?_x0001_?"/>
      <sheetName val="?Ť?Ũ????ࢰ?ࢰᏬި?㿭?_x0018_?ᐐ_x0001_?ި????ࢰ詀ㅡ"/>
      <sheetName val="ArabicNafitha Enhanced Arabic C"/>
      <sheetName val="褠(Опубликоват&amp;ь..._x0000_T_x0000__xde68_ュ_x0001__x0000__x0001__x0000_褈_x0001_"/>
      <sheetName val="Ж.Дом_гор.Олекм 2010"/>
      <sheetName val="褠(Опубликоват&amp;ь...?T?_xde68_ュ_x0001_?_x0001_?褈_x0001_"/>
      <sheetName val="2011 факт"/>
      <sheetName val="_x0000__x0000__x0000_褠(Опубликоват&amp;ь..._x0000_T_x0000_�ュ_x0001__x0000__x0001__x0000_"/>
      <sheetName val="???褠(Опубликоват&amp;ь...?T?�ュ_x0001_?_x0001_?"/>
      <sheetName val="褠(Опубликоват&amp;ь..._x0000_T_x0000_�ュ_x0001__x0000__x0001__x0000_褈_x0001_"/>
      <sheetName val="褠(Опубликоват&amp;ь...?T?�ュ_x0001_?_x0001_?褈_x0001_"/>
      <sheetName val="?"/>
      <sheetName val="४婢_xffff_堀삁豈_xffff__x0000__x0000_܀耀_x0000_쀀_x0000_䘀_x0000__x0000__x0000__x0000__x0000__x0000__x0000__x0000_삁豈_xffff_삅豈_xffff_"/>
      <sheetName val="ПЗС"/>
      <sheetName val="Лист визирования"/>
      <sheetName val="_x0000_"/>
      <sheetName val="氼?"/>
      <sheetName val="Подрядчики"/>
      <sheetName val="2002(v2)"/>
      <sheetName val="2002_v2_"/>
      <sheetName val="氼"/>
      <sheetName val="_x0004__x0002_?ਸ"/>
      <sheetName val="М_1"/>
      <sheetName val="_x0000__x0001__x0000__x0003__x0000_4_x0000_¼_x0000__x0001__x0000__x0000__x0000__x0000__x0000__x0000__x0000__x0000__x0000__x0000_"/>
      <sheetName val="перекачка НПЗ Т-5"/>
      <sheetName val="Приложение 4"/>
      <sheetName val="Приложение 5"/>
      <sheetName val="Приложение 6"/>
      <sheetName val="УЭРВ-100 МЭПК, клапан"/>
      <sheetName val="Приложение РЭН"/>
      <sheetName val="Лист2_x0000_"/>
      <sheetName val="Распределение"/>
      <sheetName val="Гр5(о)"/>
      <sheetName val="Прил_6_51-Упр_рас"/>
      <sheetName val="【Ǆ【ㄨヶ㞄　L【ㄨヶ_x0008__x0000__x0008__x0000_က_x0000__x0000_Ҍ_x0000_ރ_x0001__x0000__x0004__x0000__x0002__x0000__x0004__x0000_ "/>
      <sheetName val="6.12"/>
      <sheetName val="6.7"/>
      <sheetName val="6.5.1_ТНП"/>
      <sheetName val="6.22"/>
      <sheetName val="6.14_КР"/>
      <sheetName val="6.14"/>
      <sheetName val="6.3.1"/>
      <sheetName val="ПРОГНОЗ_1"/>
      <sheetName val="6_12"/>
      <sheetName val="6_7"/>
      <sheetName val="6_5_1_ТНП"/>
      <sheetName val="6_22"/>
      <sheetName val="6_14_КР"/>
      <sheetName val="6_14"/>
      <sheetName val="6_3_1"/>
      <sheetName val="8.14 КР (списание)ОПСТИКР"/>
      <sheetName val="7_1_6_56"/>
      <sheetName val="7_1_6_57"/>
      <sheetName val="_x0000_&amp;_x0000_'_x0000_(_x0000_)_x0000_*_x0000_+_x0000_,_x0000_-_x0000_._x0000_/_x0000_0_x0000_1_x0000_2_x0000_3_x0000_4_x0000_"/>
      <sheetName val="AS_____________________________"/>
      <sheetName val="?&amp;?'?(?)?*?+?,?-?.?/?0?1?2?3?4?"/>
      <sheetName val="Форма 2.5к-Украина"/>
      <sheetName val="Сп"/>
      <sheetName val="Коэф КВ"/>
      <sheetName val="КС2 ВСТО "/>
      <sheetName val="_x0000__x0003__x0000__x0004__x0000__x0000__x0000__x0000__x0000__xdcb0_͒_x0000__x0000__x0001__x0000__x0000__x0000__x0000__x0000__x0000_"/>
      <sheetName val="_x0000__x0003__x0000__x0004__x0000__x0000__x0000__x0000__x0000_�͒_x0000__x0000__x0001__x0000__x0000__x0000__x0000__x0000__x0000_"/>
      <sheetName val="?_x0003_?_x0004_?????_xdcb0_͒??_x0001_??????"/>
      <sheetName val="?_x0003_?_x0004_?????�͒??_x0001_??????"/>
      <sheetName val="४婢_xffff_堀삁豈_xffff_??܀耀?쀀?䘀????????삁豈_xffff_삅豈_xffff_"/>
      <sheetName val="grafyleden-duben"/>
      <sheetName val="Const"/>
      <sheetName val="Реестр Диаг НПС ВНП"/>
      <sheetName val="_x0004__x0002_"/>
      <sheetName val="氼_"/>
      <sheetName val="Восстановл_䶭_x0000__x0000_Ā"/>
      <sheetName val="Спец-7"/>
      <sheetName val="Проект Планир"/>
      <sheetName val="Град план"/>
      <sheetName val="Сметный расчет№2.4"/>
      <sheetName val="Сметный расчет№2.5"/>
      <sheetName val="См 1 наруж.водопровод"/>
      <sheetName val="Курсы"/>
      <sheetName val="Documents and Settings_Halilova"/>
      <sheetName val="ААС М.Вешак (259,8)_x005f_x0000__x000"/>
      <sheetName val="ААС М.Вешак (259,8)__İŹ__x005f_x0004_"/>
      <sheetName val="3.3.31."/>
      <sheetName val="Setups"/>
      <sheetName val="[Книга1.xls]_x0000_&amp;_x0000_'_x0000_(_x0000_)_x0000_*_x0000_+_x0000_,_x0000_-_x0000_._x0000_"/>
      <sheetName val="[Книга1.xls]?&amp;?'?(?)?*?+?,?-?.?"/>
      <sheetName val="1.3"/>
      <sheetName val="все"/>
      <sheetName val="15.11.2007"/>
      <sheetName val="Восстановл_䶭"/>
      <sheetName val="褠(Опубликоват&amp;ь..."/>
      <sheetName val="४婢_xffff_堀삁豈_xffff_"/>
      <sheetName val="【Ǆ【ㄨヶ㞄　L【ㄨヶ_x0008_"/>
      <sheetName val="Documents and Setti"/>
      <sheetName val="?&amp;?'?(?)?*?+?,?-?.?"/>
      <sheetName val="basa"/>
      <sheetName val="9.1"/>
      <sheetName val="исх-данные"/>
      <sheetName val="исходные данные"/>
      <sheetName val="расчетные таблицы"/>
      <sheetName val="СпрФОТ"/>
      <sheetName val="СПРПФ"/>
      <sheetName val="Восстановл__x001b_䶭_x0000__x0000_Ā"/>
      <sheetName val="[Книга1._x001f__x0003__x0003__x000a__x000d__x0012__x0007__x000c__x0013__x0013__x0004__x0003__x000a__x000f__x0011__x0006__x0005__x0000__x0000__x0000__x0000__x0000__x0000_"/>
      <sheetName val="не печатать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  <sheetName val="ИДвалка"/>
      <sheetName val="Справка"/>
      <sheetName val="Форма 2.1"/>
      <sheetName val="ААС М.Вешак (259,8)__İŹ__x0004_______"/>
      <sheetName val="_x0001__x0003_4¼_x0001_"/>
      <sheetName val="【Ǆ【ㄨヶ㞄　L【ㄨヶ_x0008__x0008_ကҌރ_x0001__x0004__x0002__x0004_ "/>
      <sheetName val="&amp;'()*+,-./01234"/>
      <sheetName val="_x0003__x0004__xdcb0_͒_x0001_"/>
      <sheetName val="_x0003__x0004_�͒_x0001_"/>
      <sheetName val="[Книга1.xls]&amp;'()*+,-."/>
      <sheetName val="Б.Мяс"/>
      <sheetName val="И.Мяс(н)"/>
      <sheetName val="З.Мяс"/>
      <sheetName val="Б.ОРП"/>
      <sheetName val="И.ОРП"/>
      <sheetName val="З.ОРП"/>
      <sheetName val="Б.ООП"/>
      <sheetName val="И.ООП"/>
      <sheetName val="З.ООП"/>
      <sheetName val="Б.ОПП"/>
      <sheetName val="И.ОПП"/>
      <sheetName val="З.ОПП"/>
      <sheetName val="Б.ТСС"/>
      <sheetName val="И.ТСС"/>
      <sheetName val="З.ТСС"/>
      <sheetName val="Б.Кон"/>
      <sheetName val="И.Кон (н)"/>
      <sheetName val="Д.Кон"/>
      <sheetName val="З.Кон"/>
      <sheetName val="П.Кон"/>
      <sheetName val="Б.Фир"/>
      <sheetName val="И.Фир (н)"/>
      <sheetName val="З.Фир"/>
      <sheetName val="П.Фир"/>
      <sheetName val="Справки"/>
      <sheetName val="Статьи"/>
      <sheetName val="Заявки"/>
      <sheetName val="Формы"/>
      <sheetName val="Лист6"/>
      <sheetName val="Лист7"/>
      <sheetName val="Лист8"/>
      <sheetName val="[Книга1._x001f__x0003__x0003__x000a__x000d__x0012__x0007__x000c__x0013__x0013__x0004__x0003__x000a__x000f__x0011__x0006__x0005_"/>
      <sheetName val="[Книга1.xls]"/>
      <sheetName val="Вспом."/>
      <sheetName val="Коэфф1_"/>
      <sheetName val="Зап-3-_СЦБ"/>
      <sheetName val="Смета2_проект__раб_"/>
      <sheetName val="смета_2_проект__работы"/>
      <sheetName val="Прайс_лист"/>
      <sheetName val="1_2_геол"/>
      <sheetName val="5_П"/>
      <sheetName val="3_акт_П"/>
      <sheetName val="1_1_геод"/>
      <sheetName val="медведицкая_(2)1"/>
      <sheetName val="Сумма_прописью1"/>
      <sheetName val="сводная_рд1"/>
      <sheetName val="нпс3рд_1"/>
      <sheetName val="нпс_кириши_рд1"/>
      <sheetName val="НПС-3_1"/>
      <sheetName val="Смета_1"/>
      <sheetName val="Таблица_2"/>
      <sheetName val="К_рын"/>
      <sheetName val="Таблица_3"/>
      <sheetName val="Данные_для_расчёта_сметы"/>
      <sheetName val="Список_прогонов_за_месяц"/>
      <sheetName val="1_1"/>
      <sheetName val="Расчет_зарплаты"/>
      <sheetName val="№5_СУБ_Инж_защ"/>
      <sheetName val="13_1"/>
      <sheetName val="к_84-к_83"/>
      <sheetName val="свод_2"/>
      <sheetName val="HP_и_оргтехника"/>
      <sheetName val="свод_3"/>
      <sheetName val="СметаСводная_Колпино"/>
      <sheetName val="См3_СЦБ-зап"/>
      <sheetName val="СметаСводная_снег"/>
      <sheetName val="Смета_7"/>
      <sheetName val="Смета_1свод"/>
      <sheetName val="Разработка_проекта"/>
      <sheetName val="Итог_Лена"/>
      <sheetName val="Итого_М__(2)"/>
      <sheetName val="Итог_Антиснег11_01"/>
      <sheetName val="Входные_параметрыВНГДУ"/>
      <sheetName val="эл_химз_"/>
      <sheetName val="Амур_ДОН"/>
      <sheetName val="Лист_опроса"/>
      <sheetName val="Прил_6_51-Упр_рас1"/>
      <sheetName val="6_11_1__сторонние"/>
      <sheetName val="Documents_and_Settings\Halilova"/>
      <sheetName val="Приморск_БДС"/>
      <sheetName val="ААС_М_Вешак_(259,8)İŹ"/>
      <sheetName val="ААС_М_Вешак_(259,8)??İŹ???????"/>
      <sheetName val="Проверка_и_настройка_параметров"/>
      <sheetName val="Пример_расчета"/>
      <sheetName val="прод_зап8_(2)"/>
      <sheetName val="853_(корр)_(2)"/>
      <sheetName val="Объемы_работ_по_ПВ"/>
      <sheetName val="ПДР_ООО_&quot;Юкос_ФБЦ&quot;"/>
      <sheetName val="2_2_"/>
      <sheetName val="СМЕТА_проект"/>
      <sheetName val="Свод_стоимость"/>
      <sheetName val="Свод_объем"/>
      <sheetName val="Приложение_2"/>
      <sheetName val="СметаСводная_павильон"/>
      <sheetName val="1_1_"/>
      <sheetName val="СметаСводная_Рыб"/>
      <sheetName val="Исх__данные"/>
      <sheetName val="КП_с_изм_2"/>
      <sheetName val="СметаСводная_1_оч"/>
      <sheetName val="Ачинский_НПЗ"/>
      <sheetName val="Сводная_"/>
      <sheetName val="См__2_1"/>
      <sheetName val="См__3_1"/>
      <sheetName val="См_1_19"/>
      <sheetName val="См__1_21"/>
      <sheetName val="См__1_23"/>
      <sheetName val="См__1_25"/>
      <sheetName val="См__2_2"/>
      <sheetName val="См__3_2"/>
      <sheetName val="См__1_20"/>
      <sheetName val="См__1_22"/>
      <sheetName val="См__1_24"/>
      <sheetName val="См__1_26"/>
      <sheetName val="КП_(2)"/>
      <sheetName val="изыскания_2"/>
      <sheetName val="КП_к_ГК"/>
      <sheetName val="Калплан_ОИ2_Макм_крестики"/>
      <sheetName val="в_работу"/>
      <sheetName val="свод_(2)"/>
      <sheetName val="КП_НовоКов"/>
      <sheetName val="р_Волхов"/>
      <sheetName val="свод_общ"/>
      <sheetName val="Дополнительные_параметры"/>
      <sheetName val="24_2_эт"/>
      <sheetName val="Капитальные_затраты"/>
      <sheetName val="6_1_ТХ_ПД_нб_2013_(2)"/>
      <sheetName val="см_2"/>
      <sheetName val="Лист1_(3)"/>
      <sheetName val="Расчет_ст-ти_Заказчика"/>
      <sheetName val="Раз-ца_зат-т_в_ст__эл_энер_"/>
      <sheetName val="Переменные_и_константы"/>
      <sheetName val="ДДС_(Форма_№3)"/>
      <sheetName val="3труба_(П)"/>
      <sheetName val="ТЗ_АСУ-1"/>
      <sheetName val="ИД_СМР"/>
      <sheetName val="ИД_ПНР"/>
      <sheetName val="Проект_Планир"/>
      <sheetName val="Град_план"/>
      <sheetName val="Сметный_расчет№2_4"/>
      <sheetName val="Сметный_расчет№2_5"/>
      <sheetName val="прочие_"/>
      <sheetName val="ਸ"/>
      <sheetName val="褠(Опубликоват&amp;ь___Tュ"/>
      <sheetName val="год_отчетность_2008"/>
      <sheetName val="ŤŨࢰࢰᏬި㿭ᐐިࢰ詀ㅡ"/>
      <sheetName val="6_7_3_ТН"/>
      <sheetName val="???褠(Опубликоват&amp;ь___?T?ュ??"/>
      <sheetName val="?Ť?Ũ????ࢰ?ࢰᏬި?㿭??ᐐ?ި????ࢰ詀ㅡ"/>
      <sheetName val="ArabicNafitha_Enhanced_Arabic_C"/>
      <sheetName val="褠(Опубликоват&amp;ь___Tュ褈"/>
      <sheetName val="Ж_Дом_гор_Олекм_2010"/>
      <sheetName val="褠(Опубликоват&amp;ь___?T?ュ??褈"/>
      <sheetName val="2011_факт"/>
      <sheetName val="Лист_визирования"/>
      <sheetName val="?ਸ"/>
      <sheetName val="4¼"/>
      <sheetName val="перекачка_НПЗ_Т-5"/>
      <sheetName val="Приложение_4"/>
      <sheetName val="Приложение_5"/>
      <sheetName val="Приложение_6"/>
      <sheetName val="УЭРВ-100_МЭПК,_клапан"/>
      <sheetName val="Приложение_РЭН"/>
      <sheetName val="【Ǆ【ㄨヶ㞄　L【ㄨヶကҌރ_"/>
      <sheetName val="6_121"/>
      <sheetName val="6_71"/>
      <sheetName val="6_5_1_ТНП1"/>
      <sheetName val="6_221"/>
      <sheetName val="6_14_КР1"/>
      <sheetName val="6_141"/>
      <sheetName val="6_3_11"/>
      <sheetName val="8_14_КР_(списание)ОПСТИКР"/>
      <sheetName val="&amp;'()*+,-_/01234"/>
      <sheetName val="?&amp;?'?(?)?*?+?,?-?_?/?0?1?2?3?4?"/>
      <sheetName val="Форма_2_5к-Украина"/>
      <sheetName val="Коэф_КВ"/>
      <sheetName val="КС2_ВСТО_"/>
      <sheetName val="͒"/>
      <sheetName val="???????͒????????"/>
      <sheetName val="Реестр_Диаг_НПС_ВНП"/>
      <sheetName val="[Книга1_xls]Documents_and_Setti"/>
      <sheetName val="См_1_наруж_водопровод"/>
      <sheetName val="3_3_31_"/>
      <sheetName val="ААС_М_Вешак_(259,8)"/>
      <sheetName val="не_печатать"/>
      <sheetName val="Documents_and_Settings_Halilova"/>
      <sheetName val="ААС_М_Вешак_(259,8)_x005f_x0000__x000"/>
      <sheetName val="ААС_М_Вешак_(259,8)__İŹ__x005f_x0004_"/>
      <sheetName val="[Книга1_xls]&amp;'()*+,-_"/>
      <sheetName val="[Книга1_xls]?&amp;?'?(?)?*?+?,?-?_?"/>
      <sheetName val="ААС_М_Вешак_(259,8)__İŹ_______"/>
      <sheetName val="1_3"/>
      <sheetName val="15_11_2007"/>
      <sheetName val="褠(Опубликоват&amp;ь___"/>
      <sheetName val="【Ǆ【ㄨヶ㞄　L【ㄨヶ"/>
      <sheetName val="Documents_and_Setti"/>
      <sheetName val="?&amp;?'?(?)?*?+?,?-?_?"/>
      <sheetName val="9_1"/>
      <sheetName val="исходные_данные"/>
      <sheetName val="расчетные_таблицы"/>
      <sheetName val="Восстановл_䶭Ā"/>
      <sheetName val="[Книга1__x000a__x000a_"/>
      <sheetName val="Восстановл__x001b_䶭"/>
      <sheetName val="_КС_2"/>
      <sheetName val="мат"/>
      <sheetName val="ИД1"/>
      <sheetName val="Сводная смета"/>
      <sheetName val="Пром1"/>
      <sheetName val="БАЗА"/>
      <sheetName val="GRAPHS"/>
      <sheetName val="Добыча"/>
      <sheetName val="Восстановл_䶭??Ā"/>
      <sheetName val="?_x0001_?_x0003_?4?¼?_x0001_??????????"/>
      <sheetName val="Лист2?"/>
      <sheetName val="【Ǆ【ㄨヶ㞄　L【ㄨヶ_x0008_?_x0008_?က??Ҍ?ރ_x0001_?_x0004_?_x0002_?_x0004_? "/>
      <sheetName val="план 2000"/>
      <sheetName val="Расчет расходов"/>
      <sheetName val="расчет тарифов"/>
      <sheetName val="ИТ-бюджет"/>
      <sheetName val="Факторный анализ_планы по комби"/>
      <sheetName val="Лист13"/>
      <sheetName val="T0"/>
      <sheetName val="T25"/>
      <sheetName val="T31"/>
      <sheetName val="форма-прил к ф№1"/>
      <sheetName val="FES"/>
      <sheetName val="ОПТ"/>
      <sheetName val="Исходные"/>
      <sheetName val="Пояснение "/>
      <sheetName val="ПС"/>
      <sheetName val="Данные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>
        <row r="1">
          <cell r="A1" t="str">
            <v>Иван</v>
          </cell>
        </row>
      </sheetData>
      <sheetData sheetId="277">
        <row r="1">
          <cell r="A1" t="str">
            <v>Иван</v>
          </cell>
        </row>
      </sheetData>
      <sheetData sheetId="278"/>
      <sheetData sheetId="279" refreshError="1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  <sheetName val="Коэффициенты"/>
      <sheetName val="СВОДКА развязка 1"/>
      <sheetName val="исх_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Гр5(о)"/>
      <sheetName val="Управление"/>
      <sheetName val="2009(2,3)_(2)"/>
      <sheetName val="Оценка DCF"/>
      <sheetName val="GKN (2)"/>
      <sheetName val="ПЕРЕЧЕНЬ"/>
      <sheetName val="Программа"/>
      <sheetName val="Лист2"/>
      <sheetName val="Предпр.-взвеш. оценка"/>
      <sheetName val="база_свод"/>
      <sheetName val="Сдача "/>
      <sheetName val="расход"/>
      <sheetName val="Док+Исх"/>
      <sheetName val="Inputs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Регионы"/>
      <sheetName val="Исходные"/>
      <sheetName val="пл. 2001 цехов и УГС"/>
      <sheetName val="2002(v1)"/>
      <sheetName val="Списки"/>
      <sheetName val="Contents"/>
      <sheetName val="Настройки"/>
      <sheetName val="АА"/>
      <sheetName val="Содержание"/>
      <sheetName val="Налоги+Амортиз"/>
      <sheetName val="Энергия на СН"/>
      <sheetName val="НФИк"/>
      <sheetName val="Оценка_DCF"/>
      <sheetName val="GKN_(2)"/>
      <sheetName val="Нормы"/>
      <sheetName val="Пески сводный реестр"/>
      <sheetName val="Т-18-Инвестиции"/>
      <sheetName val="Морские поставки"/>
      <sheetName val="прим"/>
      <sheetName val="данные производственные"/>
      <sheetName val="данные капвложения"/>
      <sheetName val="данные стоимостные"/>
      <sheetName val="данные себестоимость"/>
      <sheetName val="0.Настройка"/>
      <sheetName val="Медслужба"/>
      <sheetName val="РМУ"/>
      <sheetName val="УКиСР"/>
      <sheetName val="приб. от экспор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  <sheetName val="смета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Вспомогательный"/>
      <sheetName val="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 (образец)"/>
      <sheetName val="Списки"/>
      <sheetName val="для Бухг."/>
      <sheetName val="договоры"/>
      <sheetName val="Сводная оплата"/>
      <sheetName val="Ал(РД)"/>
      <sheetName val="Мант(ПР)"/>
      <sheetName val="мант(ПР`)"/>
      <sheetName val="Калин(РД)"/>
      <sheetName val="Калин(авт.над)"/>
      <sheetName val="Калгр(РД)1"/>
      <sheetName val="Советск"/>
      <sheetName val="Княж(РД)1"/>
      <sheetName val="Княж`(РД)1"/>
      <sheetName val="Княж РД4"/>
      <sheetName val="Фрол-Рост"/>
      <sheetName val="Ржевская"/>
      <sheetName val="Ржевская (конк.док.)"/>
      <sheetName val="Калгр(авт.надз)1"/>
      <sheetName val="Княж(РД)2"/>
      <sheetName val="Княж РД3"/>
      <sheetName val="Княж(конк.)"/>
      <sheetName val="ИССС"/>
      <sheetName val="Калгр(ПР)"/>
      <sheetName val="Выборг"/>
      <sheetName val="МЧС"/>
      <sheetName val="Восточная ПР"/>
      <sheetName val="Центральная"/>
      <sheetName val="Ал(авт.надз)"/>
      <sheetName val="Абак(ПР)"/>
      <sheetName val="Б-Т(РД)"/>
      <sheetName val="Б-Т(кор)"/>
      <sheetName val="Б-Т(конк.)"/>
      <sheetName val="З-Б(РД)"/>
      <sheetName val="З-Б(конк.)"/>
      <sheetName val="Итат1(РД)"/>
      <sheetName val="Итат2(РД)"/>
      <sheetName val="Барнаульск(конк)"/>
      <sheetName val="Барнаул(РД1)"/>
      <sheetName val="Барнаул(РД2)"/>
      <sheetName val="Гусиноозерская (конк)"/>
      <sheetName val="Гусинооз(коррРД)"/>
      <sheetName val="Казах-Р(ПР1)"/>
      <sheetName val="Казах-Р(ПР2)"/>
      <sheetName val="Кузбасская"/>
      <sheetName val="Ул-У(РП)"/>
      <sheetName val="Камала(ПР)"/>
      <sheetName val="Крсноярск"/>
      <sheetName val="Машук(РД)"/>
      <sheetName val="Машук(корр)"/>
      <sheetName val="Фрунзенская"/>
      <sheetName val="Белый Раст"/>
      <sheetName val="Белый Р"/>
      <sheetName val="Радуга РД3"/>
      <sheetName val="Радуга ПР"/>
      <sheetName val="МантРД"/>
      <sheetName val="МантРД`"/>
      <sheetName val="Мант(авт.надз.)"/>
      <sheetName val="Калгр(РД)2"/>
      <sheetName val="Калгр(РД)3"/>
      <sheetName val="Калгр(авт.надз)3"/>
      <sheetName val="Калгр(авт.надз)2"/>
      <sheetName val="Златоуст"/>
      <sheetName val="Шагол(конк)"/>
      <sheetName val="Тюмень"/>
      <sheetName val="Вятка (конк)"/>
      <sheetName val="Емелино ПР"/>
      <sheetName val="Бологое РД"/>
      <sheetName val="Бологое (авт.надз)"/>
      <sheetName val="Радуга(РД2)"/>
      <sheetName val="Радуга(агент.дог)"/>
      <sheetName val="Радуга (РД1)"/>
      <sheetName val="Радуга(авт.надз)"/>
      <sheetName val="Ростов(ПР)"/>
      <sheetName val="Куйбышев"/>
      <sheetName val="Самара (ПР)"/>
      <sheetName val="Сангтуда"/>
      <sheetName val="Рек.Мант."/>
      <sheetName val="Лист4"/>
      <sheetName val="Лист5"/>
      <sheetName val="Лист6"/>
      <sheetName val="Лист1"/>
      <sheetName val="Лист2"/>
      <sheetName val="Лист3"/>
      <sheetName val="АЛ(ПР)"/>
      <sheetName val="Лист7"/>
      <sheetName val="пусто"/>
      <sheetName val="пусто2"/>
      <sheetName val=""/>
      <sheetName val="ОПЛАТА_(образец)"/>
      <sheetName val="для_Бухг_"/>
      <sheetName val="Сводная_оплата"/>
      <sheetName val="Калин(авт_над)"/>
      <sheetName val="Княж_РД4"/>
      <sheetName val="Ржевская_(конк_док_)"/>
      <sheetName val="Калгр(авт_надз)1"/>
      <sheetName val="Княж_РД3"/>
      <sheetName val="Княж(конк_)"/>
      <sheetName val="Восточная_ПР"/>
      <sheetName val="Ал(авт_надз)"/>
      <sheetName val="Б-Т(конк_)"/>
      <sheetName val="З-Б(конк_)"/>
      <sheetName val="Гусиноозерская_(конк)"/>
      <sheetName val="Белый_Раст"/>
      <sheetName val="Белый_Р"/>
      <sheetName val="Радуга_РД3"/>
      <sheetName val="Радуга_ПР"/>
      <sheetName val="Мант(авт_надз_)"/>
      <sheetName val="Калгр(авт_надз)3"/>
      <sheetName val="Калгр(авт_надз)2"/>
      <sheetName val="Вятка_(конк)"/>
      <sheetName val="Емелино_ПР"/>
      <sheetName val="Бологое_РД"/>
      <sheetName val="Бологое_(авт_надз)"/>
      <sheetName val="Радуга(агент_дог)"/>
      <sheetName val="Радуга_(РД1)"/>
      <sheetName val="Радуга(авт_надз)"/>
      <sheetName val="Самара_(ПР)"/>
      <sheetName val="Рек_Мант_"/>
      <sheetName val="ОПЛАТА_(образец)1"/>
      <sheetName val="для_Бухг_1"/>
      <sheetName val="Сводная_оплата1"/>
      <sheetName val="Калин(авт_над)1"/>
      <sheetName val="Княж_РД41"/>
      <sheetName val="Ржевская_(конк_док_)1"/>
      <sheetName val="Калгр(авт_надз)11"/>
      <sheetName val="Княж_РД31"/>
      <sheetName val="Княж(конк_)1"/>
      <sheetName val="Восточная_ПР1"/>
      <sheetName val="Ал(авт_надз)1"/>
      <sheetName val="Б-Т(конк_)1"/>
      <sheetName val="З-Б(конк_)1"/>
      <sheetName val="Гусиноозерская_(конк)1"/>
      <sheetName val="Белый_Раст1"/>
      <sheetName val="Белый_Р1"/>
      <sheetName val="Радуга_РД31"/>
      <sheetName val="Радуга_ПР1"/>
      <sheetName val="Мант(авт_надз_)1"/>
      <sheetName val="Калгр(авт_надз)31"/>
      <sheetName val="Калгр(авт_надз)21"/>
      <sheetName val="Вятка_(конк)1"/>
      <sheetName val="Емелино_ПР1"/>
      <sheetName val="Бологое_РД1"/>
      <sheetName val="Бологое_(авт_надз)1"/>
      <sheetName val="Радуга(агент_дог)1"/>
      <sheetName val="Радуга_(РД1)1"/>
      <sheetName val="Радуга(авт_надз)1"/>
      <sheetName val="Самара_(ПР)1"/>
      <sheetName val="Рек_Мант_1"/>
    </sheetNames>
    <sheetDataSet>
      <sheetData sheetId="0" refreshError="1"/>
      <sheetData sheetId="1" refreshError="1">
        <row r="1">
          <cell r="A1" t="str">
            <v>список</v>
          </cell>
        </row>
        <row r="2">
          <cell r="A2" t="str">
            <v>ГУП "Трест ГРИИ"</v>
          </cell>
        </row>
        <row r="3">
          <cell r="A3" t="str">
            <v>ЗАО "ИК ЭНИКО-МИФИ"</v>
          </cell>
        </row>
        <row r="4">
          <cell r="A4" t="str">
            <v>ЗАО "Институт автоматизации энергетических систем"</v>
          </cell>
        </row>
        <row r="5">
          <cell r="A5" t="str">
            <v>ЗАО "Институт энергетических сетей" г. Каунас</v>
          </cell>
        </row>
        <row r="6">
          <cell r="A6" t="str">
            <v>ЗАО "СПЕЦЭЛЕКТРОМОНТАЖ"</v>
          </cell>
        </row>
        <row r="7">
          <cell r="A7" t="str">
            <v>ЗАО "Стройинвестпроект ЛТД"</v>
          </cell>
        </row>
        <row r="8">
          <cell r="A8" t="str">
            <v>ЗАО "Электросетьпроект"</v>
          </cell>
        </row>
        <row r="9">
          <cell r="A9" t="str">
            <v>ЗАО НПП "Инмажпроект"</v>
          </cell>
        </row>
        <row r="10">
          <cell r="A10" t="str">
            <v>Измайлова Л.И.</v>
          </cell>
        </row>
        <row r="11">
          <cell r="A11" t="str">
            <v>Инновационный геологический центр ФГУГП "Волгагеология"</v>
          </cell>
        </row>
        <row r="12">
          <cell r="A12" t="str">
            <v>МЧС</v>
          </cell>
        </row>
        <row r="13">
          <cell r="A13" t="str">
            <v>ОАО "Гипросвязь-4"</v>
          </cell>
        </row>
        <row r="14">
          <cell r="A14" t="str">
            <v>ОАО "Ивэлектроналадка"</v>
          </cell>
        </row>
        <row r="15">
          <cell r="A15" t="str">
            <v>ОАО "Институт Энергосетьпроект"</v>
          </cell>
        </row>
        <row r="16">
          <cell r="A16" t="str">
            <v>ОАО "Калининградская ТЭЦ-2"</v>
          </cell>
        </row>
        <row r="17">
          <cell r="A17" t="str">
            <v>ОАО "Отделение Дальних Передач"</v>
          </cell>
        </row>
        <row r="18">
          <cell r="A18" t="str">
            <v>ОАО "Сангтудинская ГЭС-1"</v>
          </cell>
        </row>
        <row r="19">
          <cell r="A19" t="str">
            <v>ОАО "СевЗап НТЦ"</v>
          </cell>
        </row>
        <row r="20">
          <cell r="A20" t="str">
            <v>ОАО "Севзапэлектросетьстрой"</v>
          </cell>
        </row>
        <row r="21">
          <cell r="A21" t="str">
            <v>ОАО "СОЮЗТЕХЭНЕРГО"</v>
          </cell>
        </row>
        <row r="22">
          <cell r="A22" t="str">
            <v>ОАО "Спецсетьстрой"</v>
          </cell>
        </row>
        <row r="23">
          <cell r="A23" t="str">
            <v>ОАО "ФСК ЕЭС" МЭС Волги</v>
          </cell>
        </row>
        <row r="24">
          <cell r="A24" t="str">
            <v>ОАО "ФСК ЕЭС" МЭС Северо-Запада</v>
          </cell>
        </row>
        <row r="25">
          <cell r="A25" t="str">
            <v>ОАО "ФСК ЕЭС" МЭС Сибири</v>
          </cell>
        </row>
        <row r="26">
          <cell r="A26" t="str">
            <v>ОАО "ФСК ЕЭС" МЭС Урала</v>
          </cell>
        </row>
        <row r="27">
          <cell r="A27" t="str">
            <v>ОАО "ФСК ЕЭС" МЭС Центра</v>
          </cell>
        </row>
        <row r="28">
          <cell r="A28" t="str">
            <v>ОАО "ФСК ЕЭС" МЭС Юга</v>
          </cell>
        </row>
        <row r="29">
          <cell r="A29" t="str">
            <v>ОАО "ФСК ЕЭС" филиал Валдайское ПМЭС</v>
          </cell>
        </row>
        <row r="30">
          <cell r="A30" t="str">
            <v>ОАО "ФСК ЕЭС" филиал Волго-Окское ПМЭС</v>
          </cell>
        </row>
        <row r="31">
          <cell r="A31" t="str">
            <v>ОАО "Южное ИЦЭ"</v>
          </cell>
        </row>
        <row r="32">
          <cell r="A32" t="str">
            <v>ОАО "Янтарьэнерго"</v>
          </cell>
        </row>
        <row r="33">
          <cell r="A33" t="str">
            <v>ООО  "ЭЛКО Технологии СПб"</v>
          </cell>
        </row>
        <row r="34">
          <cell r="A34" t="str">
            <v>ООО "АрхиГАП"</v>
          </cell>
        </row>
        <row r="35">
          <cell r="A35" t="str">
            <v xml:space="preserve">ООО "Витасвязь" </v>
          </cell>
        </row>
        <row r="36">
          <cell r="A36" t="str">
            <v>ООО "ИКЦ "Экспертриск"</v>
          </cell>
        </row>
        <row r="37">
          <cell r="A37" t="str">
            <v>ООО "Инжиниринговый центр Энерго"</v>
          </cell>
        </row>
        <row r="38">
          <cell r="A38" t="str">
            <v>ООО "ИнтерЭСП"</v>
          </cell>
        </row>
        <row r="39">
          <cell r="A39" t="str">
            <v>ООО "ОМК-Сталь"</v>
          </cell>
        </row>
        <row r="40">
          <cell r="A40" t="str">
            <v>ООО "ПРОЕКТИНВЕСТ"</v>
          </cell>
        </row>
        <row r="41">
          <cell r="A41" t="str">
            <v>ООО "Сибэнергосетьпроект"</v>
          </cell>
        </row>
        <row r="42">
          <cell r="A42" t="str">
            <v>ООО "СМУ в г. Калининграде. ДО ОАО "Союзтелефонстрой"</v>
          </cell>
        </row>
        <row r="43">
          <cell r="A43" t="str">
            <v>ООО "Спецмонтажсервис"</v>
          </cell>
        </row>
        <row r="44">
          <cell r="A44" t="str">
            <v>ООО "СУНЭТО"</v>
          </cell>
        </row>
        <row r="45">
          <cell r="A45" t="str">
            <v>ООО "Энергоинжиниринг"</v>
          </cell>
        </row>
        <row r="46">
          <cell r="A46" t="str">
            <v>ООО "Энергокомплект-Сервис"</v>
          </cell>
        </row>
        <row r="47">
          <cell r="A47" t="str">
            <v>ООО "Энергосетьпроект-НН"</v>
          </cell>
        </row>
        <row r="48">
          <cell r="A48" t="str">
            <v>ООО "Энерго-Юг"</v>
          </cell>
        </row>
        <row r="49">
          <cell r="A49" t="str">
            <v>ООО НПФ "ЭЛНАП"</v>
          </cell>
        </row>
        <row r="50">
          <cell r="A50" t="str">
            <v>ООО НПЦ "ЭСиС"</v>
          </cell>
        </row>
        <row r="51">
          <cell r="A51" t="str">
            <v>ОРЗАУМ</v>
          </cell>
        </row>
        <row r="52">
          <cell r="A52" t="str">
            <v>транспорт</v>
          </cell>
        </row>
        <row r="53">
          <cell r="A53" t="str">
            <v>Филиал "Институт Тулаэнергосетьпроект" ОАО "СевЗап НТЦ"</v>
          </cell>
        </row>
        <row r="54">
          <cell r="A54" t="str">
            <v>Филиал ОАО "Инженерный центр ЕЭС" - "Фирма ОРГРЭС"</v>
          </cell>
        </row>
        <row r="55">
          <cell r="A55" t="str">
            <v>ХЗ</v>
          </cell>
        </row>
        <row r="56">
          <cell r="A56" t="str">
            <v>ХЗ1</v>
          </cell>
        </row>
        <row r="57">
          <cell r="A57" t="str">
            <v>ХЗ2</v>
          </cell>
        </row>
        <row r="58">
          <cell r="A58" t="str">
            <v>ОАО "ВНИИГ им. Б.Е.Веденеева</v>
          </cell>
        </row>
        <row r="59">
          <cell r="A59" t="str">
            <v>ООО СП "Строймеханизация"</v>
          </cell>
        </row>
        <row r="60">
          <cell r="A60" t="str">
            <v>ЗАО "ПЕНТАКОН"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"/>
      <sheetName val="2"/>
      <sheetName val="3"/>
      <sheetName val="4"/>
      <sheetName val="4.1"/>
      <sheetName val="6"/>
      <sheetName val="6.1"/>
      <sheetName val="6.2"/>
      <sheetName val="8"/>
      <sheetName val="8.1"/>
      <sheetName val="9"/>
      <sheetName val="9.1"/>
      <sheetName val="9.2"/>
      <sheetName val="10"/>
      <sheetName val="11"/>
      <sheetName val="12"/>
      <sheetName val="13"/>
      <sheetName val="14"/>
      <sheetName val="14.1"/>
      <sheetName val="14.2"/>
      <sheetName val="14.3"/>
      <sheetName val="14.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Этапы"/>
      <sheetName val="Лист6"/>
      <sheetName val="Лист7"/>
      <sheetName val="Лист4"/>
    </sheetNames>
    <sheetDataSet>
      <sheetData sheetId="0" refreshError="1">
        <row r="1">
          <cell r="A1" t="str">
            <v>список</v>
          </cell>
        </row>
        <row r="2">
          <cell r="A2" t="str">
            <v>ВСЕ СУБЧИКИ</v>
          </cell>
        </row>
        <row r="3">
          <cell r="A3" t="str">
            <v>ГУП "Трест ГРИИ"</v>
          </cell>
        </row>
        <row r="4">
          <cell r="A4" t="str">
            <v>ЗАО "ИК ЭНИКО-МИФИ"</v>
          </cell>
        </row>
        <row r="5">
          <cell r="A5" t="str">
            <v>ЗАО "Институт автоматизации энергетических систем"</v>
          </cell>
        </row>
        <row r="6">
          <cell r="A6" t="str">
            <v>ЗАО "Институт энергетических сетей" г. Каунас</v>
          </cell>
        </row>
        <row r="7">
          <cell r="A7" t="str">
            <v>ЗАО "СПЕЦЭЛЕКТРОМОНТАЖ"</v>
          </cell>
        </row>
        <row r="8">
          <cell r="A8" t="str">
            <v>ЗАО "Стройинвестпроект ЛТД"</v>
          </cell>
        </row>
        <row r="9">
          <cell r="A9" t="str">
            <v>ЗАО "Электросетьпроект"</v>
          </cell>
        </row>
        <row r="10">
          <cell r="A10" t="str">
            <v>ЗАО НПП "Инмажпроект"</v>
          </cell>
        </row>
        <row r="11">
          <cell r="A11" t="str">
            <v>Измайлова Л.И.</v>
          </cell>
        </row>
        <row r="12">
          <cell r="A12" t="str">
            <v>Инновационный геологический центр ФГУГП "Волгагеология"</v>
          </cell>
        </row>
        <row r="13">
          <cell r="A13" t="str">
            <v>МЧС</v>
          </cell>
        </row>
        <row r="14">
          <cell r="A14" t="str">
            <v>СибНИИЭ</v>
          </cell>
        </row>
        <row r="15">
          <cell r="A15" t="str">
            <v>ОАО "Гипросвязь-4"</v>
          </cell>
        </row>
        <row r="16">
          <cell r="A16" t="str">
            <v>ОАО "Ивэлектроналадка"</v>
          </cell>
        </row>
        <row r="17">
          <cell r="A17" t="str">
            <v>ОАО "Институт Энергосетьпроект"</v>
          </cell>
        </row>
        <row r="18">
          <cell r="A18" t="str">
            <v>ОАО "Калининградская ТЭЦ-2"</v>
          </cell>
        </row>
        <row r="19">
          <cell r="A19" t="str">
            <v>ОАО "Отделение Дальних Передач"</v>
          </cell>
        </row>
        <row r="20">
          <cell r="A20" t="str">
            <v>ОАО "Отделение Дальних Передач"</v>
          </cell>
        </row>
        <row r="21">
          <cell r="A21" t="str">
            <v>ОАО "Сангтудинская ГЭС-1"</v>
          </cell>
        </row>
        <row r="22">
          <cell r="A22" t="str">
            <v>ПЦ Энерго</v>
          </cell>
        </row>
        <row r="23">
          <cell r="A23" t="str">
            <v>ОАО "Отделение Дальних Передач"</v>
          </cell>
        </row>
        <row r="24">
          <cell r="A24" t="str">
            <v>ОАО "Сангтудинская ГЭС-1"</v>
          </cell>
        </row>
        <row r="25">
          <cell r="A25" t="str">
            <v>ОАО "СевЗап НТЦ"</v>
          </cell>
        </row>
        <row r="26">
          <cell r="A26" t="str">
            <v>ОАО "Севзапэлектросетьстрой"</v>
          </cell>
        </row>
        <row r="27">
          <cell r="A27" t="str">
            <v>ОАО "СОЮЗТЕХЭНЕРГО"</v>
          </cell>
        </row>
        <row r="28">
          <cell r="A28" t="str">
            <v>ОАО "Спецсетьстрой"</v>
          </cell>
        </row>
        <row r="29">
          <cell r="A29" t="str">
            <v>ОАО "ФСК ЕЭС" МЭС Волги</v>
          </cell>
        </row>
        <row r="30">
          <cell r="A30" t="str">
            <v>ОАО "ФСК ЕЭС" МЭС Северо-Запада</v>
          </cell>
        </row>
        <row r="31">
          <cell r="A31" t="str">
            <v>ОАО "ФСК ЕЭС" МЭС Сибири</v>
          </cell>
        </row>
        <row r="32">
          <cell r="A32" t="str">
            <v>ОАО "ФСК ЕЭС" МЭС Урала</v>
          </cell>
        </row>
        <row r="33">
          <cell r="A33" t="str">
            <v>ОАО "ФСК ЕЭС" МЭС Центра</v>
          </cell>
        </row>
        <row r="34">
          <cell r="A34" t="str">
            <v>ОАО "ФСК ЕЭС" МЭС Юга</v>
          </cell>
        </row>
        <row r="35">
          <cell r="A35" t="str">
            <v>ОАО "ФСК ЕЭС" филиал Валдайское ПМЭС</v>
          </cell>
        </row>
        <row r="36">
          <cell r="A36" t="str">
            <v>ОАО "ФСК ЕЭС" филиал Волго-Окское ПМЭС</v>
          </cell>
        </row>
        <row r="37">
          <cell r="A37" t="str">
            <v>ОАО "Южное ИЦЭ"</v>
          </cell>
        </row>
        <row r="38">
          <cell r="A38" t="str">
            <v>ОАО "Янтарьэнерго"</v>
          </cell>
        </row>
        <row r="39">
          <cell r="A39" t="str">
            <v>ООО  "ЭЛКО Технологии СПб"</v>
          </cell>
        </row>
        <row r="40">
          <cell r="A40" t="str">
            <v>ООО "АрхиГАП"</v>
          </cell>
        </row>
        <row r="41">
          <cell r="A41" t="str">
            <v xml:space="preserve">ООО "Витасвязь" </v>
          </cell>
        </row>
        <row r="42">
          <cell r="A42" t="str">
            <v>ООО "ИКЦ "Экспертриск"</v>
          </cell>
        </row>
        <row r="43">
          <cell r="A43" t="str">
            <v>ООО "Инжиниринговый центр Энерго"</v>
          </cell>
        </row>
        <row r="44">
          <cell r="A44" t="str">
            <v>ООО "ИнтерЭСП"</v>
          </cell>
        </row>
        <row r="45">
          <cell r="A45" t="str">
            <v>ООО "ОМК-Сталь"</v>
          </cell>
        </row>
        <row r="46">
          <cell r="A46" t="str">
            <v>ООО "ПРОЕКТИНВЕСТ"</v>
          </cell>
        </row>
        <row r="47">
          <cell r="A47" t="str">
            <v>ООО "Сибэнергосетьпроект"</v>
          </cell>
        </row>
        <row r="48">
          <cell r="A48" t="str">
            <v>ООО "СМУ в г. Калининграде. ДО ОАО "Союзтелефонстрой"</v>
          </cell>
        </row>
        <row r="49">
          <cell r="A49" t="str">
            <v>ООО "Спецмонтажсервис"</v>
          </cell>
        </row>
        <row r="50">
          <cell r="A50" t="str">
            <v>ООО "СУНЭТО"</v>
          </cell>
        </row>
        <row r="51">
          <cell r="A51" t="str">
            <v>ООО "Энергоинжиниринг"</v>
          </cell>
        </row>
        <row r="52">
          <cell r="A52" t="str">
            <v>ООО "Энергокомплект-Сервис"</v>
          </cell>
        </row>
        <row r="53">
          <cell r="A53" t="str">
            <v>ООО "Энергосетьпроект-НН"</v>
          </cell>
        </row>
        <row r="54">
          <cell r="A54" t="str">
            <v>ООО "Энерго-Юг"</v>
          </cell>
        </row>
        <row r="55">
          <cell r="A55" t="str">
            <v>ООО НПФ "ЭЛНАП"</v>
          </cell>
        </row>
        <row r="56">
          <cell r="A56" t="str">
            <v>ООО НПЦ "ЭСиС"</v>
          </cell>
        </row>
        <row r="57">
          <cell r="A57" t="str">
            <v>ОРЗАУМ</v>
          </cell>
        </row>
        <row r="58">
          <cell r="A58" t="str">
            <v>ООО СП Строймеханизация</v>
          </cell>
        </row>
        <row r="59">
          <cell r="A59" t="str">
            <v>Субподрядчик</v>
          </cell>
        </row>
        <row r="60">
          <cell r="A60" t="str">
            <v>транспорт</v>
          </cell>
        </row>
        <row r="61">
          <cell r="A61" t="str">
            <v>Филиал "Институт Тулаэнергосетьпроект" ОАО "СевЗап НТЦ"</v>
          </cell>
        </row>
        <row r="62">
          <cell r="A62" t="str">
            <v>Филиал ОАО "Инженерный центр ЕЭС" - "Фирма ОРГРЭС"</v>
          </cell>
        </row>
        <row r="63">
          <cell r="A63" t="str">
            <v>ХЗ</v>
          </cell>
        </row>
        <row r="64">
          <cell r="A64" t="str">
            <v>ХЗ1</v>
          </cell>
        </row>
        <row r="65">
          <cell r="A65" t="str">
            <v>ХЗ2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  <sheetName val="смета"/>
      <sheetName val="Прямые расходы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  <sheetName val="шаблон"/>
      <sheetName val="Поставка"/>
      <sheetName val="Расче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B8">
            <v>39426.518341319446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  <sheetName val="ОбмОбслЗемОд"/>
      <sheetName val="СмРучБу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свод"/>
      <sheetName val="Данные для расчёта сметы"/>
      <sheetName val="ПРАЙС_2000 ОТ 20_01_00"/>
      <sheetName val="Смета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БП НОВЫЙ"/>
      <sheetName val="СметаСводная павильон"/>
      <sheetName val="Лист3"/>
      <sheetName val="информация"/>
      <sheetName val="Пример расчета"/>
      <sheetName val="СметаСводная"/>
      <sheetName val="Итог"/>
      <sheetName val="СметаСводная снег"/>
      <sheetName val="sapactivexlhiddensheet"/>
      <sheetName val="Сервис_x0000__x0000__x0000__x0000__x0000__x0000__x0000__x0000__x0000__x0009__x0000_✈ʷ_x0000__x0004__x0000__x0000__x0000__x0000__x0000__x0000_ᩀʷ_x0000__x0000_"/>
      <sheetName val="Сервис?????????_x0009_?✈ʷ?_x0004_??????ᩀʷ??"/>
      <sheetName val="ПДР"/>
      <sheetName val="таблица руководству"/>
      <sheetName val="Суточная добыча за неделю"/>
      <sheetName val="Лист1"/>
      <sheetName val="Обновление"/>
      <sheetName val="Цена"/>
      <sheetName val="Product"/>
      <sheetName val="янв."/>
      <sheetName val="Сервис_x0000__x0000__x0000__x0000__x0000__x0000__x0000__x0000__x0000_ _x0000_✈ʷ_x0000__x0004__x0000__x0000__x0000__x0000__x0000__x0000_ᩀʷ_x0000__x0000_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  <sheetName val="Сервис????????? ?✈ʷ?_x0004_??????ᩀʷ??"/>
      <sheetName val="Прайс_на_91141"/>
      <sheetName val="Коэфф1_2"/>
      <sheetName val="Прайс_лист1"/>
      <sheetName val="Данные_для_расчёта_сметы"/>
      <sheetName val="ПРАЙС_2000_ОТ_20_01_00"/>
      <sheetName val="СметаСводная_Рыб"/>
      <sheetName val="Пояснение_"/>
      <sheetName val="кп_(3)"/>
      <sheetName val="БП_НОВЫЙ"/>
      <sheetName val="СметаСводная_павильон"/>
      <sheetName val="Пример_расчета"/>
      <sheetName val="СметаСводная_снег"/>
      <sheetName val="Сервис ✈ʷᩀʷ"/>
      <sheetName val="Сервис????????? ?✈ʷ???????ᩀʷ??"/>
      <sheetName val="таблица_руководству"/>
      <sheetName val="Суточная_добыча_за_неделю"/>
      <sheetName val="янв_"/>
      <sheetName val="Сервис_✈ʷᩀʷ"/>
      <sheetName val="Таблица_4_АСУТП"/>
      <sheetName val="Объемы_работ_по_ПВ"/>
      <sheetName val="Сервис ✈ʷ_x0004_ᩀʷ"/>
      <sheetName val="топо"/>
      <sheetName val="Хаттон 90.90 Femco"/>
      <sheetName val="отчет эл_эн  2000"/>
      <sheetName val="Справка"/>
      <sheetName val="Январь"/>
      <sheetName val="смета СИД"/>
      <sheetName val="13.1"/>
      <sheetName val="Лист2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ЛС_РЕС"/>
      <sheetName val="График"/>
      <sheetName val="АЧ"/>
      <sheetName val="свод 2"/>
      <sheetName val="Summary"/>
      <sheetName val="гидрология"/>
      <sheetName val="матер."/>
      <sheetName val="пятилетка"/>
      <sheetName val="мониторинг"/>
      <sheetName val="total"/>
      <sheetName val="Комплектация"/>
      <sheetName val="трубы"/>
      <sheetName val="СМР"/>
      <sheetName val="дороги"/>
      <sheetName val="Землеотвод"/>
      <sheetName val="исходные данные"/>
      <sheetName val="расчетные таблицы"/>
      <sheetName val="ц_1991"/>
      <sheetName val="1.3"/>
      <sheetName val="Параметры"/>
      <sheetName val="См-2 Шатурс сети  проект работы"/>
      <sheetName val="К.рын"/>
      <sheetName val="Сводная смета"/>
      <sheetName val="Арматура"/>
      <sheetName val="ЗП_ЮНГ"/>
      <sheetName val="СБЦ НПП 2004"/>
      <sheetName val="Ачинский НПЗ"/>
      <sheetName val="Calc"/>
      <sheetName val="Амур ДОН"/>
      <sheetName val="Общие"/>
      <sheetName val="БД"/>
      <sheetName val="№ 5"/>
      <sheetName val="к.84-к.83"/>
      <sheetName val="свод (2)"/>
      <sheetName val="8"/>
      <sheetName val="уник.списки"/>
      <sheetName val="УП _2004"/>
      <sheetName val="ПД-2.1"/>
      <sheetName val="мобдемоб"/>
      <sheetName val=""/>
      <sheetName val="мсн"/>
      <sheetName val="3.1 ТХ"/>
      <sheetName val="ГАЗ_камаз"/>
      <sheetName val="ИД СМР"/>
      <sheetName val="Смета 1свод"/>
      <sheetName val="Сервис_________ _✈ʷ__x0004_______ᩀʷ__"/>
      <sheetName val="Сервис__________x0009__✈ʷ__x0004_______ᩀʷ__"/>
      <sheetName val="Хаттон_90_90_Femco"/>
      <sheetName val="отчет_эл_эн__2000"/>
      <sheetName val="Сервис?????????_?✈ʷ???????ᩀʷ??"/>
      <sheetName val="смета_СИД"/>
      <sheetName val="13_1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свод_2"/>
      <sheetName val="матер_"/>
      <sheetName val="исходные_данные"/>
      <sheetName val="расчетные_таблицы"/>
      <sheetName val="1_3"/>
      <sheetName val="К_рын"/>
      <sheetName val="Сводная_смета"/>
      <sheetName val="См-2_Шатурс_сети__проект_работы"/>
      <sheetName val="Ачинский_НПЗ"/>
      <sheetName val="Амур_ДОН"/>
      <sheetName val="СБЦ_НПП_2004"/>
      <sheetName val="№_5"/>
      <sheetName val="уник_списки"/>
      <sheetName val="Ресурсная ведомость часть 1"/>
      <sheetName val="ЛЧ"/>
      <sheetName val="ИД1"/>
      <sheetName val="Характеристические ФО"/>
      <sheetName val="Исходные"/>
      <sheetName val="Сервис___________✈ʷ_______ᩀʷ__"/>
      <sheetName val="Сервис_✈ʷᩀʷ1"/>
      <sheetName val="Сервис?????????_?✈ʷ???????ᩀʷ??1"/>
      <sheetName val="Сервис___________✈ʷ_______ᩀʷ__1"/>
      <sheetName val="свод_(2)"/>
      <sheetName val="УП__2004"/>
      <sheetName val="ПД-2_1"/>
      <sheetName val="к_84-к_83"/>
      <sheetName val="исх-данные"/>
      <sheetName val="3_1_ТХ"/>
      <sheetName val="ИД_СМР"/>
      <sheetName val="Смета_1свод"/>
      <sheetName val="1"/>
      <sheetName val="Крылова"/>
      <sheetName val="лдл-цу пов. матвеев"/>
      <sheetName val="Сервис_________ _✈ʷ_______ᩀʷ__"/>
      <sheetName val="Сервис_x0000__x0000__x0000__x0000__x0000__x0000__x0000__x0000__"/>
      <sheetName val="Сервис?????????_x0009_?✈ʷ? ??????ᩀʷ??"/>
      <sheetName val="Сервис????????? ?✈ʷ? ??????ᩀʷ??"/>
      <sheetName val="Сервис_________ _✈ʷ_ ______ᩀʷ__"/>
      <sheetName val="Сервис__________x0009__✈ʷ_ ______ᩀʷ__"/>
      <sheetName val="2.1"/>
      <sheetName val="Хран св+м+ж"/>
      <sheetName val="предоплата"/>
      <sheetName val="Суточная"/>
      <sheetName val="К"/>
      <sheetName val="трансформация1"/>
      <sheetName val="Прайс_на_91142"/>
      <sheetName val="Коэфф1_3"/>
      <sheetName val="Прайс_лист2"/>
      <sheetName val="Данные_для_расчёта_сметы1"/>
      <sheetName val="ПРАЙС_2000_ОТ_20_01_001"/>
      <sheetName val="СметаСводная_Рыб1"/>
      <sheetName val="Пояснение_1"/>
      <sheetName val="кп_(3)1"/>
      <sheetName val="БП_НОВЫЙ1"/>
      <sheetName val="СметаСводная_павильон1"/>
      <sheetName val="Пример_расчета1"/>
      <sheetName val="СметаСводная_снег1"/>
      <sheetName val="таблица_руководству1"/>
      <sheetName val="Суточная_добыча_за_неделю1"/>
      <sheetName val="янв_1"/>
      <sheetName val="Таблица_4_АСУТП1"/>
      <sheetName val="Объемы_работ_по_ПВ1"/>
      <sheetName val="Leistungsakt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E7">
            <v>1</v>
          </cell>
        </row>
      </sheetData>
      <sheetData sheetId="65">
        <row r="7">
          <cell r="E7">
            <v>1</v>
          </cell>
        </row>
      </sheetData>
      <sheetData sheetId="66">
        <row r="7">
          <cell r="E7">
            <v>1</v>
          </cell>
        </row>
      </sheetData>
      <sheetData sheetId="67">
        <row r="7">
          <cell r="E7">
            <v>1</v>
          </cell>
        </row>
      </sheetData>
      <sheetData sheetId="68">
        <row r="7">
          <cell r="E7">
            <v>1</v>
          </cell>
        </row>
      </sheetData>
      <sheetData sheetId="69">
        <row r="7">
          <cell r="E7">
            <v>1</v>
          </cell>
        </row>
      </sheetData>
      <sheetData sheetId="70">
        <row r="7">
          <cell r="E7">
            <v>1</v>
          </cell>
        </row>
      </sheetData>
      <sheetData sheetId="71">
        <row r="7">
          <cell r="E7">
            <v>1</v>
          </cell>
        </row>
      </sheetData>
      <sheetData sheetId="72">
        <row r="7">
          <cell r="E7">
            <v>1</v>
          </cell>
        </row>
      </sheetData>
      <sheetData sheetId="73">
        <row r="7">
          <cell r="E7">
            <v>1</v>
          </cell>
        </row>
      </sheetData>
      <sheetData sheetId="74">
        <row r="7">
          <cell r="E7">
            <v>1</v>
          </cell>
        </row>
      </sheetData>
      <sheetData sheetId="75">
        <row r="7">
          <cell r="E7">
            <v>1</v>
          </cell>
        </row>
      </sheetData>
      <sheetData sheetId="76">
        <row r="7">
          <cell r="E7">
            <v>1</v>
          </cell>
        </row>
      </sheetData>
      <sheetData sheetId="77">
        <row r="7">
          <cell r="E7">
            <v>1</v>
          </cell>
        </row>
      </sheetData>
      <sheetData sheetId="78">
        <row r="7">
          <cell r="E7">
            <v>1</v>
          </cell>
        </row>
      </sheetData>
      <sheetData sheetId="79">
        <row r="7">
          <cell r="E7">
            <v>1</v>
          </cell>
        </row>
      </sheetData>
      <sheetData sheetId="80">
        <row r="7">
          <cell r="E7">
            <v>1</v>
          </cell>
        </row>
      </sheetData>
      <sheetData sheetId="81">
        <row r="7">
          <cell r="E7">
            <v>1</v>
          </cell>
        </row>
      </sheetData>
      <sheetData sheetId="82">
        <row r="7">
          <cell r="E7">
            <v>1</v>
          </cell>
        </row>
      </sheetData>
      <sheetData sheetId="83">
        <row r="7">
          <cell r="E7">
            <v>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7">
          <cell r="E7">
            <v>1</v>
          </cell>
        </row>
      </sheetData>
      <sheetData sheetId="155">
        <row r="7">
          <cell r="E7">
            <v>1</v>
          </cell>
        </row>
      </sheetData>
      <sheetData sheetId="156">
        <row r="7">
          <cell r="E7">
            <v>1</v>
          </cell>
        </row>
      </sheetData>
      <sheetData sheetId="157">
        <row r="7">
          <cell r="E7">
            <v>1</v>
          </cell>
        </row>
      </sheetData>
      <sheetData sheetId="158">
        <row r="7">
          <cell r="E7">
            <v>1</v>
          </cell>
        </row>
      </sheetData>
      <sheetData sheetId="159">
        <row r="7">
          <cell r="E7">
            <v>1</v>
          </cell>
        </row>
      </sheetData>
      <sheetData sheetId="160">
        <row r="7">
          <cell r="E7">
            <v>1</v>
          </cell>
        </row>
      </sheetData>
      <sheetData sheetId="161">
        <row r="7">
          <cell r="E7">
            <v>1</v>
          </cell>
        </row>
      </sheetData>
      <sheetData sheetId="162">
        <row r="7">
          <cell r="E7">
            <v>1</v>
          </cell>
        </row>
      </sheetData>
      <sheetData sheetId="163">
        <row r="7">
          <cell r="E7">
            <v>1</v>
          </cell>
        </row>
      </sheetData>
      <sheetData sheetId="164">
        <row r="7">
          <cell r="E7">
            <v>1</v>
          </cell>
        </row>
      </sheetData>
      <sheetData sheetId="165">
        <row r="7">
          <cell r="E7">
            <v>1</v>
          </cell>
        </row>
      </sheetData>
      <sheetData sheetId="166">
        <row r="7">
          <cell r="E7">
            <v>1</v>
          </cell>
        </row>
      </sheetData>
      <sheetData sheetId="167">
        <row r="7">
          <cell r="E7">
            <v>1</v>
          </cell>
        </row>
      </sheetData>
      <sheetData sheetId="168">
        <row r="7">
          <cell r="E7">
            <v>1</v>
          </cell>
        </row>
      </sheetData>
      <sheetData sheetId="169">
        <row r="7">
          <cell r="E7">
            <v>1</v>
          </cell>
        </row>
      </sheetData>
      <sheetData sheetId="170">
        <row r="7">
          <cell r="E7">
            <v>1</v>
          </cell>
        </row>
      </sheetData>
      <sheetData sheetId="171">
        <row r="7">
          <cell r="E7">
            <v>1</v>
          </cell>
        </row>
      </sheetData>
      <sheetData sheetId="172">
        <row r="7">
          <cell r="E7">
            <v>1</v>
          </cell>
        </row>
      </sheetData>
      <sheetData sheetId="173">
        <row r="7">
          <cell r="E7">
            <v>1</v>
          </cell>
        </row>
      </sheetData>
      <sheetData sheetId="174">
        <row r="7">
          <cell r="E7">
            <v>1</v>
          </cell>
        </row>
      </sheetData>
      <sheetData sheetId="175">
        <row r="7">
          <cell r="E7">
            <v>1</v>
          </cell>
        </row>
      </sheetData>
      <sheetData sheetId="176">
        <row r="7">
          <cell r="E7">
            <v>1</v>
          </cell>
        </row>
      </sheetData>
      <sheetData sheetId="177">
        <row r="7">
          <cell r="E7">
            <v>1</v>
          </cell>
        </row>
      </sheetData>
      <sheetData sheetId="178">
        <row r="7">
          <cell r="E7">
            <v>1</v>
          </cell>
        </row>
      </sheetData>
      <sheetData sheetId="179">
        <row r="7">
          <cell r="E7">
            <v>1</v>
          </cell>
        </row>
      </sheetData>
      <sheetData sheetId="180">
        <row r="7">
          <cell r="E7">
            <v>1</v>
          </cell>
        </row>
      </sheetData>
      <sheetData sheetId="181">
        <row r="7">
          <cell r="E7">
            <v>1</v>
          </cell>
        </row>
      </sheetData>
      <sheetData sheetId="182">
        <row r="7">
          <cell r="E7">
            <v>1</v>
          </cell>
        </row>
      </sheetData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/>
      <sheetData sheetId="191"/>
      <sheetData sheetId="192">
        <row r="7">
          <cell r="E7">
            <v>1</v>
          </cell>
        </row>
      </sheetData>
      <sheetData sheetId="193">
        <row r="7">
          <cell r="E7">
            <v>1</v>
          </cell>
        </row>
      </sheetData>
      <sheetData sheetId="194">
        <row r="7">
          <cell r="E7">
            <v>1</v>
          </cell>
        </row>
      </sheetData>
      <sheetData sheetId="195">
        <row r="7">
          <cell r="E7">
            <v>1</v>
          </cell>
        </row>
      </sheetData>
      <sheetData sheetId="196">
        <row r="7">
          <cell r="E7">
            <v>1</v>
          </cell>
        </row>
      </sheetData>
      <sheetData sheetId="197">
        <row r="7">
          <cell r="E7">
            <v>1</v>
          </cell>
        </row>
      </sheetData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umprop"/>
    </sheetNames>
    <definedNames>
      <definedName name="СуммаПрописью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ка"/>
      <sheetName val="Авансовый отчет"/>
      <sheetName val="Платежное поручение"/>
      <sheetName val="Счет-Фактура"/>
      <sheetName val="Накладная"/>
      <sheetName val="Доверенность"/>
      <sheetName val="Расходный ордер"/>
      <sheetName val="Приходный ордер"/>
      <sheetName val="Платежка за телефон"/>
      <sheetName val="Платежка за электроэнергию"/>
      <sheetName val="Счет_Фактура"/>
      <sheetName val="Лист1"/>
      <sheetName val="Обновление"/>
      <sheetName val="Цена"/>
      <sheetName val="Product"/>
      <sheetName val="Коэфф1."/>
      <sheetName val="топография"/>
      <sheetName val="Кредиты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Д"/>
      <sheetName val="ФедД"/>
      <sheetName val="РегД"/>
      <sheetName val="КонР"/>
      <sheetName val="ФедР"/>
      <sheetName val="РегР"/>
      <sheetName val="ФедИ"/>
      <sheetName val="РегИ"/>
      <sheetName val="Гр5(о)"/>
      <sheetName val="Control"/>
      <sheetName val="МЭР"/>
      <sheetName val="vec"/>
      <sheetName val="1999"/>
      <sheetName val="БДДС month _ф_"/>
      <sheetName val="БДДС month _п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  <sheetName val="ФедД"/>
      <sheetName val="Гр5(о)"/>
      <sheetName val="vec"/>
      <sheetName val="0_33"/>
    </sheetNames>
    <sheetDataSet>
      <sheetData sheetId="0" refreshError="1">
        <row r="17">
          <cell r="AE17">
            <v>8</v>
          </cell>
          <cell r="AF17">
            <v>7</v>
          </cell>
        </row>
        <row r="20">
          <cell r="AE20" t="str">
            <v>10 месяцев 2003 года</v>
          </cell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3"/>
  <sheetViews>
    <sheetView zoomScale="130" zoomScaleNormal="130" workbookViewId="0">
      <selection activeCell="B52" sqref="B52"/>
    </sheetView>
  </sheetViews>
  <sheetFormatPr defaultColWidth="9.140625" defaultRowHeight="15" outlineLevelRow="1" x14ac:dyDescent="0.25"/>
  <cols>
    <col min="1" max="1" width="9.28515625" style="238" bestFit="1" customWidth="1"/>
    <col min="2" max="2" width="36.7109375" style="238" customWidth="1"/>
    <col min="3" max="3" width="14.85546875" style="238" customWidth="1"/>
    <col min="4" max="4" width="20.85546875" style="238" customWidth="1"/>
    <col min="5" max="5" width="19" style="238" customWidth="1"/>
    <col min="6" max="6" width="10" style="238" customWidth="1"/>
    <col min="7" max="11" width="4.140625" style="238" customWidth="1"/>
    <col min="12" max="12" width="5" style="238" customWidth="1"/>
    <col min="13" max="13" width="4.140625" style="238" customWidth="1"/>
    <col min="14" max="14" width="6.7109375" style="238" customWidth="1"/>
    <col min="15" max="19" width="4.140625" style="238" customWidth="1"/>
    <col min="20" max="20" width="4" style="238" customWidth="1"/>
    <col min="21" max="24" width="4.140625" style="238" customWidth="1"/>
    <col min="25" max="16384" width="9.140625" style="238"/>
  </cols>
  <sheetData>
    <row r="1" spans="1:24" ht="15" customHeight="1" x14ac:dyDescent="0.25">
      <c r="A1" s="1046" t="s">
        <v>596</v>
      </c>
      <c r="B1" s="1046"/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6"/>
      <c r="W1" s="1046"/>
      <c r="X1" s="1046"/>
    </row>
    <row r="2" spans="1:24" ht="33" customHeight="1" x14ac:dyDescent="0.25">
      <c r="A2" s="1047"/>
      <c r="B2" s="1047"/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1047"/>
      <c r="V2" s="1047"/>
      <c r="W2" s="1047"/>
      <c r="X2" s="1047"/>
    </row>
    <row r="3" spans="1:24" ht="33.75" customHeight="1" x14ac:dyDescent="0.25">
      <c r="A3" s="1060" t="s">
        <v>5</v>
      </c>
      <c r="B3" s="1061" t="s">
        <v>185</v>
      </c>
      <c r="C3" s="1060" t="s">
        <v>548</v>
      </c>
      <c r="D3" s="1060"/>
      <c r="E3" s="1060"/>
      <c r="F3" s="1045">
        <v>2023</v>
      </c>
      <c r="G3" s="1045"/>
      <c r="H3" s="1045"/>
      <c r="I3" s="1045"/>
      <c r="J3" s="1045"/>
      <c r="K3" s="1045"/>
      <c r="L3" s="1045"/>
      <c r="M3" s="1045">
        <v>2024</v>
      </c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</row>
    <row r="4" spans="1:24" ht="11.25" customHeight="1" x14ac:dyDescent="0.25">
      <c r="A4" s="1060"/>
      <c r="B4" s="1061"/>
      <c r="C4" s="1060"/>
      <c r="D4" s="1060"/>
      <c r="E4" s="1060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</row>
    <row r="5" spans="1:24" ht="49.5" customHeight="1" x14ac:dyDescent="0.25">
      <c r="A5" s="1060"/>
      <c r="B5" s="1061"/>
      <c r="C5" s="239" t="s">
        <v>549</v>
      </c>
      <c r="D5" s="239" t="s">
        <v>550</v>
      </c>
      <c r="E5" s="239" t="s">
        <v>551</v>
      </c>
      <c r="F5" s="240" t="s">
        <v>559</v>
      </c>
      <c r="G5" s="240" t="s">
        <v>560</v>
      </c>
      <c r="H5" s="240" t="s">
        <v>561</v>
      </c>
      <c r="I5" s="240" t="s">
        <v>562</v>
      </c>
      <c r="J5" s="240" t="s">
        <v>563</v>
      </c>
      <c r="K5" s="240" t="s">
        <v>552</v>
      </c>
      <c r="L5" s="240" t="s">
        <v>553</v>
      </c>
      <c r="M5" s="240" t="s">
        <v>554</v>
      </c>
      <c r="N5" s="240" t="s">
        <v>555</v>
      </c>
      <c r="O5" s="240" t="s">
        <v>556</v>
      </c>
      <c r="P5" s="240" t="s">
        <v>557</v>
      </c>
      <c r="Q5" s="240" t="s">
        <v>558</v>
      </c>
      <c r="R5" s="240" t="s">
        <v>559</v>
      </c>
      <c r="S5" s="240" t="s">
        <v>560</v>
      </c>
      <c r="T5" s="240" t="s">
        <v>561</v>
      </c>
      <c r="U5" s="240" t="s">
        <v>562</v>
      </c>
      <c r="V5" s="240" t="s">
        <v>563</v>
      </c>
      <c r="W5" s="240" t="s">
        <v>552</v>
      </c>
      <c r="X5" s="240" t="s">
        <v>553</v>
      </c>
    </row>
    <row r="6" spans="1:24" ht="22.5" customHeight="1" x14ac:dyDescent="0.25">
      <c r="A6" s="260">
        <v>1</v>
      </c>
      <c r="B6" s="239">
        <v>2</v>
      </c>
      <c r="C6" s="239">
        <v>3</v>
      </c>
      <c r="D6" s="239">
        <v>4</v>
      </c>
      <c r="E6" s="239">
        <v>5</v>
      </c>
      <c r="F6" s="239">
        <v>6</v>
      </c>
      <c r="G6" s="239">
        <v>7</v>
      </c>
      <c r="H6" s="239">
        <v>8</v>
      </c>
      <c r="I6" s="239">
        <v>9</v>
      </c>
      <c r="J6" s="239">
        <v>10</v>
      </c>
      <c r="K6" s="239">
        <v>11</v>
      </c>
      <c r="L6" s="239">
        <v>12</v>
      </c>
      <c r="M6" s="239">
        <v>1</v>
      </c>
      <c r="N6" s="239">
        <v>2</v>
      </c>
      <c r="O6" s="239">
        <v>3</v>
      </c>
      <c r="P6" s="239">
        <v>4</v>
      </c>
      <c r="Q6" s="239">
        <v>5</v>
      </c>
      <c r="R6" s="239">
        <v>6</v>
      </c>
      <c r="S6" s="239">
        <v>7</v>
      </c>
      <c r="T6" s="239">
        <v>8</v>
      </c>
      <c r="U6" s="239">
        <v>9</v>
      </c>
      <c r="V6" s="239">
        <v>10</v>
      </c>
      <c r="W6" s="239">
        <v>11</v>
      </c>
      <c r="X6" s="239">
        <v>12</v>
      </c>
    </row>
    <row r="7" spans="1:24" ht="39.75" customHeight="1" x14ac:dyDescent="0.25">
      <c r="A7" s="261">
        <v>1</v>
      </c>
      <c r="B7" s="241" t="str">
        <f>B31</f>
        <v>Подготовка эскизных вариантов общих композиционных, планировочных, архитектурных решений</v>
      </c>
      <c r="C7" s="256" t="s">
        <v>564</v>
      </c>
      <c r="D7" s="256" t="s">
        <v>610</v>
      </c>
      <c r="E7" s="243">
        <f>E31</f>
        <v>14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</row>
    <row r="8" spans="1:24" ht="38.25" x14ac:dyDescent="0.25">
      <c r="A8" s="261">
        <v>2</v>
      </c>
      <c r="B8" s="241" t="str">
        <f t="shared" ref="B8:B18" si="0">B32</f>
        <v>Разработка концепции «Благоустройство туристической деревни Поляна Азау и прилегающей территории»</v>
      </c>
      <c r="C8" s="256" t="s">
        <v>564</v>
      </c>
      <c r="D8" s="256" t="s">
        <v>603</v>
      </c>
      <c r="E8" s="243">
        <f t="shared" ref="E8:E18" si="1">E32</f>
        <v>44</v>
      </c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</row>
    <row r="9" spans="1:24" ht="24.75" customHeight="1" x14ac:dyDescent="0.25">
      <c r="A9" s="261">
        <v>3</v>
      </c>
      <c r="B9" s="241" t="str">
        <f t="shared" si="0"/>
        <v xml:space="preserve">Инженерные изыскания </v>
      </c>
      <c r="C9" s="256"/>
      <c r="D9" s="256"/>
      <c r="E9" s="243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</row>
    <row r="10" spans="1:24" ht="24.75" customHeight="1" x14ac:dyDescent="0.25">
      <c r="A10" s="261" t="s">
        <v>240</v>
      </c>
      <c r="B10" s="241" t="str">
        <f t="shared" si="0"/>
        <v>инженерно-геодезические изыскания</v>
      </c>
      <c r="C10" s="256" t="s">
        <v>564</v>
      </c>
      <c r="D10" s="256" t="s">
        <v>607</v>
      </c>
      <c r="E10" s="243">
        <f t="shared" si="1"/>
        <v>120</v>
      </c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</row>
    <row r="11" spans="1:24" ht="24.75" customHeight="1" x14ac:dyDescent="0.25">
      <c r="A11" s="261" t="s">
        <v>508</v>
      </c>
      <c r="B11" s="241" t="str">
        <f t="shared" si="0"/>
        <v>инженерно-гидрометеорологические изыскания</v>
      </c>
      <c r="C11" s="256" t="s">
        <v>564</v>
      </c>
      <c r="D11" s="256" t="s">
        <v>607</v>
      </c>
      <c r="E11" s="243">
        <f t="shared" si="1"/>
        <v>120</v>
      </c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</row>
    <row r="12" spans="1:24" ht="24.75" customHeight="1" x14ac:dyDescent="0.25">
      <c r="A12" s="261" t="s">
        <v>509</v>
      </c>
      <c r="B12" s="241" t="str">
        <f t="shared" si="0"/>
        <v>инженерно-экологические изыскания</v>
      </c>
      <c r="C12" s="256" t="s">
        <v>564</v>
      </c>
      <c r="D12" s="256" t="s">
        <v>607</v>
      </c>
      <c r="E12" s="243">
        <f t="shared" si="1"/>
        <v>120</v>
      </c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</row>
    <row r="13" spans="1:24" ht="24.75" customHeight="1" x14ac:dyDescent="0.25">
      <c r="A13" s="261" t="s">
        <v>510</v>
      </c>
      <c r="B13" s="241" t="str">
        <f t="shared" si="0"/>
        <v>инженерно-геологические изыскания</v>
      </c>
      <c r="C13" s="256" t="s">
        <v>564</v>
      </c>
      <c r="D13" s="256" t="s">
        <v>607</v>
      </c>
      <c r="E13" s="243">
        <f t="shared" si="1"/>
        <v>120</v>
      </c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</row>
    <row r="14" spans="1:24" ht="24.75" customHeight="1" x14ac:dyDescent="0.25">
      <c r="A14" s="261" t="s">
        <v>232</v>
      </c>
      <c r="B14" s="241" t="str">
        <f t="shared" si="0"/>
        <v>Проектные работы, в том числе:</v>
      </c>
      <c r="C14" s="256"/>
      <c r="D14" s="256"/>
      <c r="E14" s="243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 ht="24.75" customHeight="1" x14ac:dyDescent="0.25">
      <c r="A15" s="261" t="s">
        <v>237</v>
      </c>
      <c r="B15" s="241" t="str">
        <f t="shared" si="0"/>
        <v>- разработка основных технических решений</v>
      </c>
      <c r="C15" s="256" t="s">
        <v>604</v>
      </c>
      <c r="D15" s="256" t="s">
        <v>608</v>
      </c>
      <c r="E15" s="243">
        <f t="shared" si="1"/>
        <v>120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</row>
    <row r="16" spans="1:24" ht="24.75" customHeight="1" x14ac:dyDescent="0.25">
      <c r="A16" s="261" t="s">
        <v>511</v>
      </c>
      <c r="B16" s="241" t="str">
        <f t="shared" si="0"/>
        <v>- разработка проектной и сметной документации</v>
      </c>
      <c r="C16" s="256" t="s">
        <v>604</v>
      </c>
      <c r="D16" s="256" t="s">
        <v>609</v>
      </c>
      <c r="E16" s="243">
        <f t="shared" si="1"/>
        <v>176</v>
      </c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</row>
    <row r="17" spans="1:24" ht="25.5" x14ac:dyDescent="0.25">
      <c r="A17" s="261" t="s">
        <v>233</v>
      </c>
      <c r="B17" s="241" t="str">
        <f t="shared" si="0"/>
        <v>Экологическая экспертиза, в том числе общественные слушания</v>
      </c>
      <c r="C17" s="256" t="s">
        <v>606</v>
      </c>
      <c r="D17" s="256" t="s">
        <v>605</v>
      </c>
      <c r="E17" s="243">
        <f t="shared" si="1"/>
        <v>69</v>
      </c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</row>
    <row r="18" spans="1:24" x14ac:dyDescent="0.25">
      <c r="A18" s="261" t="s">
        <v>238</v>
      </c>
      <c r="B18" s="241" t="str">
        <f t="shared" si="0"/>
        <v>Государственная экспертиза</v>
      </c>
      <c r="C18" s="256" t="s">
        <v>606</v>
      </c>
      <c r="D18" s="256" t="s">
        <v>605</v>
      </c>
      <c r="E18" s="243">
        <f t="shared" si="1"/>
        <v>69</v>
      </c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</row>
    <row r="23" spans="1:24" hidden="1" outlineLevel="1" x14ac:dyDescent="0.25">
      <c r="A23" s="1058" t="s">
        <v>583</v>
      </c>
      <c r="B23" s="1058"/>
      <c r="C23" s="1058"/>
      <c r="D23" s="1058"/>
      <c r="E23" s="246"/>
    </row>
    <row r="24" spans="1:24" hidden="1" outlineLevel="1" x14ac:dyDescent="0.25">
      <c r="A24" s="1058" t="s">
        <v>584</v>
      </c>
      <c r="B24" s="1058"/>
      <c r="C24" s="1058"/>
      <c r="D24" s="1058"/>
      <c r="E24" s="246"/>
    </row>
    <row r="25" spans="1:24" ht="15.75" hidden="1" outlineLevel="1" thickBot="1" x14ac:dyDescent="0.3">
      <c r="A25" s="1059" t="s">
        <v>585</v>
      </c>
      <c r="B25" s="1059"/>
      <c r="C25" s="1059"/>
      <c r="D25" s="1059"/>
      <c r="E25" s="246"/>
    </row>
    <row r="26" spans="1:24" hidden="1" outlineLevel="1" x14ac:dyDescent="0.25">
      <c r="A26" s="1048" t="s">
        <v>5</v>
      </c>
      <c r="B26" s="1051" t="s">
        <v>185</v>
      </c>
      <c r="C26" s="1054" t="s">
        <v>548</v>
      </c>
      <c r="D26" s="1055"/>
      <c r="E26" s="247"/>
    </row>
    <row r="27" spans="1:24" ht="15.75" hidden="1" outlineLevel="1" thickBot="1" x14ac:dyDescent="0.3">
      <c r="A27" s="1049"/>
      <c r="B27" s="1052"/>
      <c r="C27" s="1056"/>
      <c r="D27" s="1057"/>
      <c r="E27" s="247"/>
    </row>
    <row r="28" spans="1:24" hidden="1" outlineLevel="1" x14ac:dyDescent="0.25">
      <c r="A28" s="1049"/>
      <c r="B28" s="1052"/>
      <c r="C28" s="1048" t="s">
        <v>549</v>
      </c>
      <c r="D28" s="1048" t="s">
        <v>550</v>
      </c>
      <c r="E28" s="247"/>
    </row>
    <row r="29" spans="1:24" ht="15.75" hidden="1" outlineLevel="1" thickBot="1" x14ac:dyDescent="0.3">
      <c r="A29" s="1050"/>
      <c r="B29" s="1053"/>
      <c r="C29" s="1050"/>
      <c r="D29" s="1050"/>
      <c r="E29" s="247"/>
    </row>
    <row r="30" spans="1:24" ht="15.75" hidden="1" outlineLevel="1" thickBot="1" x14ac:dyDescent="0.3">
      <c r="A30" s="248">
        <v>1</v>
      </c>
      <c r="B30" s="249">
        <v>2</v>
      </c>
      <c r="C30" s="249">
        <v>3</v>
      </c>
      <c r="D30" s="249">
        <v>4</v>
      </c>
      <c r="E30" s="247"/>
      <c r="F30" s="255"/>
    </row>
    <row r="31" spans="1:24" ht="58.5" hidden="1" customHeight="1" outlineLevel="1" thickBot="1" x14ac:dyDescent="0.3">
      <c r="A31" s="253">
        <v>1</v>
      </c>
      <c r="B31" s="250" t="s">
        <v>595</v>
      </c>
      <c r="C31" s="252">
        <v>45078</v>
      </c>
      <c r="D31" s="254">
        <v>45092</v>
      </c>
      <c r="E31" s="247">
        <f t="shared" ref="E31:E39" si="2">D31-C31</f>
        <v>14</v>
      </c>
      <c r="F31" s="1044"/>
      <c r="G31" s="1044"/>
      <c r="H31" s="1044"/>
      <c r="I31" s="1044"/>
      <c r="J31" s="1044"/>
      <c r="K31" s="1044"/>
      <c r="L31" s="1044"/>
      <c r="M31" s="1044"/>
      <c r="N31" s="1044"/>
      <c r="O31" s="1044"/>
      <c r="P31" s="1044"/>
      <c r="S31" s="255"/>
      <c r="T31" s="1043"/>
      <c r="U31" s="1043"/>
      <c r="V31" s="1043"/>
    </row>
    <row r="32" spans="1:24" ht="39" hidden="1" outlineLevel="1" thickBot="1" x14ac:dyDescent="0.3">
      <c r="A32" s="253">
        <v>2</v>
      </c>
      <c r="B32" s="250" t="s">
        <v>586</v>
      </c>
      <c r="C32" s="252">
        <v>45078</v>
      </c>
      <c r="D32" s="252">
        <v>45122</v>
      </c>
      <c r="E32" s="247">
        <f t="shared" si="2"/>
        <v>44</v>
      </c>
    </row>
    <row r="33" spans="1:5" ht="15.75" hidden="1" outlineLevel="1" thickBot="1" x14ac:dyDescent="0.3">
      <c r="A33" s="253">
        <v>3</v>
      </c>
      <c r="B33" s="250" t="s">
        <v>587</v>
      </c>
      <c r="C33" s="251"/>
      <c r="D33" s="251"/>
      <c r="E33" s="247"/>
    </row>
    <row r="34" spans="1:5" ht="15.75" hidden="1" outlineLevel="1" thickBot="1" x14ac:dyDescent="0.3">
      <c r="A34" s="253" t="s">
        <v>240</v>
      </c>
      <c r="B34" s="250" t="s">
        <v>588</v>
      </c>
      <c r="C34" s="252">
        <v>45078</v>
      </c>
      <c r="D34" s="252">
        <v>45198</v>
      </c>
      <c r="E34" s="247">
        <f t="shared" si="2"/>
        <v>120</v>
      </c>
    </row>
    <row r="35" spans="1:5" ht="26.25" hidden="1" outlineLevel="1" thickBot="1" x14ac:dyDescent="0.3">
      <c r="A35" s="253" t="s">
        <v>508</v>
      </c>
      <c r="B35" s="250" t="s">
        <v>589</v>
      </c>
      <c r="C35" s="252">
        <v>45078</v>
      </c>
      <c r="D35" s="252">
        <v>45198</v>
      </c>
      <c r="E35" s="247">
        <f t="shared" si="2"/>
        <v>120</v>
      </c>
    </row>
    <row r="36" spans="1:5" ht="15.75" hidden="1" outlineLevel="1" thickBot="1" x14ac:dyDescent="0.3">
      <c r="A36" s="253" t="s">
        <v>509</v>
      </c>
      <c r="B36" s="250" t="s">
        <v>590</v>
      </c>
      <c r="C36" s="252">
        <v>45078</v>
      </c>
      <c r="D36" s="252">
        <v>45198</v>
      </c>
      <c r="E36" s="247">
        <f t="shared" si="2"/>
        <v>120</v>
      </c>
    </row>
    <row r="37" spans="1:5" ht="15.75" hidden="1" outlineLevel="1" thickBot="1" x14ac:dyDescent="0.3">
      <c r="A37" s="253" t="s">
        <v>510</v>
      </c>
      <c r="B37" s="250" t="s">
        <v>591</v>
      </c>
      <c r="C37" s="252">
        <v>45078</v>
      </c>
      <c r="D37" s="252">
        <v>45198</v>
      </c>
      <c r="E37" s="247">
        <f t="shared" si="2"/>
        <v>120</v>
      </c>
    </row>
    <row r="38" spans="1:5" ht="15.75" hidden="1" outlineLevel="1" thickBot="1" x14ac:dyDescent="0.3">
      <c r="A38" s="253">
        <v>4</v>
      </c>
      <c r="B38" s="250" t="s">
        <v>592</v>
      </c>
      <c r="C38" s="251"/>
      <c r="D38" s="251"/>
      <c r="E38" s="247"/>
    </row>
    <row r="39" spans="1:5" ht="26.25" hidden="1" outlineLevel="1" thickBot="1" x14ac:dyDescent="0.3">
      <c r="A39" s="253" t="s">
        <v>237</v>
      </c>
      <c r="B39" s="250" t="s">
        <v>593</v>
      </c>
      <c r="C39" s="252">
        <v>45078</v>
      </c>
      <c r="D39" s="252">
        <v>45198</v>
      </c>
      <c r="E39" s="247">
        <f t="shared" si="2"/>
        <v>120</v>
      </c>
    </row>
    <row r="40" spans="1:5" s="266" customFormat="1" ht="26.25" hidden="1" outlineLevel="1" thickBot="1" x14ac:dyDescent="0.3">
      <c r="A40" s="262" t="s">
        <v>511</v>
      </c>
      <c r="B40" s="263" t="s">
        <v>594</v>
      </c>
      <c r="C40" s="264">
        <v>45078</v>
      </c>
      <c r="D40" s="264">
        <v>45254</v>
      </c>
      <c r="E40" s="265">
        <f>D40-C40</f>
        <v>176</v>
      </c>
    </row>
    <row r="41" spans="1:5" ht="26.25" hidden="1" outlineLevel="1" thickBot="1" x14ac:dyDescent="0.3">
      <c r="A41" s="253">
        <v>5</v>
      </c>
      <c r="B41" s="250" t="s">
        <v>565</v>
      </c>
      <c r="C41" s="252">
        <v>45278</v>
      </c>
      <c r="D41" s="252">
        <v>45347</v>
      </c>
      <c r="E41" s="247">
        <f>D41-C41</f>
        <v>69</v>
      </c>
    </row>
    <row r="42" spans="1:5" ht="15.75" hidden="1" outlineLevel="1" thickBot="1" x14ac:dyDescent="0.3">
      <c r="A42" s="253">
        <v>6</v>
      </c>
      <c r="B42" s="250" t="s">
        <v>566</v>
      </c>
      <c r="C42" s="252">
        <v>45278</v>
      </c>
      <c r="D42" s="252">
        <v>45347</v>
      </c>
      <c r="E42" s="247">
        <f>D42-C42</f>
        <v>69</v>
      </c>
    </row>
    <row r="43" spans="1:5" collapsed="1" x14ac:dyDescent="0.25"/>
  </sheetData>
  <mergeCells count="16">
    <mergeCell ref="T31:V31"/>
    <mergeCell ref="F31:P31"/>
    <mergeCell ref="M3:X4"/>
    <mergeCell ref="A1:X2"/>
    <mergeCell ref="A26:A29"/>
    <mergeCell ref="B26:B29"/>
    <mergeCell ref="C26:D27"/>
    <mergeCell ref="C28:C29"/>
    <mergeCell ref="D28:D29"/>
    <mergeCell ref="A23:D23"/>
    <mergeCell ref="A24:D24"/>
    <mergeCell ref="A25:D25"/>
    <mergeCell ref="A3:A5"/>
    <mergeCell ref="B3:B5"/>
    <mergeCell ref="C3:E4"/>
    <mergeCell ref="F3:L4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272"/>
  <sheetViews>
    <sheetView showGridLines="0" topLeftCell="B10" zoomScale="115" zoomScaleNormal="115" workbookViewId="0">
      <selection activeCell="B1" sqref="B1"/>
    </sheetView>
  </sheetViews>
  <sheetFormatPr defaultColWidth="8.85546875" defaultRowHeight="13.5" customHeight="1" outlineLevelRow="1" x14ac:dyDescent="0.2"/>
  <cols>
    <col min="1" max="1" width="0" style="341" hidden="1" customWidth="1"/>
    <col min="2" max="2" width="4.28515625" style="341" customWidth="1"/>
    <col min="3" max="3" width="46.140625" style="341" customWidth="1"/>
    <col min="4" max="4" width="46.42578125" style="341" customWidth="1"/>
    <col min="5" max="5" width="31.42578125" style="341" customWidth="1"/>
    <col min="6" max="6" width="14" style="341" customWidth="1"/>
    <col min="7" max="16384" width="8.85546875" style="341"/>
  </cols>
  <sheetData>
    <row r="1" spans="2:6" s="472" customFormat="1" ht="15" x14ac:dyDescent="0.25">
      <c r="B1" s="962"/>
      <c r="C1" s="962"/>
      <c r="D1" s="962"/>
      <c r="E1" s="963" t="s">
        <v>599</v>
      </c>
    </row>
    <row r="2" spans="2:6" s="472" customFormat="1" ht="14.25" customHeight="1" x14ac:dyDescent="0.25">
      <c r="B2" s="1182" t="s">
        <v>623</v>
      </c>
      <c r="C2" s="1182"/>
      <c r="D2" s="964"/>
      <c r="E2" s="964"/>
      <c r="F2" s="965"/>
    </row>
    <row r="3" spans="2:6" s="472" customFormat="1" ht="18" customHeight="1" x14ac:dyDescent="0.25">
      <c r="B3" s="1012"/>
      <c r="C3" s="1012"/>
      <c r="D3" s="1183" t="s">
        <v>624</v>
      </c>
      <c r="E3" s="1183"/>
      <c r="F3" s="1184"/>
    </row>
    <row r="4" spans="2:6" s="472" customFormat="1" ht="24.75" customHeight="1" x14ac:dyDescent="0.25">
      <c r="B4" s="1185" t="s">
        <v>645</v>
      </c>
      <c r="C4" s="1186"/>
      <c r="D4" s="1186"/>
      <c r="E4" s="1186"/>
      <c r="F4" s="1186"/>
    </row>
    <row r="5" spans="2:6" s="472" customFormat="1" ht="20.25" customHeight="1" x14ac:dyDescent="0.25">
      <c r="B5" s="1187" t="s">
        <v>625</v>
      </c>
      <c r="C5" s="1187"/>
      <c r="D5" s="1187"/>
      <c r="E5" s="1187"/>
      <c r="F5" s="966"/>
    </row>
    <row r="6" spans="2:6" s="472" customFormat="1" ht="5.25" customHeight="1" x14ac:dyDescent="0.25">
      <c r="B6" s="966"/>
      <c r="C6" s="966"/>
      <c r="D6" s="966"/>
      <c r="E6" s="966"/>
      <c r="F6" s="966"/>
    </row>
    <row r="7" spans="2:6" s="472" customFormat="1" ht="24" customHeight="1" x14ac:dyDescent="0.25">
      <c r="B7" s="1188" t="s">
        <v>4300</v>
      </c>
      <c r="C7" s="1188"/>
      <c r="D7" s="1188"/>
      <c r="E7" s="1188"/>
      <c r="F7" s="1188"/>
    </row>
    <row r="8" spans="2:6" s="472" customFormat="1" ht="19.5" customHeight="1" x14ac:dyDescent="0.25">
      <c r="B8" s="1171" t="s">
        <v>626</v>
      </c>
      <c r="C8" s="1171"/>
      <c r="D8" s="1171"/>
      <c r="E8" s="1171"/>
      <c r="F8" s="345"/>
    </row>
    <row r="9" spans="2:6" s="472" customFormat="1" ht="15" x14ac:dyDescent="0.25">
      <c r="B9" s="966"/>
      <c r="C9" s="966"/>
      <c r="D9" s="966"/>
      <c r="E9" s="966"/>
      <c r="F9" s="966"/>
    </row>
    <row r="10" spans="2:6" s="472" customFormat="1" ht="17.25" customHeight="1" x14ac:dyDescent="0.25">
      <c r="B10" s="967" t="s">
        <v>637</v>
      </c>
      <c r="C10" s="966"/>
      <c r="D10" s="968"/>
      <c r="E10" s="968"/>
      <c r="F10" s="968"/>
    </row>
    <row r="11" spans="2:6" s="472" customFormat="1" ht="17.25" customHeight="1" x14ac:dyDescent="0.25">
      <c r="C11" s="1189"/>
      <c r="D11" s="1189"/>
      <c r="E11" s="1189"/>
      <c r="F11" s="1189"/>
    </row>
    <row r="12" spans="2:6" s="472" customFormat="1" ht="25.5" customHeight="1" x14ac:dyDescent="0.25">
      <c r="B12" s="966" t="s">
        <v>638</v>
      </c>
      <c r="C12" s="966"/>
      <c r="D12" s="969"/>
      <c r="E12" s="969"/>
      <c r="F12" s="969"/>
    </row>
    <row r="13" spans="2:6" s="472" customFormat="1" ht="24" customHeight="1" x14ac:dyDescent="0.25">
      <c r="C13" s="1189" t="s">
        <v>618</v>
      </c>
      <c r="D13" s="1189"/>
      <c r="E13" s="1189"/>
      <c r="F13" s="1189"/>
    </row>
    <row r="14" spans="2:6" s="472" customFormat="1" ht="24" customHeight="1" x14ac:dyDescent="0.25">
      <c r="C14" s="1012"/>
      <c r="D14" s="1012"/>
      <c r="E14" s="1012"/>
      <c r="F14" s="1012"/>
    </row>
    <row r="15" spans="2:6" s="472" customFormat="1" ht="15" customHeight="1" outlineLevel="1" x14ac:dyDescent="0.25">
      <c r="B15" s="970" t="s">
        <v>4301</v>
      </c>
      <c r="C15" s="1012"/>
      <c r="D15" s="1012"/>
      <c r="E15" s="1012"/>
      <c r="F15" s="1012"/>
    </row>
    <row r="16" spans="2:6" s="472" customFormat="1" ht="15" x14ac:dyDescent="0.25">
      <c r="B16" s="966"/>
      <c r="C16" s="966"/>
      <c r="D16" s="1013"/>
      <c r="E16" s="1013"/>
      <c r="F16" s="971"/>
    </row>
    <row r="17" spans="1:6" s="472" customFormat="1" ht="80.25" customHeight="1" x14ac:dyDescent="0.25">
      <c r="B17" s="1025" t="s">
        <v>512</v>
      </c>
      <c r="C17" s="1026" t="s">
        <v>627</v>
      </c>
      <c r="D17" s="1026" t="s">
        <v>628</v>
      </c>
      <c r="E17" s="1025" t="s">
        <v>629</v>
      </c>
      <c r="F17" s="1025" t="s">
        <v>4097</v>
      </c>
    </row>
    <row r="18" spans="1:6" s="472" customFormat="1" ht="15" x14ac:dyDescent="0.25">
      <c r="B18" s="1027">
        <v>1</v>
      </c>
      <c r="C18" s="1028">
        <v>2</v>
      </c>
      <c r="D18" s="1028">
        <v>3</v>
      </c>
      <c r="E18" s="1027">
        <v>4</v>
      </c>
      <c r="F18" s="1027">
        <v>5</v>
      </c>
    </row>
    <row r="19" spans="1:6" s="472" customFormat="1" ht="15" x14ac:dyDescent="0.25">
      <c r="A19" s="1029"/>
      <c r="B19" s="1190" t="s">
        <v>4098</v>
      </c>
      <c r="C19" s="1191"/>
      <c r="D19" s="1191"/>
      <c r="E19" s="1191"/>
      <c r="F19" s="1191"/>
    </row>
    <row r="20" spans="1:6" s="472" customFormat="1" ht="15" x14ac:dyDescent="0.25">
      <c r="A20" s="1029"/>
      <c r="B20" s="1192" t="s">
        <v>4302</v>
      </c>
      <c r="C20" s="1191"/>
      <c r="D20" s="1191"/>
      <c r="E20" s="1191"/>
      <c r="F20" s="1191"/>
    </row>
    <row r="21" spans="1:6" s="472" customFormat="1" ht="38.25" x14ac:dyDescent="0.25">
      <c r="A21" s="972"/>
      <c r="B21" s="1179" t="s">
        <v>190</v>
      </c>
      <c r="C21" s="973" t="s">
        <v>4303</v>
      </c>
      <c r="D21" s="973" t="s">
        <v>4304</v>
      </c>
      <c r="E21" s="974" t="s">
        <v>4305</v>
      </c>
      <c r="F21" s="975" t="s">
        <v>4306</v>
      </c>
    </row>
    <row r="22" spans="1:6" s="472" customFormat="1" ht="25.5" x14ac:dyDescent="0.25">
      <c r="B22" s="1180"/>
      <c r="C22" s="976"/>
      <c r="D22" s="976" t="s">
        <v>4099</v>
      </c>
      <c r="E22" s="977" t="s">
        <v>4100</v>
      </c>
      <c r="F22" s="978" t="s">
        <v>526</v>
      </c>
    </row>
    <row r="23" spans="1:6" s="472" customFormat="1" ht="15" x14ac:dyDescent="0.25">
      <c r="B23" s="1180"/>
      <c r="C23" s="976"/>
      <c r="D23" s="976" t="s">
        <v>4101</v>
      </c>
      <c r="E23" s="977" t="s">
        <v>4102</v>
      </c>
      <c r="F23" s="978" t="s">
        <v>526</v>
      </c>
    </row>
    <row r="24" spans="1:6" s="472" customFormat="1" ht="51" x14ac:dyDescent="0.25">
      <c r="B24" s="1180"/>
      <c r="C24" s="976"/>
      <c r="D24" s="976" t="s">
        <v>4307</v>
      </c>
      <c r="E24" s="977" t="s">
        <v>4308</v>
      </c>
      <c r="F24" s="978" t="s">
        <v>526</v>
      </c>
    </row>
    <row r="25" spans="1:6" s="472" customFormat="1" ht="15" x14ac:dyDescent="0.25">
      <c r="B25" s="1180"/>
      <c r="C25" s="976"/>
      <c r="D25" s="976" t="s">
        <v>4103</v>
      </c>
      <c r="E25" s="977" t="s">
        <v>4104</v>
      </c>
      <c r="F25" s="978" t="s">
        <v>4309</v>
      </c>
    </row>
    <row r="26" spans="1:6" s="472" customFormat="1" ht="15" x14ac:dyDescent="0.25">
      <c r="B26" s="1180"/>
      <c r="C26" s="976"/>
      <c r="D26" s="976" t="s">
        <v>4105</v>
      </c>
      <c r="E26" s="977" t="s">
        <v>4106</v>
      </c>
      <c r="F26" s="978" t="s">
        <v>4310</v>
      </c>
    </row>
    <row r="27" spans="1:6" s="472" customFormat="1" ht="15" x14ac:dyDescent="0.25">
      <c r="B27" s="1180"/>
      <c r="C27" s="976"/>
      <c r="D27" s="976" t="s">
        <v>4107</v>
      </c>
      <c r="E27" s="977" t="s">
        <v>4108</v>
      </c>
      <c r="F27" s="978" t="s">
        <v>4311</v>
      </c>
    </row>
    <row r="28" spans="1:6" s="472" customFormat="1" ht="15" x14ac:dyDescent="0.25">
      <c r="B28" s="1181"/>
      <c r="C28" s="979"/>
      <c r="D28" s="979" t="s">
        <v>4109</v>
      </c>
      <c r="E28" s="980" t="s">
        <v>4110</v>
      </c>
      <c r="F28" s="981"/>
    </row>
    <row r="29" spans="1:6" s="472" customFormat="1" ht="38.25" x14ac:dyDescent="0.25">
      <c r="A29" s="972"/>
      <c r="B29" s="1179" t="s">
        <v>651</v>
      </c>
      <c r="C29" s="973" t="s">
        <v>4312</v>
      </c>
      <c r="D29" s="973" t="s">
        <v>4304</v>
      </c>
      <c r="E29" s="974" t="s">
        <v>4313</v>
      </c>
      <c r="F29" s="975" t="s">
        <v>4314</v>
      </c>
    </row>
    <row r="30" spans="1:6" s="472" customFormat="1" ht="15" x14ac:dyDescent="0.25">
      <c r="B30" s="1180"/>
      <c r="C30" s="976"/>
      <c r="D30" s="976" t="s">
        <v>4101</v>
      </c>
      <c r="E30" s="977" t="s">
        <v>4102</v>
      </c>
      <c r="F30" s="978" t="s">
        <v>526</v>
      </c>
    </row>
    <row r="31" spans="1:6" s="472" customFormat="1" ht="51" x14ac:dyDescent="0.25">
      <c r="B31" s="1180"/>
      <c r="C31" s="976"/>
      <c r="D31" s="976" t="s">
        <v>4307</v>
      </c>
      <c r="E31" s="977" t="s">
        <v>4308</v>
      </c>
      <c r="F31" s="978" t="s">
        <v>526</v>
      </c>
    </row>
    <row r="32" spans="1:6" s="472" customFormat="1" ht="15" x14ac:dyDescent="0.25">
      <c r="B32" s="1180"/>
      <c r="C32" s="976"/>
      <c r="D32" s="976" t="s">
        <v>4111</v>
      </c>
      <c r="E32" s="977" t="s">
        <v>4112</v>
      </c>
      <c r="F32" s="978" t="s">
        <v>4315</v>
      </c>
    </row>
    <row r="33" spans="1:6" s="472" customFormat="1" ht="15" x14ac:dyDescent="0.25">
      <c r="B33" s="1180"/>
      <c r="C33" s="976"/>
      <c r="D33" s="976" t="s">
        <v>4113</v>
      </c>
      <c r="E33" s="977" t="s">
        <v>4114</v>
      </c>
      <c r="F33" s="978" t="s">
        <v>4316</v>
      </c>
    </row>
    <row r="34" spans="1:6" s="472" customFormat="1" ht="15" x14ac:dyDescent="0.25">
      <c r="B34" s="1180"/>
      <c r="C34" s="976"/>
      <c r="D34" s="976" t="s">
        <v>4115</v>
      </c>
      <c r="E34" s="977" t="s">
        <v>4116</v>
      </c>
      <c r="F34" s="978" t="s">
        <v>4317</v>
      </c>
    </row>
    <row r="35" spans="1:6" s="472" customFormat="1" ht="15" x14ac:dyDescent="0.25">
      <c r="B35" s="1180"/>
      <c r="C35" s="976"/>
      <c r="D35" s="976" t="s">
        <v>4117</v>
      </c>
      <c r="E35" s="977" t="s">
        <v>4118</v>
      </c>
      <c r="F35" s="978" t="s">
        <v>4318</v>
      </c>
    </row>
    <row r="36" spans="1:6" s="472" customFormat="1" ht="15" x14ac:dyDescent="0.25">
      <c r="B36" s="1180"/>
      <c r="C36" s="976"/>
      <c r="D36" s="976" t="s">
        <v>4119</v>
      </c>
      <c r="E36" s="977" t="s">
        <v>4120</v>
      </c>
      <c r="F36" s="978" t="s">
        <v>4319</v>
      </c>
    </row>
    <row r="37" spans="1:6" s="472" customFormat="1" ht="15" x14ac:dyDescent="0.25">
      <c r="B37" s="1180"/>
      <c r="C37" s="976"/>
      <c r="D37" s="976" t="s">
        <v>4121</v>
      </c>
      <c r="E37" s="977" t="s">
        <v>4122</v>
      </c>
      <c r="F37" s="978" t="s">
        <v>4320</v>
      </c>
    </row>
    <row r="38" spans="1:6" s="472" customFormat="1" ht="15" x14ac:dyDescent="0.25">
      <c r="B38" s="1181"/>
      <c r="C38" s="979"/>
      <c r="D38" s="979" t="s">
        <v>4109</v>
      </c>
      <c r="E38" s="980" t="s">
        <v>4123</v>
      </c>
      <c r="F38" s="981"/>
    </row>
    <row r="39" spans="1:6" s="472" customFormat="1" ht="15" x14ac:dyDescent="0.25">
      <c r="A39" s="1029"/>
      <c r="B39" s="1192" t="s">
        <v>4200</v>
      </c>
      <c r="C39" s="1191"/>
      <c r="D39" s="1191"/>
      <c r="E39" s="1191"/>
      <c r="F39" s="1191"/>
    </row>
    <row r="40" spans="1:6" s="472" customFormat="1" ht="38.25" x14ac:dyDescent="0.25">
      <c r="A40" s="972"/>
      <c r="B40" s="1179" t="s">
        <v>652</v>
      </c>
      <c r="C40" s="973" t="s">
        <v>4321</v>
      </c>
      <c r="D40" s="973" t="s">
        <v>4304</v>
      </c>
      <c r="E40" s="974" t="s">
        <v>4322</v>
      </c>
      <c r="F40" s="975" t="s">
        <v>4323</v>
      </c>
    </row>
    <row r="41" spans="1:6" s="472" customFormat="1" ht="25.5" x14ac:dyDescent="0.25">
      <c r="B41" s="1180"/>
      <c r="C41" s="976"/>
      <c r="D41" s="976" t="s">
        <v>4099</v>
      </c>
      <c r="E41" s="977" t="s">
        <v>4100</v>
      </c>
      <c r="F41" s="978" t="s">
        <v>526</v>
      </c>
    </row>
    <row r="42" spans="1:6" s="472" customFormat="1" ht="15" x14ac:dyDescent="0.25">
      <c r="B42" s="1180"/>
      <c r="C42" s="976"/>
      <c r="D42" s="976" t="s">
        <v>4101</v>
      </c>
      <c r="E42" s="977" t="s">
        <v>4102</v>
      </c>
      <c r="F42" s="978" t="s">
        <v>526</v>
      </c>
    </row>
    <row r="43" spans="1:6" s="472" customFormat="1" ht="51" x14ac:dyDescent="0.25">
      <c r="B43" s="1180"/>
      <c r="C43" s="976"/>
      <c r="D43" s="976" t="s">
        <v>4307</v>
      </c>
      <c r="E43" s="977" t="s">
        <v>4308</v>
      </c>
      <c r="F43" s="978" t="s">
        <v>526</v>
      </c>
    </row>
    <row r="44" spans="1:6" s="472" customFormat="1" ht="15" x14ac:dyDescent="0.25">
      <c r="B44" s="1180"/>
      <c r="C44" s="976"/>
      <c r="D44" s="976" t="s">
        <v>4103</v>
      </c>
      <c r="E44" s="977" t="s">
        <v>4104</v>
      </c>
      <c r="F44" s="978" t="s">
        <v>4324</v>
      </c>
    </row>
    <row r="45" spans="1:6" s="472" customFormat="1" ht="15" x14ac:dyDescent="0.25">
      <c r="B45" s="1180"/>
      <c r="C45" s="976"/>
      <c r="D45" s="976" t="s">
        <v>4105</v>
      </c>
      <c r="E45" s="977" t="s">
        <v>4106</v>
      </c>
      <c r="F45" s="978" t="s">
        <v>4325</v>
      </c>
    </row>
    <row r="46" spans="1:6" s="472" customFormat="1" ht="15" x14ac:dyDescent="0.25">
      <c r="B46" s="1180"/>
      <c r="C46" s="976"/>
      <c r="D46" s="976" t="s">
        <v>4107</v>
      </c>
      <c r="E46" s="977" t="s">
        <v>4108</v>
      </c>
      <c r="F46" s="978" t="s">
        <v>4326</v>
      </c>
    </row>
    <row r="47" spans="1:6" s="472" customFormat="1" ht="15" x14ac:dyDescent="0.25">
      <c r="B47" s="1181"/>
      <c r="C47" s="979"/>
      <c r="D47" s="979" t="s">
        <v>4109</v>
      </c>
      <c r="E47" s="980" t="s">
        <v>4110</v>
      </c>
      <c r="F47" s="981"/>
    </row>
    <row r="48" spans="1:6" s="472" customFormat="1" ht="38.25" x14ac:dyDescent="0.25">
      <c r="A48" s="972"/>
      <c r="B48" s="1179" t="s">
        <v>232</v>
      </c>
      <c r="C48" s="973" t="s">
        <v>4327</v>
      </c>
      <c r="D48" s="973" t="s">
        <v>4304</v>
      </c>
      <c r="E48" s="974" t="s">
        <v>4328</v>
      </c>
      <c r="F48" s="975" t="s">
        <v>4329</v>
      </c>
    </row>
    <row r="49" spans="1:6" s="472" customFormat="1" ht="15" x14ac:dyDescent="0.25">
      <c r="B49" s="1180"/>
      <c r="C49" s="976"/>
      <c r="D49" s="976" t="s">
        <v>4101</v>
      </c>
      <c r="E49" s="977" t="s">
        <v>4102</v>
      </c>
      <c r="F49" s="978" t="s">
        <v>526</v>
      </c>
    </row>
    <row r="50" spans="1:6" s="472" customFormat="1" ht="51" x14ac:dyDescent="0.25">
      <c r="B50" s="1180"/>
      <c r="C50" s="976"/>
      <c r="D50" s="976" t="s">
        <v>4307</v>
      </c>
      <c r="E50" s="977" t="s">
        <v>4308</v>
      </c>
      <c r="F50" s="978" t="s">
        <v>526</v>
      </c>
    </row>
    <row r="51" spans="1:6" s="472" customFormat="1" ht="15" x14ac:dyDescent="0.25">
      <c r="B51" s="1180"/>
      <c r="C51" s="976"/>
      <c r="D51" s="976" t="s">
        <v>4111</v>
      </c>
      <c r="E51" s="977" t="s">
        <v>4112</v>
      </c>
      <c r="F51" s="978" t="s">
        <v>4330</v>
      </c>
    </row>
    <row r="52" spans="1:6" s="472" customFormat="1" ht="15" x14ac:dyDescent="0.25">
      <c r="B52" s="1180"/>
      <c r="C52" s="976"/>
      <c r="D52" s="976" t="s">
        <v>4113</v>
      </c>
      <c r="E52" s="977" t="s">
        <v>4114</v>
      </c>
      <c r="F52" s="978" t="s">
        <v>4331</v>
      </c>
    </row>
    <row r="53" spans="1:6" s="472" customFormat="1" ht="15" x14ac:dyDescent="0.25">
      <c r="B53" s="1180"/>
      <c r="C53" s="976"/>
      <c r="D53" s="976" t="s">
        <v>4115</v>
      </c>
      <c r="E53" s="977" t="s">
        <v>4116</v>
      </c>
      <c r="F53" s="978" t="s">
        <v>4332</v>
      </c>
    </row>
    <row r="54" spans="1:6" s="472" customFormat="1" ht="15" x14ac:dyDescent="0.25">
      <c r="B54" s="1180"/>
      <c r="C54" s="976"/>
      <c r="D54" s="976" t="s">
        <v>4117</v>
      </c>
      <c r="E54" s="977" t="s">
        <v>4118</v>
      </c>
      <c r="F54" s="978" t="s">
        <v>4333</v>
      </c>
    </row>
    <row r="55" spans="1:6" s="472" customFormat="1" ht="15" x14ac:dyDescent="0.25">
      <c r="B55" s="1180"/>
      <c r="C55" s="976"/>
      <c r="D55" s="976" t="s">
        <v>4119</v>
      </c>
      <c r="E55" s="977" t="s">
        <v>4120</v>
      </c>
      <c r="F55" s="978" t="s">
        <v>4334</v>
      </c>
    </row>
    <row r="56" spans="1:6" s="472" customFormat="1" ht="15" x14ac:dyDescent="0.25">
      <c r="B56" s="1180"/>
      <c r="C56" s="976"/>
      <c r="D56" s="976" t="s">
        <v>4121</v>
      </c>
      <c r="E56" s="977" t="s">
        <v>4122</v>
      </c>
      <c r="F56" s="978" t="s">
        <v>4335</v>
      </c>
    </row>
    <row r="57" spans="1:6" s="472" customFormat="1" ht="15" x14ac:dyDescent="0.25">
      <c r="B57" s="1181"/>
      <c r="C57" s="979"/>
      <c r="D57" s="979" t="s">
        <v>4109</v>
      </c>
      <c r="E57" s="980" t="s">
        <v>4123</v>
      </c>
      <c r="F57" s="981"/>
    </row>
    <row r="58" spans="1:6" s="472" customFormat="1" ht="15" x14ac:dyDescent="0.25">
      <c r="A58" s="1029"/>
      <c r="B58" s="1192" t="s">
        <v>4124</v>
      </c>
      <c r="C58" s="1191"/>
      <c r="D58" s="1191"/>
      <c r="E58" s="1191"/>
      <c r="F58" s="1191"/>
    </row>
    <row r="59" spans="1:6" s="472" customFormat="1" ht="38.25" x14ac:dyDescent="0.25">
      <c r="A59" s="972"/>
      <c r="B59" s="1179" t="s">
        <v>233</v>
      </c>
      <c r="C59" s="973" t="s">
        <v>4336</v>
      </c>
      <c r="D59" s="973" t="s">
        <v>4337</v>
      </c>
      <c r="E59" s="974" t="s">
        <v>4338</v>
      </c>
      <c r="F59" s="975" t="s">
        <v>4339</v>
      </c>
    </row>
    <row r="60" spans="1:6" s="472" customFormat="1" ht="25.5" x14ac:dyDescent="0.25">
      <c r="B60" s="1180"/>
      <c r="C60" s="976"/>
      <c r="D60" s="976" t="s">
        <v>4099</v>
      </c>
      <c r="E60" s="977" t="s">
        <v>4100</v>
      </c>
      <c r="F60" s="978" t="s">
        <v>526</v>
      </c>
    </row>
    <row r="61" spans="1:6" s="472" customFormat="1" ht="15" x14ac:dyDescent="0.25">
      <c r="B61" s="1180"/>
      <c r="C61" s="976"/>
      <c r="D61" s="976" t="s">
        <v>4101</v>
      </c>
      <c r="E61" s="977" t="s">
        <v>4102</v>
      </c>
      <c r="F61" s="978" t="s">
        <v>526</v>
      </c>
    </row>
    <row r="62" spans="1:6" s="472" customFormat="1" ht="51" x14ac:dyDescent="0.25">
      <c r="B62" s="1180"/>
      <c r="C62" s="976"/>
      <c r="D62" s="976" t="s">
        <v>4307</v>
      </c>
      <c r="E62" s="977" t="s">
        <v>4308</v>
      </c>
      <c r="F62" s="978" t="s">
        <v>526</v>
      </c>
    </row>
    <row r="63" spans="1:6" s="472" customFormat="1" ht="15" x14ac:dyDescent="0.25">
      <c r="B63" s="1180"/>
      <c r="C63" s="976"/>
      <c r="D63" s="976" t="s">
        <v>4103</v>
      </c>
      <c r="E63" s="977" t="s">
        <v>4104</v>
      </c>
      <c r="F63" s="978" t="s">
        <v>4340</v>
      </c>
    </row>
    <row r="64" spans="1:6" s="472" customFormat="1" ht="15" x14ac:dyDescent="0.25">
      <c r="B64" s="1180"/>
      <c r="C64" s="976"/>
      <c r="D64" s="976" t="s">
        <v>4105</v>
      </c>
      <c r="E64" s="977" t="s">
        <v>4106</v>
      </c>
      <c r="F64" s="978" t="s">
        <v>4341</v>
      </c>
    </row>
    <row r="65" spans="1:6" s="472" customFormat="1" ht="15" x14ac:dyDescent="0.25">
      <c r="B65" s="1180"/>
      <c r="C65" s="976"/>
      <c r="D65" s="976" t="s">
        <v>4107</v>
      </c>
      <c r="E65" s="977" t="s">
        <v>4108</v>
      </c>
      <c r="F65" s="978" t="s">
        <v>4342</v>
      </c>
    </row>
    <row r="66" spans="1:6" s="472" customFormat="1" ht="15" x14ac:dyDescent="0.25">
      <c r="B66" s="1181"/>
      <c r="C66" s="979"/>
      <c r="D66" s="979" t="s">
        <v>4109</v>
      </c>
      <c r="E66" s="980" t="s">
        <v>4110</v>
      </c>
      <c r="F66" s="981"/>
    </row>
    <row r="67" spans="1:6" s="472" customFormat="1" ht="38.25" x14ac:dyDescent="0.25">
      <c r="A67" s="972"/>
      <c r="B67" s="1179" t="s">
        <v>238</v>
      </c>
      <c r="C67" s="973" t="s">
        <v>4343</v>
      </c>
      <c r="D67" s="973" t="s">
        <v>4337</v>
      </c>
      <c r="E67" s="974" t="s">
        <v>4344</v>
      </c>
      <c r="F67" s="975" t="s">
        <v>4345</v>
      </c>
    </row>
    <row r="68" spans="1:6" s="472" customFormat="1" ht="15" x14ac:dyDescent="0.25">
      <c r="B68" s="1180"/>
      <c r="C68" s="976"/>
      <c r="D68" s="976" t="s">
        <v>4101</v>
      </c>
      <c r="E68" s="977" t="s">
        <v>4102</v>
      </c>
      <c r="F68" s="978" t="s">
        <v>526</v>
      </c>
    </row>
    <row r="69" spans="1:6" s="472" customFormat="1" ht="51" x14ac:dyDescent="0.25">
      <c r="B69" s="1180"/>
      <c r="C69" s="976"/>
      <c r="D69" s="976" t="s">
        <v>4307</v>
      </c>
      <c r="E69" s="977" t="s">
        <v>4308</v>
      </c>
      <c r="F69" s="978" t="s">
        <v>526</v>
      </c>
    </row>
    <row r="70" spans="1:6" s="472" customFormat="1" ht="15" x14ac:dyDescent="0.25">
      <c r="B70" s="1180"/>
      <c r="C70" s="976"/>
      <c r="D70" s="976" t="s">
        <v>4111</v>
      </c>
      <c r="E70" s="977" t="s">
        <v>4112</v>
      </c>
      <c r="F70" s="978" t="s">
        <v>4346</v>
      </c>
    </row>
    <row r="71" spans="1:6" s="472" customFormat="1" ht="15" x14ac:dyDescent="0.25">
      <c r="B71" s="1180"/>
      <c r="C71" s="976"/>
      <c r="D71" s="976" t="s">
        <v>4113</v>
      </c>
      <c r="E71" s="977" t="s">
        <v>4114</v>
      </c>
      <c r="F71" s="978" t="s">
        <v>4347</v>
      </c>
    </row>
    <row r="72" spans="1:6" s="472" customFormat="1" ht="15" x14ac:dyDescent="0.25">
      <c r="B72" s="1180"/>
      <c r="C72" s="976"/>
      <c r="D72" s="976" t="s">
        <v>4115</v>
      </c>
      <c r="E72" s="977" t="s">
        <v>4116</v>
      </c>
      <c r="F72" s="978" t="s">
        <v>4348</v>
      </c>
    </row>
    <row r="73" spans="1:6" s="472" customFormat="1" ht="15" x14ac:dyDescent="0.25">
      <c r="B73" s="1180"/>
      <c r="C73" s="976"/>
      <c r="D73" s="976" t="s">
        <v>4117</v>
      </c>
      <c r="E73" s="977" t="s">
        <v>4118</v>
      </c>
      <c r="F73" s="978" t="s">
        <v>4349</v>
      </c>
    </row>
    <row r="74" spans="1:6" s="472" customFormat="1" ht="15" x14ac:dyDescent="0.25">
      <c r="B74" s="1180"/>
      <c r="C74" s="976"/>
      <c r="D74" s="976" t="s">
        <v>4119</v>
      </c>
      <c r="E74" s="977" t="s">
        <v>4120</v>
      </c>
      <c r="F74" s="978" t="s">
        <v>4350</v>
      </c>
    </row>
    <row r="75" spans="1:6" s="472" customFormat="1" ht="15" x14ac:dyDescent="0.25">
      <c r="B75" s="1180"/>
      <c r="C75" s="976"/>
      <c r="D75" s="976" t="s">
        <v>4121</v>
      </c>
      <c r="E75" s="977" t="s">
        <v>4122</v>
      </c>
      <c r="F75" s="978" t="s">
        <v>4351</v>
      </c>
    </row>
    <row r="76" spans="1:6" s="472" customFormat="1" ht="15" x14ac:dyDescent="0.25">
      <c r="B76" s="1181"/>
      <c r="C76" s="979"/>
      <c r="D76" s="979" t="s">
        <v>4109</v>
      </c>
      <c r="E76" s="980" t="s">
        <v>4123</v>
      </c>
      <c r="F76" s="981"/>
    </row>
    <row r="77" spans="1:6" s="472" customFormat="1" ht="15" x14ac:dyDescent="0.25">
      <c r="A77" s="1029"/>
      <c r="B77" s="1192" t="s">
        <v>4352</v>
      </c>
      <c r="C77" s="1191"/>
      <c r="D77" s="1191"/>
      <c r="E77" s="1191"/>
      <c r="F77" s="1191"/>
    </row>
    <row r="78" spans="1:6" s="472" customFormat="1" ht="38.25" x14ac:dyDescent="0.25">
      <c r="A78" s="972"/>
      <c r="B78" s="1179" t="s">
        <v>653</v>
      </c>
      <c r="C78" s="973" t="s">
        <v>4353</v>
      </c>
      <c r="D78" s="973" t="s">
        <v>4304</v>
      </c>
      <c r="E78" s="974" t="s">
        <v>4354</v>
      </c>
      <c r="F78" s="975" t="s">
        <v>4355</v>
      </c>
    </row>
    <row r="79" spans="1:6" s="472" customFormat="1" ht="25.5" x14ac:dyDescent="0.25">
      <c r="B79" s="1180"/>
      <c r="C79" s="976"/>
      <c r="D79" s="976" t="s">
        <v>4099</v>
      </c>
      <c r="E79" s="977" t="s">
        <v>4100</v>
      </c>
      <c r="F79" s="978" t="s">
        <v>526</v>
      </c>
    </row>
    <row r="80" spans="1:6" s="472" customFormat="1" ht="15" x14ac:dyDescent="0.25">
      <c r="B80" s="1180"/>
      <c r="C80" s="976"/>
      <c r="D80" s="976" t="s">
        <v>4101</v>
      </c>
      <c r="E80" s="977" t="s">
        <v>4102</v>
      </c>
      <c r="F80" s="978" t="s">
        <v>526</v>
      </c>
    </row>
    <row r="81" spans="1:6" s="472" customFormat="1" ht="51" x14ac:dyDescent="0.25">
      <c r="B81" s="1180"/>
      <c r="C81" s="976"/>
      <c r="D81" s="976" t="s">
        <v>4307</v>
      </c>
      <c r="E81" s="977" t="s">
        <v>4308</v>
      </c>
      <c r="F81" s="978" t="s">
        <v>526</v>
      </c>
    </row>
    <row r="82" spans="1:6" s="472" customFormat="1" ht="15" x14ac:dyDescent="0.25">
      <c r="B82" s="1180"/>
      <c r="C82" s="976"/>
      <c r="D82" s="976" t="s">
        <v>4103</v>
      </c>
      <c r="E82" s="977" t="s">
        <v>4104</v>
      </c>
      <c r="F82" s="978" t="s">
        <v>4356</v>
      </c>
    </row>
    <row r="83" spans="1:6" s="472" customFormat="1" ht="15" x14ac:dyDescent="0.25">
      <c r="B83" s="1180"/>
      <c r="C83" s="976"/>
      <c r="D83" s="976" t="s">
        <v>4105</v>
      </c>
      <c r="E83" s="977" t="s">
        <v>4106</v>
      </c>
      <c r="F83" s="978" t="s">
        <v>4357</v>
      </c>
    </row>
    <row r="84" spans="1:6" s="472" customFormat="1" ht="15" x14ac:dyDescent="0.25">
      <c r="B84" s="1180"/>
      <c r="C84" s="976"/>
      <c r="D84" s="976" t="s">
        <v>4107</v>
      </c>
      <c r="E84" s="977" t="s">
        <v>4108</v>
      </c>
      <c r="F84" s="978" t="s">
        <v>4358</v>
      </c>
    </row>
    <row r="85" spans="1:6" s="472" customFormat="1" ht="15" x14ac:dyDescent="0.25">
      <c r="B85" s="1181"/>
      <c r="C85" s="979"/>
      <c r="D85" s="979" t="s">
        <v>4109</v>
      </c>
      <c r="E85" s="980" t="s">
        <v>4110</v>
      </c>
      <c r="F85" s="981"/>
    </row>
    <row r="86" spans="1:6" s="472" customFormat="1" ht="38.25" x14ac:dyDescent="0.25">
      <c r="A86" s="972"/>
      <c r="B86" s="1179" t="s">
        <v>662</v>
      </c>
      <c r="C86" s="973" t="s">
        <v>4359</v>
      </c>
      <c r="D86" s="973" t="s">
        <v>4304</v>
      </c>
      <c r="E86" s="974" t="s">
        <v>4360</v>
      </c>
      <c r="F86" s="975" t="s">
        <v>4361</v>
      </c>
    </row>
    <row r="87" spans="1:6" s="472" customFormat="1" ht="15" x14ac:dyDescent="0.25">
      <c r="B87" s="1180"/>
      <c r="C87" s="976"/>
      <c r="D87" s="976" t="s">
        <v>4101</v>
      </c>
      <c r="E87" s="977" t="s">
        <v>4102</v>
      </c>
      <c r="F87" s="978" t="s">
        <v>526</v>
      </c>
    </row>
    <row r="88" spans="1:6" s="472" customFormat="1" ht="51" x14ac:dyDescent="0.25">
      <c r="B88" s="1180"/>
      <c r="C88" s="976"/>
      <c r="D88" s="976" t="s">
        <v>4307</v>
      </c>
      <c r="E88" s="977" t="s">
        <v>4308</v>
      </c>
      <c r="F88" s="978" t="s">
        <v>526</v>
      </c>
    </row>
    <row r="89" spans="1:6" s="472" customFormat="1" ht="15" x14ac:dyDescent="0.25">
      <c r="B89" s="1180"/>
      <c r="C89" s="976"/>
      <c r="D89" s="976" t="s">
        <v>4111</v>
      </c>
      <c r="E89" s="977" t="s">
        <v>4112</v>
      </c>
      <c r="F89" s="978" t="s">
        <v>4362</v>
      </c>
    </row>
    <row r="90" spans="1:6" s="472" customFormat="1" ht="15" x14ac:dyDescent="0.25">
      <c r="B90" s="1180"/>
      <c r="C90" s="976"/>
      <c r="D90" s="976" t="s">
        <v>4113</v>
      </c>
      <c r="E90" s="977" t="s">
        <v>4114</v>
      </c>
      <c r="F90" s="978" t="s">
        <v>4363</v>
      </c>
    </row>
    <row r="91" spans="1:6" s="472" customFormat="1" ht="15" x14ac:dyDescent="0.25">
      <c r="B91" s="1180"/>
      <c r="C91" s="976"/>
      <c r="D91" s="976" t="s">
        <v>4115</v>
      </c>
      <c r="E91" s="977" t="s">
        <v>4116</v>
      </c>
      <c r="F91" s="978" t="s">
        <v>4364</v>
      </c>
    </row>
    <row r="92" spans="1:6" s="472" customFormat="1" ht="15" x14ac:dyDescent="0.25">
      <c r="B92" s="1180"/>
      <c r="C92" s="976"/>
      <c r="D92" s="976" t="s">
        <v>4117</v>
      </c>
      <c r="E92" s="977" t="s">
        <v>4118</v>
      </c>
      <c r="F92" s="978" t="s">
        <v>4365</v>
      </c>
    </row>
    <row r="93" spans="1:6" s="472" customFormat="1" ht="15" x14ac:dyDescent="0.25">
      <c r="B93" s="1180"/>
      <c r="C93" s="976"/>
      <c r="D93" s="976" t="s">
        <v>4119</v>
      </c>
      <c r="E93" s="977" t="s">
        <v>4120</v>
      </c>
      <c r="F93" s="978" t="s">
        <v>4366</v>
      </c>
    </row>
    <row r="94" spans="1:6" s="472" customFormat="1" ht="15" x14ac:dyDescent="0.25">
      <c r="B94" s="1180"/>
      <c r="C94" s="976"/>
      <c r="D94" s="976" t="s">
        <v>4121</v>
      </c>
      <c r="E94" s="977" t="s">
        <v>4122</v>
      </c>
      <c r="F94" s="978" t="s">
        <v>4367</v>
      </c>
    </row>
    <row r="95" spans="1:6" s="472" customFormat="1" ht="15" x14ac:dyDescent="0.25">
      <c r="B95" s="1181"/>
      <c r="C95" s="979"/>
      <c r="D95" s="979" t="s">
        <v>4109</v>
      </c>
      <c r="E95" s="980" t="s">
        <v>4123</v>
      </c>
      <c r="F95" s="981"/>
    </row>
    <row r="96" spans="1:6" s="472" customFormat="1" ht="15" x14ac:dyDescent="0.25">
      <c r="A96" s="1029"/>
      <c r="B96" s="1192" t="s">
        <v>4368</v>
      </c>
      <c r="C96" s="1191"/>
      <c r="D96" s="1191"/>
      <c r="E96" s="1191"/>
      <c r="F96" s="1191"/>
    </row>
    <row r="97" spans="1:6" s="472" customFormat="1" ht="51" x14ac:dyDescent="0.25">
      <c r="A97" s="972"/>
      <c r="B97" s="1179" t="s">
        <v>663</v>
      </c>
      <c r="C97" s="973" t="s">
        <v>4369</v>
      </c>
      <c r="D97" s="973" t="s">
        <v>4337</v>
      </c>
      <c r="E97" s="974" t="s">
        <v>4370</v>
      </c>
      <c r="F97" s="975" t="s">
        <v>4371</v>
      </c>
    </row>
    <row r="98" spans="1:6" s="472" customFormat="1" ht="15" x14ac:dyDescent="0.25">
      <c r="B98" s="1180"/>
      <c r="C98" s="976"/>
      <c r="D98" s="976" t="s">
        <v>4372</v>
      </c>
      <c r="E98" s="977" t="s">
        <v>4373</v>
      </c>
      <c r="F98" s="978" t="s">
        <v>526</v>
      </c>
    </row>
    <row r="99" spans="1:6" s="472" customFormat="1" ht="25.5" x14ac:dyDescent="0.25">
      <c r="B99" s="1180"/>
      <c r="C99" s="976"/>
      <c r="D99" s="976" t="s">
        <v>4099</v>
      </c>
      <c r="E99" s="977" t="s">
        <v>4100</v>
      </c>
      <c r="F99" s="978" t="s">
        <v>526</v>
      </c>
    </row>
    <row r="100" spans="1:6" s="472" customFormat="1" ht="15" x14ac:dyDescent="0.25">
      <c r="B100" s="1180"/>
      <c r="C100" s="976"/>
      <c r="D100" s="976" t="s">
        <v>4101</v>
      </c>
      <c r="E100" s="977" t="s">
        <v>4102</v>
      </c>
      <c r="F100" s="978" t="s">
        <v>526</v>
      </c>
    </row>
    <row r="101" spans="1:6" s="472" customFormat="1" ht="51" x14ac:dyDescent="0.25">
      <c r="B101" s="1180"/>
      <c r="C101" s="976"/>
      <c r="D101" s="976" t="s">
        <v>4307</v>
      </c>
      <c r="E101" s="977" t="s">
        <v>4308</v>
      </c>
      <c r="F101" s="978" t="s">
        <v>526</v>
      </c>
    </row>
    <row r="102" spans="1:6" s="472" customFormat="1" ht="15" x14ac:dyDescent="0.25">
      <c r="B102" s="1180"/>
      <c r="C102" s="976"/>
      <c r="D102" s="976" t="s">
        <v>4103</v>
      </c>
      <c r="E102" s="977" t="s">
        <v>4104</v>
      </c>
      <c r="F102" s="978" t="s">
        <v>4374</v>
      </c>
    </row>
    <row r="103" spans="1:6" s="472" customFormat="1" ht="15" x14ac:dyDescent="0.25">
      <c r="B103" s="1180"/>
      <c r="C103" s="976"/>
      <c r="D103" s="976" t="s">
        <v>4105</v>
      </c>
      <c r="E103" s="977" t="s">
        <v>4106</v>
      </c>
      <c r="F103" s="978" t="s">
        <v>4375</v>
      </c>
    </row>
    <row r="104" spans="1:6" s="472" customFormat="1" ht="15" x14ac:dyDescent="0.25">
      <c r="B104" s="1180"/>
      <c r="C104" s="976"/>
      <c r="D104" s="976" t="s">
        <v>4107</v>
      </c>
      <c r="E104" s="977" t="s">
        <v>4108</v>
      </c>
      <c r="F104" s="978" t="s">
        <v>4376</v>
      </c>
    </row>
    <row r="105" spans="1:6" s="472" customFormat="1" ht="15" x14ac:dyDescent="0.25">
      <c r="B105" s="1181"/>
      <c r="C105" s="979"/>
      <c r="D105" s="979" t="s">
        <v>4109</v>
      </c>
      <c r="E105" s="980" t="s">
        <v>4110</v>
      </c>
      <c r="F105" s="981"/>
    </row>
    <row r="106" spans="1:6" s="472" customFormat="1" ht="51" x14ac:dyDescent="0.25">
      <c r="A106" s="972"/>
      <c r="B106" s="1179" t="s">
        <v>664</v>
      </c>
      <c r="C106" s="973" t="s">
        <v>4377</v>
      </c>
      <c r="D106" s="973" t="s">
        <v>4337</v>
      </c>
      <c r="E106" s="974" t="s">
        <v>4378</v>
      </c>
      <c r="F106" s="975" t="s">
        <v>4379</v>
      </c>
    </row>
    <row r="107" spans="1:6" s="472" customFormat="1" ht="15" x14ac:dyDescent="0.25">
      <c r="B107" s="1180"/>
      <c r="C107" s="976"/>
      <c r="D107" s="976" t="s">
        <v>4372</v>
      </c>
      <c r="E107" s="977" t="s">
        <v>4373</v>
      </c>
      <c r="F107" s="978" t="s">
        <v>526</v>
      </c>
    </row>
    <row r="108" spans="1:6" s="472" customFormat="1" ht="15" x14ac:dyDescent="0.25">
      <c r="B108" s="1180"/>
      <c r="C108" s="976"/>
      <c r="D108" s="976" t="s">
        <v>4101</v>
      </c>
      <c r="E108" s="977" t="s">
        <v>4102</v>
      </c>
      <c r="F108" s="978" t="s">
        <v>526</v>
      </c>
    </row>
    <row r="109" spans="1:6" s="472" customFormat="1" ht="51" x14ac:dyDescent="0.25">
      <c r="B109" s="1180"/>
      <c r="C109" s="976"/>
      <c r="D109" s="976" t="s">
        <v>4307</v>
      </c>
      <c r="E109" s="977" t="s">
        <v>4308</v>
      </c>
      <c r="F109" s="978" t="s">
        <v>526</v>
      </c>
    </row>
    <row r="110" spans="1:6" s="472" customFormat="1" ht="15" x14ac:dyDescent="0.25">
      <c r="B110" s="1180"/>
      <c r="C110" s="976"/>
      <c r="D110" s="976" t="s">
        <v>4111</v>
      </c>
      <c r="E110" s="977" t="s">
        <v>4112</v>
      </c>
      <c r="F110" s="978" t="s">
        <v>4380</v>
      </c>
    </row>
    <row r="111" spans="1:6" s="472" customFormat="1" ht="15" x14ac:dyDescent="0.25">
      <c r="B111" s="1180"/>
      <c r="C111" s="976"/>
      <c r="D111" s="976" t="s">
        <v>4113</v>
      </c>
      <c r="E111" s="977" t="s">
        <v>4114</v>
      </c>
      <c r="F111" s="978" t="s">
        <v>4381</v>
      </c>
    </row>
    <row r="112" spans="1:6" s="472" customFormat="1" ht="15" x14ac:dyDescent="0.25">
      <c r="B112" s="1180"/>
      <c r="C112" s="976"/>
      <c r="D112" s="976" t="s">
        <v>4115</v>
      </c>
      <c r="E112" s="977" t="s">
        <v>4116</v>
      </c>
      <c r="F112" s="978" t="s">
        <v>4382</v>
      </c>
    </row>
    <row r="113" spans="1:6" s="472" customFormat="1" ht="15" x14ac:dyDescent="0.25">
      <c r="B113" s="1180"/>
      <c r="C113" s="976"/>
      <c r="D113" s="976" t="s">
        <v>4117</v>
      </c>
      <c r="E113" s="977" t="s">
        <v>4118</v>
      </c>
      <c r="F113" s="978" t="s">
        <v>4383</v>
      </c>
    </row>
    <row r="114" spans="1:6" s="472" customFormat="1" ht="15" x14ac:dyDescent="0.25">
      <c r="B114" s="1180"/>
      <c r="C114" s="976"/>
      <c r="D114" s="976" t="s">
        <v>4119</v>
      </c>
      <c r="E114" s="977" t="s">
        <v>4120</v>
      </c>
      <c r="F114" s="978" t="s">
        <v>4384</v>
      </c>
    </row>
    <row r="115" spans="1:6" s="472" customFormat="1" ht="15" x14ac:dyDescent="0.25">
      <c r="B115" s="1180"/>
      <c r="C115" s="976"/>
      <c r="D115" s="976" t="s">
        <v>4121</v>
      </c>
      <c r="E115" s="977" t="s">
        <v>4122</v>
      </c>
      <c r="F115" s="978" t="s">
        <v>4385</v>
      </c>
    </row>
    <row r="116" spans="1:6" s="472" customFormat="1" ht="15" x14ac:dyDescent="0.25">
      <c r="B116" s="1181"/>
      <c r="C116" s="979"/>
      <c r="D116" s="979" t="s">
        <v>4109</v>
      </c>
      <c r="E116" s="980" t="s">
        <v>4123</v>
      </c>
      <c r="F116" s="981"/>
    </row>
    <row r="117" spans="1:6" s="472" customFormat="1" ht="15" x14ac:dyDescent="0.25">
      <c r="A117" s="1029"/>
      <c r="B117" s="1192" t="s">
        <v>4125</v>
      </c>
      <c r="C117" s="1191"/>
      <c r="D117" s="1191"/>
      <c r="E117" s="1191"/>
      <c r="F117" s="1191"/>
    </row>
    <row r="118" spans="1:6" s="472" customFormat="1" ht="15" x14ac:dyDescent="0.25">
      <c r="A118" s="1029"/>
      <c r="B118" s="1030"/>
      <c r="C118" s="1193" t="s">
        <v>4268</v>
      </c>
      <c r="D118" s="1193"/>
      <c r="E118" s="1193"/>
      <c r="F118" s="1031"/>
    </row>
    <row r="119" spans="1:6" s="472" customFormat="1" ht="15" x14ac:dyDescent="0.25">
      <c r="A119" s="1029"/>
      <c r="B119" s="1030"/>
      <c r="C119" s="1194" t="s">
        <v>4386</v>
      </c>
      <c r="D119" s="1194"/>
      <c r="E119" s="1194"/>
      <c r="F119" s="1032" t="s">
        <v>4387</v>
      </c>
    </row>
    <row r="120" spans="1:6" s="472" customFormat="1" ht="15" x14ac:dyDescent="0.25">
      <c r="A120" s="1029"/>
      <c r="B120" s="1030"/>
      <c r="C120" s="1193" t="s">
        <v>4269</v>
      </c>
      <c r="D120" s="1193"/>
      <c r="E120" s="1193"/>
      <c r="F120" s="1031" t="s">
        <v>4387</v>
      </c>
    </row>
    <row r="121" spans="1:6" s="472" customFormat="1" ht="15" x14ac:dyDescent="0.25">
      <c r="A121" s="1029"/>
      <c r="B121" s="1190" t="s">
        <v>4126</v>
      </c>
      <c r="C121" s="1191"/>
      <c r="D121" s="1191"/>
      <c r="E121" s="1191"/>
      <c r="F121" s="1191"/>
    </row>
    <row r="122" spans="1:6" s="472" customFormat="1" ht="15" x14ac:dyDescent="0.25">
      <c r="A122" s="1029"/>
      <c r="B122" s="1192" t="s">
        <v>4127</v>
      </c>
      <c r="C122" s="1191"/>
      <c r="D122" s="1191"/>
      <c r="E122" s="1191"/>
      <c r="F122" s="1191"/>
    </row>
    <row r="123" spans="1:6" s="472" customFormat="1" ht="76.5" x14ac:dyDescent="0.25">
      <c r="A123" s="972"/>
      <c r="B123" s="1179" t="s">
        <v>665</v>
      </c>
      <c r="C123" s="973" t="s">
        <v>4388</v>
      </c>
      <c r="D123" s="973" t="s">
        <v>4389</v>
      </c>
      <c r="E123" s="974" t="s">
        <v>4390</v>
      </c>
      <c r="F123" s="975" t="s">
        <v>4391</v>
      </c>
    </row>
    <row r="124" spans="1:6" s="472" customFormat="1" ht="25.5" x14ac:dyDescent="0.25">
      <c r="B124" s="1180"/>
      <c r="C124" s="976"/>
      <c r="D124" s="976" t="s">
        <v>4099</v>
      </c>
      <c r="E124" s="977" t="s">
        <v>4100</v>
      </c>
      <c r="F124" s="978" t="s">
        <v>526</v>
      </c>
    </row>
    <row r="125" spans="1:6" s="472" customFormat="1" ht="15" x14ac:dyDescent="0.25">
      <c r="B125" s="1180"/>
      <c r="C125" s="976"/>
      <c r="D125" s="976" t="s">
        <v>4101</v>
      </c>
      <c r="E125" s="977" t="s">
        <v>4102</v>
      </c>
      <c r="F125" s="978" t="s">
        <v>526</v>
      </c>
    </row>
    <row r="126" spans="1:6" s="472" customFormat="1" ht="51" x14ac:dyDescent="0.25">
      <c r="B126" s="1180"/>
      <c r="C126" s="976"/>
      <c r="D126" s="976" t="s">
        <v>4392</v>
      </c>
      <c r="E126" s="977" t="s">
        <v>4393</v>
      </c>
      <c r="F126" s="978" t="s">
        <v>526</v>
      </c>
    </row>
    <row r="127" spans="1:6" s="472" customFormat="1" ht="15" x14ac:dyDescent="0.25">
      <c r="B127" s="1180"/>
      <c r="C127" s="976"/>
      <c r="D127" s="976" t="s">
        <v>4128</v>
      </c>
      <c r="E127" s="977" t="s">
        <v>4129</v>
      </c>
      <c r="F127" s="978" t="s">
        <v>4394</v>
      </c>
    </row>
    <row r="128" spans="1:6" s="472" customFormat="1" ht="15" x14ac:dyDescent="0.25">
      <c r="B128" s="1180"/>
      <c r="C128" s="976"/>
      <c r="D128" s="976" t="s">
        <v>4105</v>
      </c>
      <c r="E128" s="977" t="s">
        <v>4130</v>
      </c>
      <c r="F128" s="978" t="s">
        <v>4395</v>
      </c>
    </row>
    <row r="129" spans="1:6" s="472" customFormat="1" ht="15" x14ac:dyDescent="0.25">
      <c r="B129" s="1180"/>
      <c r="C129" s="976"/>
      <c r="D129" s="976" t="s">
        <v>4131</v>
      </c>
      <c r="E129" s="977" t="s">
        <v>4132</v>
      </c>
      <c r="F129" s="978" t="s">
        <v>4396</v>
      </c>
    </row>
    <row r="130" spans="1:6" s="472" customFormat="1" ht="15" x14ac:dyDescent="0.25">
      <c r="B130" s="1181"/>
      <c r="C130" s="979"/>
      <c r="D130" s="979" t="s">
        <v>4109</v>
      </c>
      <c r="E130" s="980" t="s">
        <v>4133</v>
      </c>
      <c r="F130" s="981"/>
    </row>
    <row r="131" spans="1:6" s="472" customFormat="1" ht="89.25" x14ac:dyDescent="0.25">
      <c r="A131" s="972"/>
      <c r="B131" s="1179" t="s">
        <v>666</v>
      </c>
      <c r="C131" s="973" t="s">
        <v>4397</v>
      </c>
      <c r="D131" s="973" t="s">
        <v>4389</v>
      </c>
      <c r="E131" s="974" t="s">
        <v>4398</v>
      </c>
      <c r="F131" s="975" t="s">
        <v>4399</v>
      </c>
    </row>
    <row r="132" spans="1:6" s="472" customFormat="1" ht="15" x14ac:dyDescent="0.25">
      <c r="B132" s="1180"/>
      <c r="C132" s="976"/>
      <c r="D132" s="976" t="s">
        <v>4101</v>
      </c>
      <c r="E132" s="977" t="s">
        <v>4102</v>
      </c>
      <c r="F132" s="978" t="s">
        <v>526</v>
      </c>
    </row>
    <row r="133" spans="1:6" s="472" customFormat="1" ht="51" x14ac:dyDescent="0.25">
      <c r="B133" s="1180"/>
      <c r="C133" s="976"/>
      <c r="D133" s="976" t="s">
        <v>4392</v>
      </c>
      <c r="E133" s="977" t="s">
        <v>4393</v>
      </c>
      <c r="F133" s="978" t="s">
        <v>526</v>
      </c>
    </row>
    <row r="134" spans="1:6" s="472" customFormat="1" ht="15" x14ac:dyDescent="0.25">
      <c r="B134" s="1180"/>
      <c r="C134" s="976"/>
      <c r="D134" s="976" t="s">
        <v>4111</v>
      </c>
      <c r="E134" s="977" t="s">
        <v>4114</v>
      </c>
      <c r="F134" s="978" t="s">
        <v>4400</v>
      </c>
    </row>
    <row r="135" spans="1:6" s="472" customFormat="1" ht="15" x14ac:dyDescent="0.25">
      <c r="B135" s="1180"/>
      <c r="C135" s="976"/>
      <c r="D135" s="976" t="s">
        <v>4113</v>
      </c>
      <c r="E135" s="977" t="s">
        <v>4106</v>
      </c>
      <c r="F135" s="978" t="s">
        <v>4401</v>
      </c>
    </row>
    <row r="136" spans="1:6" s="472" customFormat="1" ht="15" x14ac:dyDescent="0.25">
      <c r="B136" s="1180"/>
      <c r="C136" s="976"/>
      <c r="D136" s="976" t="s">
        <v>4115</v>
      </c>
      <c r="E136" s="977" t="s">
        <v>4134</v>
      </c>
      <c r="F136" s="978" t="s">
        <v>4402</v>
      </c>
    </row>
    <row r="137" spans="1:6" s="472" customFormat="1" ht="15" x14ac:dyDescent="0.25">
      <c r="B137" s="1180"/>
      <c r="C137" s="976"/>
      <c r="D137" s="976" t="s">
        <v>4119</v>
      </c>
      <c r="E137" s="977" t="s">
        <v>4135</v>
      </c>
      <c r="F137" s="978" t="s">
        <v>4403</v>
      </c>
    </row>
    <row r="138" spans="1:6" s="472" customFormat="1" ht="15" x14ac:dyDescent="0.25">
      <c r="B138" s="1180"/>
      <c r="C138" s="976"/>
      <c r="D138" s="976" t="s">
        <v>4121</v>
      </c>
      <c r="E138" s="977" t="s">
        <v>4129</v>
      </c>
      <c r="F138" s="978" t="s">
        <v>4404</v>
      </c>
    </row>
    <row r="139" spans="1:6" s="472" customFormat="1" ht="15" x14ac:dyDescent="0.25">
      <c r="B139" s="1181"/>
      <c r="C139" s="979"/>
      <c r="D139" s="979" t="s">
        <v>4109</v>
      </c>
      <c r="E139" s="980" t="s">
        <v>4136</v>
      </c>
      <c r="F139" s="981"/>
    </row>
    <row r="140" spans="1:6" s="472" customFormat="1" ht="15" x14ac:dyDescent="0.25">
      <c r="A140" s="1029"/>
      <c r="B140" s="1192" t="s">
        <v>4137</v>
      </c>
      <c r="C140" s="1191"/>
      <c r="D140" s="1191"/>
      <c r="E140" s="1191"/>
      <c r="F140" s="1191"/>
    </row>
    <row r="141" spans="1:6" s="472" customFormat="1" ht="51" x14ac:dyDescent="0.25">
      <c r="A141" s="972"/>
      <c r="B141" s="1179" t="s">
        <v>667</v>
      </c>
      <c r="C141" s="973" t="s">
        <v>4405</v>
      </c>
      <c r="D141" s="973" t="s">
        <v>4138</v>
      </c>
      <c r="E141" s="974" t="s">
        <v>4406</v>
      </c>
      <c r="F141" s="975" t="s">
        <v>4407</v>
      </c>
    </row>
    <row r="142" spans="1:6" s="472" customFormat="1" ht="25.5" x14ac:dyDescent="0.25">
      <c r="B142" s="1180"/>
      <c r="C142" s="976"/>
      <c r="D142" s="976" t="s">
        <v>4099</v>
      </c>
      <c r="E142" s="977" t="s">
        <v>4100</v>
      </c>
      <c r="F142" s="978" t="s">
        <v>526</v>
      </c>
    </row>
    <row r="143" spans="1:6" s="472" customFormat="1" ht="15" x14ac:dyDescent="0.25">
      <c r="B143" s="1180"/>
      <c r="C143" s="976"/>
      <c r="D143" s="976" t="s">
        <v>4101</v>
      </c>
      <c r="E143" s="977" t="s">
        <v>4102</v>
      </c>
      <c r="F143" s="978" t="s">
        <v>526</v>
      </c>
    </row>
    <row r="144" spans="1:6" s="472" customFormat="1" ht="51" x14ac:dyDescent="0.25">
      <c r="B144" s="1180"/>
      <c r="C144" s="976"/>
      <c r="D144" s="976" t="s">
        <v>4392</v>
      </c>
      <c r="E144" s="977" t="s">
        <v>4393</v>
      </c>
      <c r="F144" s="978" t="s">
        <v>526</v>
      </c>
    </row>
    <row r="145" spans="1:6" s="472" customFormat="1" ht="15" x14ac:dyDescent="0.25">
      <c r="B145" s="1180"/>
      <c r="C145" s="976"/>
      <c r="D145" s="976" t="s">
        <v>4128</v>
      </c>
      <c r="E145" s="977" t="s">
        <v>4129</v>
      </c>
      <c r="F145" s="978" t="s">
        <v>4408</v>
      </c>
    </row>
    <row r="146" spans="1:6" s="472" customFormat="1" ht="15" x14ac:dyDescent="0.25">
      <c r="B146" s="1180"/>
      <c r="C146" s="976"/>
      <c r="D146" s="976" t="s">
        <v>4105</v>
      </c>
      <c r="E146" s="977" t="s">
        <v>4139</v>
      </c>
      <c r="F146" s="978" t="s">
        <v>4409</v>
      </c>
    </row>
    <row r="147" spans="1:6" s="472" customFormat="1" ht="15" x14ac:dyDescent="0.25">
      <c r="B147" s="1180"/>
      <c r="C147" s="976"/>
      <c r="D147" s="976" t="s">
        <v>4131</v>
      </c>
      <c r="E147" s="977" t="s">
        <v>4140</v>
      </c>
      <c r="F147" s="978" t="s">
        <v>4410</v>
      </c>
    </row>
    <row r="148" spans="1:6" s="472" customFormat="1" ht="15" x14ac:dyDescent="0.25">
      <c r="B148" s="1181"/>
      <c r="C148" s="979"/>
      <c r="D148" s="979" t="s">
        <v>4109</v>
      </c>
      <c r="E148" s="980" t="s">
        <v>4133</v>
      </c>
      <c r="F148" s="981"/>
    </row>
    <row r="149" spans="1:6" s="472" customFormat="1" ht="51" x14ac:dyDescent="0.25">
      <c r="A149" s="972"/>
      <c r="B149" s="1179" t="s">
        <v>668</v>
      </c>
      <c r="C149" s="973" t="s">
        <v>4411</v>
      </c>
      <c r="D149" s="973" t="s">
        <v>4138</v>
      </c>
      <c r="E149" s="974" t="s">
        <v>4412</v>
      </c>
      <c r="F149" s="975" t="s">
        <v>4413</v>
      </c>
    </row>
    <row r="150" spans="1:6" s="472" customFormat="1" ht="15" x14ac:dyDescent="0.25">
      <c r="B150" s="1180"/>
      <c r="C150" s="976"/>
      <c r="D150" s="976" t="s">
        <v>4101</v>
      </c>
      <c r="E150" s="977" t="s">
        <v>4102</v>
      </c>
      <c r="F150" s="978" t="s">
        <v>526</v>
      </c>
    </row>
    <row r="151" spans="1:6" s="472" customFormat="1" ht="51" x14ac:dyDescent="0.25">
      <c r="B151" s="1180"/>
      <c r="C151" s="976"/>
      <c r="D151" s="976" t="s">
        <v>4392</v>
      </c>
      <c r="E151" s="977" t="s">
        <v>4393</v>
      </c>
      <c r="F151" s="978" t="s">
        <v>526</v>
      </c>
    </row>
    <row r="152" spans="1:6" s="472" customFormat="1" ht="15" x14ac:dyDescent="0.25">
      <c r="B152" s="1180"/>
      <c r="C152" s="976"/>
      <c r="D152" s="976" t="s">
        <v>4111</v>
      </c>
      <c r="E152" s="977" t="s">
        <v>4114</v>
      </c>
      <c r="F152" s="978" t="s">
        <v>4414</v>
      </c>
    </row>
    <row r="153" spans="1:6" s="472" customFormat="1" ht="15" x14ac:dyDescent="0.25">
      <c r="B153" s="1180"/>
      <c r="C153" s="976"/>
      <c r="D153" s="976" t="s">
        <v>4113</v>
      </c>
      <c r="E153" s="977" t="s">
        <v>4106</v>
      </c>
      <c r="F153" s="978" t="s">
        <v>4415</v>
      </c>
    </row>
    <row r="154" spans="1:6" s="472" customFormat="1" ht="15" x14ac:dyDescent="0.25">
      <c r="B154" s="1180"/>
      <c r="C154" s="976"/>
      <c r="D154" s="976" t="s">
        <v>4115</v>
      </c>
      <c r="E154" s="977" t="s">
        <v>4134</v>
      </c>
      <c r="F154" s="978" t="s">
        <v>4416</v>
      </c>
    </row>
    <row r="155" spans="1:6" s="472" customFormat="1" ht="15" x14ac:dyDescent="0.25">
      <c r="B155" s="1180"/>
      <c r="C155" s="976"/>
      <c r="D155" s="976" t="s">
        <v>4119</v>
      </c>
      <c r="E155" s="977" t="s">
        <v>4135</v>
      </c>
      <c r="F155" s="978" t="s">
        <v>4417</v>
      </c>
    </row>
    <row r="156" spans="1:6" s="472" customFormat="1" ht="15" x14ac:dyDescent="0.25">
      <c r="B156" s="1180"/>
      <c r="C156" s="976"/>
      <c r="D156" s="976" t="s">
        <v>4121</v>
      </c>
      <c r="E156" s="977" t="s">
        <v>4129</v>
      </c>
      <c r="F156" s="978" t="s">
        <v>4418</v>
      </c>
    </row>
    <row r="157" spans="1:6" s="472" customFormat="1" ht="15" x14ac:dyDescent="0.25">
      <c r="B157" s="1181"/>
      <c r="C157" s="979"/>
      <c r="D157" s="979" t="s">
        <v>4109</v>
      </c>
      <c r="E157" s="980" t="s">
        <v>4136</v>
      </c>
      <c r="F157" s="981"/>
    </row>
    <row r="158" spans="1:6" s="472" customFormat="1" ht="15" x14ac:dyDescent="0.25">
      <c r="A158" s="1029"/>
      <c r="B158" s="1192" t="s">
        <v>4141</v>
      </c>
      <c r="C158" s="1191"/>
      <c r="D158" s="1191"/>
      <c r="E158" s="1191"/>
      <c r="F158" s="1191"/>
    </row>
    <row r="159" spans="1:6" s="472" customFormat="1" ht="51" x14ac:dyDescent="0.25">
      <c r="A159" s="972"/>
      <c r="B159" s="1179" t="s">
        <v>669</v>
      </c>
      <c r="C159" s="973" t="s">
        <v>4142</v>
      </c>
      <c r="D159" s="973" t="s">
        <v>4143</v>
      </c>
      <c r="E159" s="974" t="s">
        <v>4419</v>
      </c>
      <c r="F159" s="975" t="s">
        <v>4420</v>
      </c>
    </row>
    <row r="160" spans="1:6" s="472" customFormat="1" ht="15" x14ac:dyDescent="0.25">
      <c r="B160" s="1180"/>
      <c r="C160" s="976"/>
      <c r="D160" s="976" t="s">
        <v>4099</v>
      </c>
      <c r="E160" s="977" t="s">
        <v>4144</v>
      </c>
      <c r="F160" s="978" t="s">
        <v>526</v>
      </c>
    </row>
    <row r="161" spans="1:6" s="472" customFormat="1" ht="15" x14ac:dyDescent="0.25">
      <c r="B161" s="1180"/>
      <c r="C161" s="976"/>
      <c r="D161" s="976" t="s">
        <v>4145</v>
      </c>
      <c r="E161" s="977" t="s">
        <v>4146</v>
      </c>
      <c r="F161" s="978" t="s">
        <v>526</v>
      </c>
    </row>
    <row r="162" spans="1:6" s="472" customFormat="1" ht="15" x14ac:dyDescent="0.25">
      <c r="B162" s="1180"/>
      <c r="C162" s="976"/>
      <c r="D162" s="976" t="s">
        <v>4101</v>
      </c>
      <c r="E162" s="977" t="s">
        <v>4147</v>
      </c>
      <c r="F162" s="978" t="s">
        <v>526</v>
      </c>
    </row>
    <row r="163" spans="1:6" s="472" customFormat="1" ht="25.5" x14ac:dyDescent="0.25">
      <c r="B163" s="1180"/>
      <c r="C163" s="976"/>
      <c r="D163" s="976" t="s">
        <v>4148</v>
      </c>
      <c r="E163" s="977" t="s">
        <v>4149</v>
      </c>
      <c r="F163" s="978" t="s">
        <v>526</v>
      </c>
    </row>
    <row r="164" spans="1:6" s="472" customFormat="1" ht="51" x14ac:dyDescent="0.25">
      <c r="B164" s="1180"/>
      <c r="C164" s="976"/>
      <c r="D164" s="976" t="s">
        <v>4421</v>
      </c>
      <c r="E164" s="977" t="s">
        <v>4422</v>
      </c>
      <c r="F164" s="978" t="s">
        <v>526</v>
      </c>
    </row>
    <row r="165" spans="1:6" s="472" customFormat="1" ht="15" x14ac:dyDescent="0.25">
      <c r="B165" s="1180"/>
      <c r="C165" s="976"/>
      <c r="D165" s="976" t="s">
        <v>4150</v>
      </c>
      <c r="E165" s="977" t="s">
        <v>4151</v>
      </c>
      <c r="F165" s="978" t="s">
        <v>4423</v>
      </c>
    </row>
    <row r="166" spans="1:6" s="472" customFormat="1" ht="15" x14ac:dyDescent="0.25">
      <c r="B166" s="1181"/>
      <c r="C166" s="979"/>
      <c r="D166" s="979" t="s">
        <v>4109</v>
      </c>
      <c r="E166" s="980" t="s">
        <v>4152</v>
      </c>
      <c r="F166" s="981"/>
    </row>
    <row r="167" spans="1:6" s="472" customFormat="1" ht="38.25" x14ac:dyDescent="0.25">
      <c r="A167" s="972"/>
      <c r="B167" s="1179" t="s">
        <v>670</v>
      </c>
      <c r="C167" s="973" t="s">
        <v>4153</v>
      </c>
      <c r="D167" s="973" t="s">
        <v>4143</v>
      </c>
      <c r="E167" s="974" t="s">
        <v>4424</v>
      </c>
      <c r="F167" s="975" t="s">
        <v>4425</v>
      </c>
    </row>
    <row r="168" spans="1:6" s="472" customFormat="1" ht="15" x14ac:dyDescent="0.25">
      <c r="B168" s="1180"/>
      <c r="C168" s="976"/>
      <c r="D168" s="976" t="s">
        <v>4145</v>
      </c>
      <c r="E168" s="977" t="s">
        <v>4146</v>
      </c>
      <c r="F168" s="978" t="s">
        <v>526</v>
      </c>
    </row>
    <row r="169" spans="1:6" s="472" customFormat="1" ht="15" x14ac:dyDescent="0.25">
      <c r="B169" s="1180"/>
      <c r="C169" s="976"/>
      <c r="D169" s="976" t="s">
        <v>4101</v>
      </c>
      <c r="E169" s="977" t="s">
        <v>4147</v>
      </c>
      <c r="F169" s="978" t="s">
        <v>526</v>
      </c>
    </row>
    <row r="170" spans="1:6" s="472" customFormat="1" ht="25.5" x14ac:dyDescent="0.25">
      <c r="B170" s="1180"/>
      <c r="C170" s="976"/>
      <c r="D170" s="976" t="s">
        <v>4148</v>
      </c>
      <c r="E170" s="977" t="s">
        <v>4149</v>
      </c>
      <c r="F170" s="978" t="s">
        <v>526</v>
      </c>
    </row>
    <row r="171" spans="1:6" s="472" customFormat="1" ht="51" x14ac:dyDescent="0.25">
      <c r="B171" s="1180"/>
      <c r="C171" s="976"/>
      <c r="D171" s="976" t="s">
        <v>4421</v>
      </c>
      <c r="E171" s="977" t="s">
        <v>4422</v>
      </c>
      <c r="F171" s="978" t="s">
        <v>526</v>
      </c>
    </row>
    <row r="172" spans="1:6" s="472" customFormat="1" ht="15" x14ac:dyDescent="0.25">
      <c r="B172" s="1180"/>
      <c r="C172" s="976"/>
      <c r="D172" s="976" t="s">
        <v>4154</v>
      </c>
      <c r="E172" s="977" t="s">
        <v>4155</v>
      </c>
      <c r="F172" s="978" t="s">
        <v>4426</v>
      </c>
    </row>
    <row r="173" spans="1:6" s="472" customFormat="1" ht="15" x14ac:dyDescent="0.25">
      <c r="B173" s="1180"/>
      <c r="C173" s="976"/>
      <c r="D173" s="976" t="s">
        <v>4156</v>
      </c>
      <c r="E173" s="977" t="s">
        <v>4157</v>
      </c>
      <c r="F173" s="978" t="s">
        <v>4427</v>
      </c>
    </row>
    <row r="174" spans="1:6" s="472" customFormat="1" ht="15" x14ac:dyDescent="0.25">
      <c r="B174" s="1181"/>
      <c r="C174" s="979"/>
      <c r="D174" s="979" t="s">
        <v>4109</v>
      </c>
      <c r="E174" s="980" t="s">
        <v>4158</v>
      </c>
      <c r="F174" s="981"/>
    </row>
    <row r="175" spans="1:6" s="472" customFormat="1" ht="15" x14ac:dyDescent="0.25">
      <c r="A175" s="1029"/>
      <c r="B175" s="1192" t="s">
        <v>4159</v>
      </c>
      <c r="C175" s="1191"/>
      <c r="D175" s="1191"/>
      <c r="E175" s="1191"/>
      <c r="F175" s="1191"/>
    </row>
    <row r="176" spans="1:6" s="472" customFormat="1" ht="15" x14ac:dyDescent="0.25">
      <c r="A176" s="1029"/>
      <c r="B176" s="1030"/>
      <c r="C176" s="1193" t="s">
        <v>4270</v>
      </c>
      <c r="D176" s="1193"/>
      <c r="E176" s="1193"/>
      <c r="F176" s="1031"/>
    </row>
    <row r="177" spans="1:6" s="472" customFormat="1" ht="15" x14ac:dyDescent="0.25">
      <c r="A177" s="1029"/>
      <c r="B177" s="1030"/>
      <c r="C177" s="1194" t="s">
        <v>4428</v>
      </c>
      <c r="D177" s="1194"/>
      <c r="E177" s="1194"/>
      <c r="F177" s="1032" t="s">
        <v>4429</v>
      </c>
    </row>
    <row r="178" spans="1:6" s="472" customFormat="1" ht="15" x14ac:dyDescent="0.25">
      <c r="A178" s="1029"/>
      <c r="B178" s="1030"/>
      <c r="C178" s="1193" t="s">
        <v>4271</v>
      </c>
      <c r="D178" s="1193"/>
      <c r="E178" s="1193"/>
      <c r="F178" s="1031" t="s">
        <v>4429</v>
      </c>
    </row>
    <row r="179" spans="1:6" s="472" customFormat="1" ht="15" x14ac:dyDescent="0.25">
      <c r="A179" s="1029"/>
      <c r="B179" s="1190" t="s">
        <v>4160</v>
      </c>
      <c r="C179" s="1191"/>
      <c r="D179" s="1191"/>
      <c r="E179" s="1191"/>
      <c r="F179" s="1191"/>
    </row>
    <row r="180" spans="1:6" s="472" customFormat="1" ht="38.25" x14ac:dyDescent="0.25">
      <c r="A180" s="972"/>
      <c r="B180" s="1179" t="s">
        <v>671</v>
      </c>
      <c r="C180" s="973" t="s">
        <v>4430</v>
      </c>
      <c r="D180" s="973" t="s">
        <v>4230</v>
      </c>
      <c r="E180" s="974" t="s">
        <v>4431</v>
      </c>
      <c r="F180" s="975" t="s">
        <v>4432</v>
      </c>
    </row>
    <row r="181" spans="1:6" s="472" customFormat="1" ht="25.5" x14ac:dyDescent="0.25">
      <c r="B181" s="1180"/>
      <c r="C181" s="976"/>
      <c r="D181" s="976" t="s">
        <v>4099</v>
      </c>
      <c r="E181" s="977" t="s">
        <v>4100</v>
      </c>
      <c r="F181" s="978" t="s">
        <v>526</v>
      </c>
    </row>
    <row r="182" spans="1:6" s="472" customFormat="1" ht="15" x14ac:dyDescent="0.25">
      <c r="B182" s="1180"/>
      <c r="C182" s="976"/>
      <c r="D182" s="976" t="s">
        <v>4101</v>
      </c>
      <c r="E182" s="977" t="s">
        <v>4102</v>
      </c>
      <c r="F182" s="978" t="s">
        <v>526</v>
      </c>
    </row>
    <row r="183" spans="1:6" s="472" customFormat="1" ht="51" x14ac:dyDescent="0.25">
      <c r="B183" s="1180"/>
      <c r="C183" s="976"/>
      <c r="D183" s="976" t="s">
        <v>4307</v>
      </c>
      <c r="E183" s="977" t="s">
        <v>4308</v>
      </c>
      <c r="F183" s="978" t="s">
        <v>526</v>
      </c>
    </row>
    <row r="184" spans="1:6" s="472" customFormat="1" ht="15" x14ac:dyDescent="0.25">
      <c r="B184" s="1180"/>
      <c r="C184" s="976"/>
      <c r="D184" s="976" t="s">
        <v>4161</v>
      </c>
      <c r="E184" s="977" t="s">
        <v>4114</v>
      </c>
      <c r="F184" s="978" t="s">
        <v>4433</v>
      </c>
    </row>
    <row r="185" spans="1:6" s="472" customFormat="1" ht="15" x14ac:dyDescent="0.25">
      <c r="B185" s="1180"/>
      <c r="C185" s="976"/>
      <c r="D185" s="976" t="s">
        <v>4162</v>
      </c>
      <c r="E185" s="977" t="s">
        <v>4163</v>
      </c>
      <c r="F185" s="978" t="s">
        <v>4434</v>
      </c>
    </row>
    <row r="186" spans="1:6" s="472" customFormat="1" ht="15" x14ac:dyDescent="0.25">
      <c r="B186" s="1181"/>
      <c r="C186" s="979"/>
      <c r="D186" s="979" t="s">
        <v>4109</v>
      </c>
      <c r="E186" s="980" t="s">
        <v>4164</v>
      </c>
      <c r="F186" s="981"/>
    </row>
    <row r="187" spans="1:6" s="472" customFormat="1" ht="38.25" x14ac:dyDescent="0.25">
      <c r="A187" s="972"/>
      <c r="B187" s="1179" t="s">
        <v>672</v>
      </c>
      <c r="C187" s="973" t="s">
        <v>4435</v>
      </c>
      <c r="D187" s="973" t="s">
        <v>4230</v>
      </c>
      <c r="E187" s="974" t="s">
        <v>4436</v>
      </c>
      <c r="F187" s="975" t="s">
        <v>4437</v>
      </c>
    </row>
    <row r="188" spans="1:6" s="472" customFormat="1" ht="15" x14ac:dyDescent="0.25">
      <c r="B188" s="1180"/>
      <c r="C188" s="976"/>
      <c r="D188" s="976" t="s">
        <v>4101</v>
      </c>
      <c r="E188" s="977" t="s">
        <v>4102</v>
      </c>
      <c r="F188" s="978" t="s">
        <v>526</v>
      </c>
    </row>
    <row r="189" spans="1:6" s="472" customFormat="1" ht="51" x14ac:dyDescent="0.25">
      <c r="B189" s="1180"/>
      <c r="C189" s="976"/>
      <c r="D189" s="976" t="s">
        <v>4307</v>
      </c>
      <c r="E189" s="977" t="s">
        <v>4308</v>
      </c>
      <c r="F189" s="978" t="s">
        <v>526</v>
      </c>
    </row>
    <row r="190" spans="1:6" s="472" customFormat="1" ht="15" x14ac:dyDescent="0.25">
      <c r="B190" s="1180"/>
      <c r="C190" s="976"/>
      <c r="D190" s="976" t="s">
        <v>4111</v>
      </c>
      <c r="E190" s="977" t="s">
        <v>4112</v>
      </c>
      <c r="F190" s="978" t="s">
        <v>4438</v>
      </c>
    </row>
    <row r="191" spans="1:6" s="472" customFormat="1" ht="15" x14ac:dyDescent="0.25">
      <c r="B191" s="1180"/>
      <c r="C191" s="976"/>
      <c r="D191" s="976" t="s">
        <v>4113</v>
      </c>
      <c r="E191" s="977" t="s">
        <v>4116</v>
      </c>
      <c r="F191" s="978" t="s">
        <v>4439</v>
      </c>
    </row>
    <row r="192" spans="1:6" s="472" customFormat="1" ht="15" x14ac:dyDescent="0.25">
      <c r="B192" s="1180"/>
      <c r="C192" s="976"/>
      <c r="D192" s="976" t="s">
        <v>4115</v>
      </c>
      <c r="E192" s="977" t="s">
        <v>4165</v>
      </c>
      <c r="F192" s="978" t="s">
        <v>4440</v>
      </c>
    </row>
    <row r="193" spans="1:6" s="472" customFormat="1" ht="15" x14ac:dyDescent="0.25">
      <c r="B193" s="1180"/>
      <c r="C193" s="976"/>
      <c r="D193" s="976" t="s">
        <v>4117</v>
      </c>
      <c r="E193" s="977" t="s">
        <v>4135</v>
      </c>
      <c r="F193" s="978" t="s">
        <v>4441</v>
      </c>
    </row>
    <row r="194" spans="1:6" s="472" customFormat="1" ht="15" x14ac:dyDescent="0.25">
      <c r="B194" s="1180"/>
      <c r="C194" s="976"/>
      <c r="D194" s="976" t="s">
        <v>4121</v>
      </c>
      <c r="E194" s="977" t="s">
        <v>4134</v>
      </c>
      <c r="F194" s="978" t="s">
        <v>4442</v>
      </c>
    </row>
    <row r="195" spans="1:6" s="472" customFormat="1" ht="15" x14ac:dyDescent="0.25">
      <c r="B195" s="1181"/>
      <c r="C195" s="979"/>
      <c r="D195" s="979" t="s">
        <v>4109</v>
      </c>
      <c r="E195" s="980" t="s">
        <v>4166</v>
      </c>
      <c r="F195" s="981"/>
    </row>
    <row r="196" spans="1:6" s="472" customFormat="1" ht="15" x14ac:dyDescent="0.25">
      <c r="A196" s="1029"/>
      <c r="B196" s="1030"/>
      <c r="C196" s="1193" t="s">
        <v>4272</v>
      </c>
      <c r="D196" s="1193"/>
      <c r="E196" s="1193"/>
      <c r="F196" s="1031"/>
    </row>
    <row r="197" spans="1:6" s="472" customFormat="1" ht="15" x14ac:dyDescent="0.25">
      <c r="A197" s="1029"/>
      <c r="B197" s="1030"/>
      <c r="C197" s="1194" t="s">
        <v>4443</v>
      </c>
      <c r="D197" s="1194"/>
      <c r="E197" s="1194"/>
      <c r="F197" s="1032" t="s">
        <v>4444</v>
      </c>
    </row>
    <row r="198" spans="1:6" s="472" customFormat="1" ht="15" x14ac:dyDescent="0.25">
      <c r="A198" s="1029"/>
      <c r="B198" s="1030"/>
      <c r="C198" s="1193" t="s">
        <v>4273</v>
      </c>
      <c r="D198" s="1193"/>
      <c r="E198" s="1193"/>
      <c r="F198" s="1031" t="s">
        <v>4444</v>
      </c>
    </row>
    <row r="199" spans="1:6" s="472" customFormat="1" ht="15" x14ac:dyDescent="0.25">
      <c r="A199" s="1029"/>
      <c r="B199" s="1190" t="s">
        <v>4445</v>
      </c>
      <c r="C199" s="1191"/>
      <c r="D199" s="1191"/>
      <c r="E199" s="1191"/>
      <c r="F199" s="1191"/>
    </row>
    <row r="200" spans="1:6" s="472" customFormat="1" ht="15" x14ac:dyDescent="0.25">
      <c r="A200" s="1029"/>
      <c r="B200" s="1192" t="s">
        <v>4167</v>
      </c>
      <c r="C200" s="1191"/>
      <c r="D200" s="1191"/>
      <c r="E200" s="1191"/>
      <c r="F200" s="1191"/>
    </row>
    <row r="201" spans="1:6" s="472" customFormat="1" ht="114.75" x14ac:dyDescent="0.25">
      <c r="A201" s="972"/>
      <c r="B201" s="1179" t="s">
        <v>930</v>
      </c>
      <c r="C201" s="973" t="s">
        <v>4446</v>
      </c>
      <c r="D201" s="973" t="s">
        <v>4168</v>
      </c>
      <c r="E201" s="974" t="s">
        <v>4447</v>
      </c>
      <c r="F201" s="975" t="s">
        <v>4448</v>
      </c>
    </row>
    <row r="202" spans="1:6" s="472" customFormat="1" ht="15" x14ac:dyDescent="0.25">
      <c r="B202" s="1180"/>
      <c r="C202" s="976"/>
      <c r="D202" s="976" t="s">
        <v>4169</v>
      </c>
      <c r="E202" s="977" t="s">
        <v>4170</v>
      </c>
      <c r="F202" s="978" t="s">
        <v>526</v>
      </c>
    </row>
    <row r="203" spans="1:6" s="472" customFormat="1" ht="15" x14ac:dyDescent="0.25">
      <c r="B203" s="1180"/>
      <c r="C203" s="976"/>
      <c r="D203" s="976" t="s">
        <v>4099</v>
      </c>
      <c r="E203" s="977" t="s">
        <v>4144</v>
      </c>
      <c r="F203" s="978" t="s">
        <v>526</v>
      </c>
    </row>
    <row r="204" spans="1:6" s="472" customFormat="1" ht="15" x14ac:dyDescent="0.25">
      <c r="B204" s="1180"/>
      <c r="C204" s="976"/>
      <c r="D204" s="976" t="s">
        <v>4101</v>
      </c>
      <c r="E204" s="977" t="s">
        <v>4147</v>
      </c>
      <c r="F204" s="978" t="s">
        <v>526</v>
      </c>
    </row>
    <row r="205" spans="1:6" s="472" customFormat="1" ht="38.25" x14ac:dyDescent="0.25">
      <c r="B205" s="1180"/>
      <c r="C205" s="976"/>
      <c r="D205" s="976" t="s">
        <v>4171</v>
      </c>
      <c r="E205" s="977" t="s">
        <v>4172</v>
      </c>
      <c r="F205" s="978" t="s">
        <v>526</v>
      </c>
    </row>
    <row r="206" spans="1:6" s="472" customFormat="1" ht="38.25" x14ac:dyDescent="0.25">
      <c r="B206" s="1180"/>
      <c r="C206" s="976"/>
      <c r="D206" s="976" t="s">
        <v>4173</v>
      </c>
      <c r="E206" s="977" t="s">
        <v>4174</v>
      </c>
      <c r="F206" s="978" t="s">
        <v>526</v>
      </c>
    </row>
    <row r="207" spans="1:6" s="472" customFormat="1" ht="25.5" x14ac:dyDescent="0.25">
      <c r="B207" s="1180"/>
      <c r="C207" s="976"/>
      <c r="D207" s="976" t="s">
        <v>4148</v>
      </c>
      <c r="E207" s="977" t="s">
        <v>4175</v>
      </c>
      <c r="F207" s="978" t="s">
        <v>526</v>
      </c>
    </row>
    <row r="208" spans="1:6" s="472" customFormat="1" ht="25.5" x14ac:dyDescent="0.25">
      <c r="B208" s="1180"/>
      <c r="C208" s="976"/>
      <c r="D208" s="976" t="s">
        <v>4449</v>
      </c>
      <c r="E208" s="977" t="s">
        <v>4450</v>
      </c>
      <c r="F208" s="978" t="s">
        <v>526</v>
      </c>
    </row>
    <row r="209" spans="1:6" s="472" customFormat="1" ht="51" x14ac:dyDescent="0.25">
      <c r="B209" s="1180"/>
      <c r="C209" s="976"/>
      <c r="D209" s="976" t="s">
        <v>4421</v>
      </c>
      <c r="E209" s="977" t="s">
        <v>4422</v>
      </c>
      <c r="F209" s="978" t="s">
        <v>526</v>
      </c>
    </row>
    <row r="210" spans="1:6" s="472" customFormat="1" ht="25.5" x14ac:dyDescent="0.25">
      <c r="B210" s="1180"/>
      <c r="C210" s="976"/>
      <c r="D210" s="976" t="s">
        <v>4176</v>
      </c>
      <c r="E210" s="977" t="s">
        <v>4177</v>
      </c>
      <c r="F210" s="978" t="s">
        <v>4451</v>
      </c>
    </row>
    <row r="211" spans="1:6" s="472" customFormat="1" ht="15" x14ac:dyDescent="0.25">
      <c r="B211" s="1180"/>
      <c r="C211" s="976"/>
      <c r="D211" s="976" t="s">
        <v>4178</v>
      </c>
      <c r="E211" s="977" t="s">
        <v>4134</v>
      </c>
      <c r="F211" s="978" t="s">
        <v>4452</v>
      </c>
    </row>
    <row r="212" spans="1:6" s="472" customFormat="1" ht="15" x14ac:dyDescent="0.25">
      <c r="B212" s="1181"/>
      <c r="C212" s="979"/>
      <c r="D212" s="979" t="s">
        <v>4109</v>
      </c>
      <c r="E212" s="980" t="s">
        <v>4179</v>
      </c>
      <c r="F212" s="981"/>
    </row>
    <row r="213" spans="1:6" s="472" customFormat="1" ht="114.75" x14ac:dyDescent="0.25">
      <c r="A213" s="972"/>
      <c r="B213" s="1179" t="s">
        <v>931</v>
      </c>
      <c r="C213" s="973" t="s">
        <v>4453</v>
      </c>
      <c r="D213" s="973" t="s">
        <v>4168</v>
      </c>
      <c r="E213" s="974" t="s">
        <v>4454</v>
      </c>
      <c r="F213" s="975" t="s">
        <v>4455</v>
      </c>
    </row>
    <row r="214" spans="1:6" s="472" customFormat="1" ht="15" x14ac:dyDescent="0.25">
      <c r="B214" s="1180"/>
      <c r="C214" s="976"/>
      <c r="D214" s="976" t="s">
        <v>4169</v>
      </c>
      <c r="E214" s="977" t="s">
        <v>4170</v>
      </c>
      <c r="F214" s="978" t="s">
        <v>526</v>
      </c>
    </row>
    <row r="215" spans="1:6" s="472" customFormat="1" ht="15" x14ac:dyDescent="0.25">
      <c r="B215" s="1180"/>
      <c r="C215" s="976"/>
      <c r="D215" s="976" t="s">
        <v>4101</v>
      </c>
      <c r="E215" s="977" t="s">
        <v>4147</v>
      </c>
      <c r="F215" s="978" t="s">
        <v>526</v>
      </c>
    </row>
    <row r="216" spans="1:6" s="472" customFormat="1" ht="38.25" x14ac:dyDescent="0.25">
      <c r="B216" s="1180"/>
      <c r="C216" s="976"/>
      <c r="D216" s="976" t="s">
        <v>4171</v>
      </c>
      <c r="E216" s="977" t="s">
        <v>4172</v>
      </c>
      <c r="F216" s="978" t="s">
        <v>526</v>
      </c>
    </row>
    <row r="217" spans="1:6" s="472" customFormat="1" ht="38.25" x14ac:dyDescent="0.25">
      <c r="B217" s="1180"/>
      <c r="C217" s="976"/>
      <c r="D217" s="976" t="s">
        <v>4173</v>
      </c>
      <c r="E217" s="977" t="s">
        <v>4174</v>
      </c>
      <c r="F217" s="978" t="s">
        <v>526</v>
      </c>
    </row>
    <row r="218" spans="1:6" s="472" customFormat="1" ht="25.5" x14ac:dyDescent="0.25">
      <c r="B218" s="1180"/>
      <c r="C218" s="976"/>
      <c r="D218" s="976" t="s">
        <v>4148</v>
      </c>
      <c r="E218" s="977" t="s">
        <v>4175</v>
      </c>
      <c r="F218" s="978" t="s">
        <v>526</v>
      </c>
    </row>
    <row r="219" spans="1:6" s="472" customFormat="1" ht="25.5" x14ac:dyDescent="0.25">
      <c r="B219" s="1180"/>
      <c r="C219" s="976"/>
      <c r="D219" s="976" t="s">
        <v>4449</v>
      </c>
      <c r="E219" s="977" t="s">
        <v>4450</v>
      </c>
      <c r="F219" s="978" t="s">
        <v>526</v>
      </c>
    </row>
    <row r="220" spans="1:6" s="472" customFormat="1" ht="51" x14ac:dyDescent="0.25">
      <c r="B220" s="1180"/>
      <c r="C220" s="976"/>
      <c r="D220" s="976" t="s">
        <v>4421</v>
      </c>
      <c r="E220" s="977" t="s">
        <v>4422</v>
      </c>
      <c r="F220" s="978" t="s">
        <v>526</v>
      </c>
    </row>
    <row r="221" spans="1:6" s="472" customFormat="1" ht="25.5" x14ac:dyDescent="0.25">
      <c r="B221" s="1180"/>
      <c r="C221" s="976"/>
      <c r="D221" s="976" t="s">
        <v>4180</v>
      </c>
      <c r="E221" s="977" t="s">
        <v>4130</v>
      </c>
      <c r="F221" s="978" t="s">
        <v>4456</v>
      </c>
    </row>
    <row r="222" spans="1:6" s="472" customFormat="1" ht="15" x14ac:dyDescent="0.25">
      <c r="B222" s="1180"/>
      <c r="C222" s="976"/>
      <c r="D222" s="976" t="s">
        <v>4154</v>
      </c>
      <c r="E222" s="977" t="s">
        <v>4181</v>
      </c>
      <c r="F222" s="978" t="s">
        <v>4457</v>
      </c>
    </row>
    <row r="223" spans="1:6" s="472" customFormat="1" ht="15" x14ac:dyDescent="0.25">
      <c r="B223" s="1180"/>
      <c r="C223" s="976"/>
      <c r="D223" s="976" t="s">
        <v>4182</v>
      </c>
      <c r="E223" s="977" t="s">
        <v>4134</v>
      </c>
      <c r="F223" s="978" t="s">
        <v>4458</v>
      </c>
    </row>
    <row r="224" spans="1:6" s="472" customFormat="1" ht="15" x14ac:dyDescent="0.25">
      <c r="B224" s="1181"/>
      <c r="C224" s="979"/>
      <c r="D224" s="979" t="s">
        <v>4109</v>
      </c>
      <c r="E224" s="980" t="s">
        <v>4183</v>
      </c>
      <c r="F224" s="981"/>
    </row>
    <row r="225" spans="1:6" s="472" customFormat="1" ht="15" x14ac:dyDescent="0.25">
      <c r="A225" s="1029"/>
      <c r="B225" s="1192" t="s">
        <v>4184</v>
      </c>
      <c r="C225" s="1191"/>
      <c r="D225" s="1191"/>
      <c r="E225" s="1191"/>
      <c r="F225" s="1191"/>
    </row>
    <row r="226" spans="1:6" s="472" customFormat="1" ht="102" x14ac:dyDescent="0.25">
      <c r="A226" s="972"/>
      <c r="B226" s="1179" t="s">
        <v>932</v>
      </c>
      <c r="C226" s="973" t="s">
        <v>4459</v>
      </c>
      <c r="D226" s="973" t="s">
        <v>4185</v>
      </c>
      <c r="E226" s="974" t="s">
        <v>4460</v>
      </c>
      <c r="F226" s="975" t="s">
        <v>4461</v>
      </c>
    </row>
    <row r="227" spans="1:6" s="472" customFormat="1" ht="15" x14ac:dyDescent="0.25">
      <c r="B227" s="1180"/>
      <c r="C227" s="976"/>
      <c r="D227" s="976" t="s">
        <v>4099</v>
      </c>
      <c r="E227" s="977" t="s">
        <v>4144</v>
      </c>
      <c r="F227" s="978" t="s">
        <v>526</v>
      </c>
    </row>
    <row r="228" spans="1:6" s="472" customFormat="1" ht="15" x14ac:dyDescent="0.25">
      <c r="B228" s="1180"/>
      <c r="C228" s="976"/>
      <c r="D228" s="976" t="s">
        <v>4101</v>
      </c>
      <c r="E228" s="977" t="s">
        <v>4147</v>
      </c>
      <c r="F228" s="978" t="s">
        <v>526</v>
      </c>
    </row>
    <row r="229" spans="1:6" s="472" customFormat="1" ht="25.5" x14ac:dyDescent="0.25">
      <c r="B229" s="1180"/>
      <c r="C229" s="976"/>
      <c r="D229" s="976" t="s">
        <v>4148</v>
      </c>
      <c r="E229" s="977" t="s">
        <v>4175</v>
      </c>
      <c r="F229" s="978" t="s">
        <v>526</v>
      </c>
    </row>
    <row r="230" spans="1:6" s="472" customFormat="1" ht="15" x14ac:dyDescent="0.25">
      <c r="B230" s="1180"/>
      <c r="C230" s="976"/>
      <c r="D230" s="976" t="s">
        <v>4186</v>
      </c>
      <c r="E230" s="977" t="s">
        <v>4187</v>
      </c>
      <c r="F230" s="978" t="s">
        <v>526</v>
      </c>
    </row>
    <row r="231" spans="1:6" s="472" customFormat="1" ht="15" x14ac:dyDescent="0.25">
      <c r="B231" s="1180"/>
      <c r="C231" s="976"/>
      <c r="D231" s="976" t="s">
        <v>4462</v>
      </c>
      <c r="E231" s="977" t="s">
        <v>4463</v>
      </c>
      <c r="F231" s="978" t="s">
        <v>526</v>
      </c>
    </row>
    <row r="232" spans="1:6" s="472" customFormat="1" ht="51" x14ac:dyDescent="0.25">
      <c r="B232" s="1180"/>
      <c r="C232" s="976"/>
      <c r="D232" s="976" t="s">
        <v>4421</v>
      </c>
      <c r="E232" s="977" t="s">
        <v>4422</v>
      </c>
      <c r="F232" s="978" t="s">
        <v>526</v>
      </c>
    </row>
    <row r="233" spans="1:6" s="472" customFormat="1" ht="25.5" x14ac:dyDescent="0.25">
      <c r="B233" s="1180"/>
      <c r="C233" s="976"/>
      <c r="D233" s="976" t="s">
        <v>4188</v>
      </c>
      <c r="E233" s="977" t="s">
        <v>4177</v>
      </c>
      <c r="F233" s="978" t="s">
        <v>4464</v>
      </c>
    </row>
    <row r="234" spans="1:6" s="472" customFormat="1" ht="15" x14ac:dyDescent="0.25">
      <c r="B234" s="1180"/>
      <c r="C234" s="976"/>
      <c r="D234" s="976" t="s">
        <v>4178</v>
      </c>
      <c r="E234" s="977" t="s">
        <v>4189</v>
      </c>
      <c r="F234" s="978" t="s">
        <v>4465</v>
      </c>
    </row>
    <row r="235" spans="1:6" s="472" customFormat="1" ht="15" x14ac:dyDescent="0.25">
      <c r="B235" s="1181"/>
      <c r="C235" s="979"/>
      <c r="D235" s="979" t="s">
        <v>4109</v>
      </c>
      <c r="E235" s="980" t="s">
        <v>4190</v>
      </c>
      <c r="F235" s="981"/>
    </row>
    <row r="236" spans="1:6" s="472" customFormat="1" ht="102" x14ac:dyDescent="0.25">
      <c r="A236" s="972"/>
      <c r="B236" s="1179" t="s">
        <v>933</v>
      </c>
      <c r="C236" s="973" t="s">
        <v>4466</v>
      </c>
      <c r="D236" s="973" t="s">
        <v>4185</v>
      </c>
      <c r="E236" s="974" t="s">
        <v>4467</v>
      </c>
      <c r="F236" s="975" t="s">
        <v>4468</v>
      </c>
    </row>
    <row r="237" spans="1:6" s="472" customFormat="1" ht="15" x14ac:dyDescent="0.25">
      <c r="B237" s="1180"/>
      <c r="C237" s="976"/>
      <c r="D237" s="976" t="s">
        <v>4101</v>
      </c>
      <c r="E237" s="977" t="s">
        <v>4147</v>
      </c>
      <c r="F237" s="978" t="s">
        <v>526</v>
      </c>
    </row>
    <row r="238" spans="1:6" s="472" customFormat="1" ht="25.5" x14ac:dyDescent="0.25">
      <c r="B238" s="1180"/>
      <c r="C238" s="976"/>
      <c r="D238" s="976" t="s">
        <v>4148</v>
      </c>
      <c r="E238" s="977" t="s">
        <v>4175</v>
      </c>
      <c r="F238" s="978" t="s">
        <v>526</v>
      </c>
    </row>
    <row r="239" spans="1:6" s="472" customFormat="1" ht="15" x14ac:dyDescent="0.25">
      <c r="B239" s="1180"/>
      <c r="C239" s="976"/>
      <c r="D239" s="976" t="s">
        <v>4186</v>
      </c>
      <c r="E239" s="977" t="s">
        <v>4187</v>
      </c>
      <c r="F239" s="978" t="s">
        <v>526</v>
      </c>
    </row>
    <row r="240" spans="1:6" s="472" customFormat="1" ht="15" x14ac:dyDescent="0.25">
      <c r="B240" s="1180"/>
      <c r="C240" s="976"/>
      <c r="D240" s="976" t="s">
        <v>4462</v>
      </c>
      <c r="E240" s="977" t="s">
        <v>4463</v>
      </c>
      <c r="F240" s="978" t="s">
        <v>526</v>
      </c>
    </row>
    <row r="241" spans="1:6" s="472" customFormat="1" ht="51" x14ac:dyDescent="0.25">
      <c r="B241" s="1180"/>
      <c r="C241" s="976"/>
      <c r="D241" s="976" t="s">
        <v>4421</v>
      </c>
      <c r="E241" s="977" t="s">
        <v>4422</v>
      </c>
      <c r="F241" s="978" t="s">
        <v>526</v>
      </c>
    </row>
    <row r="242" spans="1:6" s="472" customFormat="1" ht="25.5" x14ac:dyDescent="0.25">
      <c r="B242" s="1180"/>
      <c r="C242" s="976"/>
      <c r="D242" s="976" t="s">
        <v>4180</v>
      </c>
      <c r="E242" s="977" t="s">
        <v>4130</v>
      </c>
      <c r="F242" s="978" t="s">
        <v>4469</v>
      </c>
    </row>
    <row r="243" spans="1:6" s="472" customFormat="1" ht="15" x14ac:dyDescent="0.25">
      <c r="B243" s="1180"/>
      <c r="C243" s="976"/>
      <c r="D243" s="976" t="s">
        <v>4154</v>
      </c>
      <c r="E243" s="977" t="s">
        <v>4191</v>
      </c>
      <c r="F243" s="978" t="s">
        <v>4470</v>
      </c>
    </row>
    <row r="244" spans="1:6" s="472" customFormat="1" ht="15" x14ac:dyDescent="0.25">
      <c r="B244" s="1180"/>
      <c r="C244" s="976"/>
      <c r="D244" s="976" t="s">
        <v>4182</v>
      </c>
      <c r="E244" s="977" t="s">
        <v>4134</v>
      </c>
      <c r="F244" s="978" t="s">
        <v>4471</v>
      </c>
    </row>
    <row r="245" spans="1:6" s="472" customFormat="1" ht="15" x14ac:dyDescent="0.25">
      <c r="B245" s="1181"/>
      <c r="C245" s="979"/>
      <c r="D245" s="979" t="s">
        <v>4109</v>
      </c>
      <c r="E245" s="980" t="s">
        <v>4192</v>
      </c>
      <c r="F245" s="981"/>
    </row>
    <row r="246" spans="1:6" s="472" customFormat="1" ht="24" customHeight="1" x14ac:dyDescent="0.25">
      <c r="A246" s="1029"/>
      <c r="B246" s="1030"/>
      <c r="C246" s="1193" t="s">
        <v>4472</v>
      </c>
      <c r="D246" s="1193"/>
      <c r="E246" s="1193"/>
      <c r="F246" s="1031"/>
    </row>
    <row r="247" spans="1:6" s="472" customFormat="1" ht="15" x14ac:dyDescent="0.25">
      <c r="A247" s="1029"/>
      <c r="B247" s="1030"/>
      <c r="C247" s="1194" t="s">
        <v>4473</v>
      </c>
      <c r="D247" s="1194"/>
      <c r="E247" s="1194"/>
      <c r="F247" s="1032" t="s">
        <v>4474</v>
      </c>
    </row>
    <row r="248" spans="1:6" s="472" customFormat="1" ht="24" customHeight="1" x14ac:dyDescent="0.25">
      <c r="A248" s="1029"/>
      <c r="B248" s="1030"/>
      <c r="C248" s="1193" t="s">
        <v>4475</v>
      </c>
      <c r="D248" s="1193"/>
      <c r="E248" s="1193"/>
      <c r="F248" s="1031" t="s">
        <v>4474</v>
      </c>
    </row>
    <row r="249" spans="1:6" s="472" customFormat="1" ht="30.75" customHeight="1" x14ac:dyDescent="0.25">
      <c r="A249" s="1029"/>
      <c r="B249" s="1190" t="s">
        <v>4476</v>
      </c>
      <c r="C249" s="1191"/>
      <c r="D249" s="1191"/>
      <c r="E249" s="1191"/>
      <c r="F249" s="1191"/>
    </row>
    <row r="250" spans="1:6" s="472" customFormat="1" ht="15" x14ac:dyDescent="0.25">
      <c r="A250" s="1029"/>
      <c r="B250" s="1192"/>
      <c r="C250" s="1191"/>
      <c r="D250" s="1191"/>
      <c r="E250" s="1191"/>
      <c r="F250" s="1191"/>
    </row>
    <row r="251" spans="1:6" s="472" customFormat="1" ht="51" x14ac:dyDescent="0.25">
      <c r="A251" s="972"/>
      <c r="B251" s="1179" t="s">
        <v>934</v>
      </c>
      <c r="C251" s="973" t="s">
        <v>4477</v>
      </c>
      <c r="D251" s="973" t="s">
        <v>4478</v>
      </c>
      <c r="E251" s="974" t="s">
        <v>4479</v>
      </c>
      <c r="F251" s="975" t="s">
        <v>4480</v>
      </c>
    </row>
    <row r="252" spans="1:6" s="472" customFormat="1" ht="15" x14ac:dyDescent="0.25">
      <c r="B252" s="1180"/>
      <c r="C252" s="976"/>
      <c r="D252" s="976" t="s">
        <v>4101</v>
      </c>
      <c r="E252" s="977" t="s">
        <v>4102</v>
      </c>
      <c r="F252" s="978" t="s">
        <v>526</v>
      </c>
    </row>
    <row r="253" spans="1:6" s="472" customFormat="1" ht="51" x14ac:dyDescent="0.25">
      <c r="B253" s="1180"/>
      <c r="C253" s="976"/>
      <c r="D253" s="976" t="s">
        <v>4421</v>
      </c>
      <c r="E253" s="977" t="s">
        <v>4422</v>
      </c>
      <c r="F253" s="978" t="s">
        <v>526</v>
      </c>
    </row>
    <row r="254" spans="1:6" s="472" customFormat="1" ht="15" x14ac:dyDescent="0.25">
      <c r="B254" s="1180"/>
      <c r="C254" s="976"/>
      <c r="D254" s="976" t="s">
        <v>4193</v>
      </c>
      <c r="E254" s="977" t="s">
        <v>4116</v>
      </c>
      <c r="F254" s="978" t="s">
        <v>4481</v>
      </c>
    </row>
    <row r="255" spans="1:6" s="472" customFormat="1" ht="15" x14ac:dyDescent="0.25">
      <c r="B255" s="1180"/>
      <c r="C255" s="976"/>
      <c r="D255" s="976" t="s">
        <v>4154</v>
      </c>
      <c r="E255" s="977" t="s">
        <v>4194</v>
      </c>
      <c r="F255" s="978" t="s">
        <v>4482</v>
      </c>
    </row>
    <row r="256" spans="1:6" s="472" customFormat="1" ht="15" x14ac:dyDescent="0.25">
      <c r="B256" s="1180"/>
      <c r="C256" s="976"/>
      <c r="D256" s="976" t="s">
        <v>4156</v>
      </c>
      <c r="E256" s="977" t="s">
        <v>4157</v>
      </c>
      <c r="F256" s="978" t="s">
        <v>4483</v>
      </c>
    </row>
    <row r="257" spans="1:6" s="472" customFormat="1" ht="15" x14ac:dyDescent="0.25">
      <c r="B257" s="1181"/>
      <c r="C257" s="979"/>
      <c r="D257" s="979" t="s">
        <v>4109</v>
      </c>
      <c r="E257" s="980" t="s">
        <v>4484</v>
      </c>
      <c r="F257" s="981"/>
    </row>
    <row r="258" spans="1:6" s="472" customFormat="1" ht="24" customHeight="1" x14ac:dyDescent="0.25">
      <c r="A258" s="1029"/>
      <c r="B258" s="1030"/>
      <c r="C258" s="1193" t="s">
        <v>4485</v>
      </c>
      <c r="D258" s="1193"/>
      <c r="E258" s="1193"/>
      <c r="F258" s="1031"/>
    </row>
    <row r="259" spans="1:6" s="472" customFormat="1" ht="15" x14ac:dyDescent="0.25">
      <c r="A259" s="1029"/>
      <c r="B259" s="1030"/>
      <c r="C259" s="1194" t="s">
        <v>4486</v>
      </c>
      <c r="D259" s="1194"/>
      <c r="E259" s="1194"/>
      <c r="F259" s="1032" t="s">
        <v>4480</v>
      </c>
    </row>
    <row r="260" spans="1:6" s="472" customFormat="1" ht="24" customHeight="1" x14ac:dyDescent="0.25">
      <c r="A260" s="1029"/>
      <c r="B260" s="1030"/>
      <c r="C260" s="1193" t="s">
        <v>4487</v>
      </c>
      <c r="D260" s="1193"/>
      <c r="E260" s="1193"/>
      <c r="F260" s="1031" t="s">
        <v>4480</v>
      </c>
    </row>
    <row r="261" spans="1:6" s="472" customFormat="1" ht="15" x14ac:dyDescent="0.25">
      <c r="A261" s="1029"/>
      <c r="B261" s="1030"/>
      <c r="C261" s="1193" t="s">
        <v>622</v>
      </c>
      <c r="D261" s="1193"/>
      <c r="E261" s="1193"/>
      <c r="F261" s="1031"/>
    </row>
    <row r="262" spans="1:6" s="472" customFormat="1" ht="15" x14ac:dyDescent="0.25">
      <c r="A262" s="1029"/>
      <c r="B262" s="1030"/>
      <c r="C262" s="1194" t="s">
        <v>4488</v>
      </c>
      <c r="D262" s="1194"/>
      <c r="E262" s="1194"/>
      <c r="F262" s="1032" t="s">
        <v>4489</v>
      </c>
    </row>
    <row r="263" spans="1:6" s="472" customFormat="1" ht="15" x14ac:dyDescent="0.25">
      <c r="A263" s="1029"/>
      <c r="B263" s="1030"/>
      <c r="C263" s="1193" t="s">
        <v>602</v>
      </c>
      <c r="D263" s="1193"/>
      <c r="E263" s="1193"/>
      <c r="F263" s="1033">
        <v>17189489.07</v>
      </c>
    </row>
    <row r="264" spans="1:6" s="472" customFormat="1" ht="15" x14ac:dyDescent="0.25">
      <c r="B264" s="982"/>
      <c r="C264" s="983"/>
      <c r="D264" s="983"/>
      <c r="E264" s="984"/>
      <c r="F264" s="985"/>
    </row>
    <row r="265" spans="1:6" s="472" customFormat="1" ht="15" x14ac:dyDescent="0.25">
      <c r="B265" s="968"/>
      <c r="C265" s="968"/>
      <c r="D265" s="968"/>
      <c r="E265" s="968"/>
      <c r="F265" s="968"/>
    </row>
    <row r="267" spans="1:6" s="472" customFormat="1" ht="15" x14ac:dyDescent="0.25">
      <c r="B267" s="986" t="s">
        <v>673</v>
      </c>
    </row>
    <row r="268" spans="1:6" s="472" customFormat="1" ht="15" x14ac:dyDescent="0.25">
      <c r="B268" s="986" t="s">
        <v>674</v>
      </c>
    </row>
    <row r="269" spans="1:6" s="472" customFormat="1" ht="15" x14ac:dyDescent="0.25">
      <c r="B269" s="986" t="s">
        <v>675</v>
      </c>
    </row>
    <row r="270" spans="1:6" s="472" customFormat="1" ht="15" x14ac:dyDescent="0.25">
      <c r="B270" s="986" t="s">
        <v>676</v>
      </c>
    </row>
    <row r="272" spans="1:6" s="472" customFormat="1" ht="15" x14ac:dyDescent="0.25">
      <c r="B272" s="987"/>
    </row>
  </sheetData>
  <mergeCells count="67">
    <mergeCell ref="C263:E263"/>
    <mergeCell ref="B251:B257"/>
    <mergeCell ref="C258:E258"/>
    <mergeCell ref="C259:E259"/>
    <mergeCell ref="C260:E260"/>
    <mergeCell ref="C261:E261"/>
    <mergeCell ref="C262:E262"/>
    <mergeCell ref="B250:F250"/>
    <mergeCell ref="B199:F199"/>
    <mergeCell ref="B200:F200"/>
    <mergeCell ref="B201:B212"/>
    <mergeCell ref="B213:B224"/>
    <mergeCell ref="B225:F225"/>
    <mergeCell ref="B226:B235"/>
    <mergeCell ref="B236:B245"/>
    <mergeCell ref="C246:E246"/>
    <mergeCell ref="C247:E247"/>
    <mergeCell ref="C248:E248"/>
    <mergeCell ref="B249:F249"/>
    <mergeCell ref="C198:E198"/>
    <mergeCell ref="B159:B166"/>
    <mergeCell ref="B167:B174"/>
    <mergeCell ref="B175:F175"/>
    <mergeCell ref="C176:E176"/>
    <mergeCell ref="C177:E177"/>
    <mergeCell ref="C178:E178"/>
    <mergeCell ref="B179:F179"/>
    <mergeCell ref="B180:B186"/>
    <mergeCell ref="B187:B195"/>
    <mergeCell ref="C196:E196"/>
    <mergeCell ref="C197:E197"/>
    <mergeCell ref="B158:F158"/>
    <mergeCell ref="B117:F117"/>
    <mergeCell ref="C118:E118"/>
    <mergeCell ref="C119:E119"/>
    <mergeCell ref="C120:E120"/>
    <mergeCell ref="B121:F121"/>
    <mergeCell ref="B122:F122"/>
    <mergeCell ref="B123:B130"/>
    <mergeCell ref="B131:B139"/>
    <mergeCell ref="B140:F140"/>
    <mergeCell ref="B141:B148"/>
    <mergeCell ref="B149:B157"/>
    <mergeCell ref="B106:B116"/>
    <mergeCell ref="B39:F39"/>
    <mergeCell ref="B40:B47"/>
    <mergeCell ref="B48:B57"/>
    <mergeCell ref="B58:F58"/>
    <mergeCell ref="B59:B66"/>
    <mergeCell ref="B67:B76"/>
    <mergeCell ref="B77:F77"/>
    <mergeCell ref="B78:B85"/>
    <mergeCell ref="B86:B95"/>
    <mergeCell ref="B96:F96"/>
    <mergeCell ref="B97:B105"/>
    <mergeCell ref="B29:B38"/>
    <mergeCell ref="B2:C2"/>
    <mergeCell ref="D3:F3"/>
    <mergeCell ref="B4:F4"/>
    <mergeCell ref="B5:E5"/>
    <mergeCell ref="B7:F7"/>
    <mergeCell ref="B8:E8"/>
    <mergeCell ref="C11:F11"/>
    <mergeCell ref="C13:F13"/>
    <mergeCell ref="B19:F19"/>
    <mergeCell ref="B20:F20"/>
    <mergeCell ref="B21:B28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73"/>
  <sheetViews>
    <sheetView topLeftCell="A13" workbookViewId="0">
      <selection activeCell="H26" sqref="H26"/>
    </sheetView>
  </sheetViews>
  <sheetFormatPr defaultColWidth="9.140625" defaultRowHeight="15" x14ac:dyDescent="0.25"/>
  <cols>
    <col min="1" max="1" width="5.28515625" style="306" customWidth="1"/>
    <col min="2" max="2" width="21.85546875" style="126" customWidth="1"/>
    <col min="3" max="3" width="26.140625" style="126" customWidth="1"/>
    <col min="4" max="4" width="14.85546875" style="126" customWidth="1"/>
    <col min="5" max="5" width="11.28515625" style="126" customWidth="1"/>
    <col min="6" max="6" width="11.7109375" style="126" customWidth="1"/>
    <col min="7" max="7" width="23.7109375" style="126" customWidth="1"/>
    <col min="8" max="8" width="17.5703125" style="307" customWidth="1"/>
    <col min="9" max="9" width="9.140625" style="126"/>
    <col min="10" max="10" width="0" style="126" hidden="1" customWidth="1"/>
    <col min="11" max="16384" width="9.140625" style="126"/>
  </cols>
  <sheetData>
    <row r="1" spans="1:8" ht="15.75" x14ac:dyDescent="0.25">
      <c r="A1" s="1136" t="s">
        <v>4195</v>
      </c>
      <c r="B1" s="1137"/>
      <c r="C1" s="1137"/>
      <c r="D1" s="1137"/>
      <c r="E1" s="1137"/>
      <c r="F1" s="1137"/>
      <c r="G1" s="1137"/>
      <c r="H1" s="1137"/>
    </row>
    <row r="2" spans="1:8" ht="15.75" x14ac:dyDescent="0.25">
      <c r="A2" s="1138"/>
      <c r="B2" s="1137"/>
      <c r="C2" s="1137"/>
      <c r="D2" s="1137"/>
      <c r="E2" s="1137"/>
      <c r="F2" s="1137"/>
      <c r="G2" s="1137"/>
      <c r="H2" s="1137"/>
    </row>
    <row r="3" spans="1:8" ht="54" customHeight="1" x14ac:dyDescent="0.25">
      <c r="A3" s="1139" t="s">
        <v>448</v>
      </c>
      <c r="B3" s="1137"/>
      <c r="C3" s="1202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D3" s="1202"/>
      <c r="E3" s="1202"/>
      <c r="F3" s="1203"/>
      <c r="G3" s="1203"/>
      <c r="H3" s="1203"/>
    </row>
    <row r="4" spans="1:8" ht="17.25" customHeight="1" x14ac:dyDescent="0.25">
      <c r="A4" s="1139" t="s">
        <v>449</v>
      </c>
      <c r="B4" s="1137"/>
      <c r="C4" s="1142"/>
      <c r="D4" s="1142"/>
      <c r="E4" s="1142"/>
      <c r="F4" s="1137"/>
      <c r="G4" s="1137"/>
      <c r="H4" s="1137"/>
    </row>
    <row r="5" spans="1:8" ht="30" customHeight="1" x14ac:dyDescent="0.25">
      <c r="A5" s="1153" t="s">
        <v>450</v>
      </c>
      <c r="B5" s="1137"/>
      <c r="C5" s="1142" t="s">
        <v>451</v>
      </c>
      <c r="D5" s="1142"/>
      <c r="E5" s="1142"/>
      <c r="F5" s="1137"/>
      <c r="G5" s="1137"/>
      <c r="H5" s="1137"/>
    </row>
    <row r="6" spans="1:8" ht="15.75" x14ac:dyDescent="0.25">
      <c r="A6" s="1139" t="s">
        <v>452</v>
      </c>
      <c r="B6" s="1137"/>
      <c r="C6" s="1154"/>
      <c r="D6" s="1154"/>
      <c r="E6" s="1154"/>
      <c r="F6" s="1137"/>
      <c r="G6" s="1137"/>
      <c r="H6" s="1137"/>
    </row>
    <row r="7" spans="1:8" ht="15.75" x14ac:dyDescent="0.25">
      <c r="A7" s="1139" t="s">
        <v>453</v>
      </c>
      <c r="B7" s="1137"/>
      <c r="C7" s="1154" t="s">
        <v>618</v>
      </c>
      <c r="D7" s="1154"/>
      <c r="E7" s="1154"/>
      <c r="F7" s="1137"/>
      <c r="G7" s="1137"/>
      <c r="H7" s="1137"/>
    </row>
    <row r="8" spans="1:8" ht="15.75" x14ac:dyDescent="0.25">
      <c r="A8" s="150"/>
      <c r="B8" s="151"/>
      <c r="C8" s="276"/>
      <c r="D8" s="276"/>
      <c r="E8" s="276"/>
      <c r="F8" s="151"/>
      <c r="G8" s="151"/>
      <c r="H8" s="153"/>
    </row>
    <row r="9" spans="1:8" ht="109.5" customHeight="1" x14ac:dyDescent="0.25">
      <c r="A9" s="334" t="s">
        <v>5</v>
      </c>
      <c r="B9" s="334" t="s">
        <v>239</v>
      </c>
      <c r="C9" s="1200" t="s">
        <v>454</v>
      </c>
      <c r="D9" s="1201"/>
      <c r="E9" s="1201"/>
      <c r="F9" s="334" t="s">
        <v>455</v>
      </c>
      <c r="G9" s="334" t="s">
        <v>456</v>
      </c>
      <c r="H9" s="335" t="s">
        <v>457</v>
      </c>
    </row>
    <row r="10" spans="1:8" ht="15" customHeight="1" x14ac:dyDescent="0.25">
      <c r="A10" s="1146">
        <v>1</v>
      </c>
      <c r="B10" s="1148" t="s">
        <v>429</v>
      </c>
      <c r="C10" s="1150"/>
      <c r="D10" s="1151"/>
      <c r="E10" s="1152"/>
      <c r="F10" s="277"/>
      <c r="G10" s="1157"/>
      <c r="H10" s="1195"/>
    </row>
    <row r="11" spans="1:8" ht="31.5" x14ac:dyDescent="0.25">
      <c r="A11" s="1198"/>
      <c r="B11" s="1199"/>
      <c r="C11" s="158" t="s">
        <v>4490</v>
      </c>
      <c r="D11" s="283">
        <f>'Cводная смета ПИР'!G18</f>
        <v>0</v>
      </c>
      <c r="E11" s="160" t="s">
        <v>458</v>
      </c>
      <c r="F11" s="161"/>
      <c r="G11" s="1158"/>
      <c r="H11" s="1196"/>
    </row>
    <row r="12" spans="1:8" ht="15.75" x14ac:dyDescent="0.25">
      <c r="A12" s="1198"/>
      <c r="B12" s="1199"/>
      <c r="C12" s="158" t="s">
        <v>4491</v>
      </c>
      <c r="D12" s="162">
        <v>6.11</v>
      </c>
      <c r="E12" s="163"/>
      <c r="F12" s="161"/>
      <c r="G12" s="1158"/>
      <c r="H12" s="1196"/>
    </row>
    <row r="13" spans="1:8" ht="47.25" x14ac:dyDescent="0.25">
      <c r="A13" s="1198"/>
      <c r="B13" s="1199"/>
      <c r="C13" s="158" t="s">
        <v>459</v>
      </c>
      <c r="D13" s="283">
        <f>D11/D12</f>
        <v>0</v>
      </c>
      <c r="E13" s="160" t="s">
        <v>458</v>
      </c>
      <c r="F13" s="161"/>
      <c r="G13" s="1158"/>
      <c r="H13" s="1196"/>
    </row>
    <row r="14" spans="1:8" ht="15" customHeight="1" x14ac:dyDescent="0.25">
      <c r="A14" s="1146">
        <v>2</v>
      </c>
      <c r="B14" s="1148" t="s">
        <v>2</v>
      </c>
      <c r="C14" s="1150"/>
      <c r="D14" s="1151"/>
      <c r="E14" s="1152"/>
      <c r="F14" s="277"/>
      <c r="G14" s="1158"/>
      <c r="H14" s="1196"/>
    </row>
    <row r="15" spans="1:8" ht="32.450000000000003" customHeight="1" x14ac:dyDescent="0.25">
      <c r="A15" s="1198"/>
      <c r="B15" s="1199"/>
      <c r="C15" s="158" t="s">
        <v>4492</v>
      </c>
      <c r="D15" s="283">
        <f>'Cводная смета ПИР'!G20</f>
        <v>17189489.07</v>
      </c>
      <c r="E15" s="160" t="s">
        <v>458</v>
      </c>
      <c r="F15" s="161"/>
      <c r="G15" s="1158"/>
      <c r="H15" s="1196"/>
    </row>
    <row r="16" spans="1:8" ht="25.9" customHeight="1" x14ac:dyDescent="0.25">
      <c r="A16" s="1198"/>
      <c r="B16" s="1199"/>
      <c r="C16" s="158" t="s">
        <v>4491</v>
      </c>
      <c r="D16" s="162">
        <v>6.1</v>
      </c>
      <c r="E16" s="163"/>
      <c r="F16" s="161"/>
      <c r="G16" s="1158"/>
      <c r="H16" s="1196"/>
    </row>
    <row r="17" spans="1:15" ht="47.25" x14ac:dyDescent="0.25">
      <c r="A17" s="1198"/>
      <c r="B17" s="1199"/>
      <c r="C17" s="158" t="s">
        <v>460</v>
      </c>
      <c r="D17" s="283">
        <f>D15/D16</f>
        <v>2817949.03</v>
      </c>
      <c r="E17" s="160" t="s">
        <v>458</v>
      </c>
      <c r="F17" s="161"/>
      <c r="G17" s="1159"/>
      <c r="H17" s="1197"/>
      <c r="O17" s="126" t="s">
        <v>461</v>
      </c>
    </row>
    <row r="18" spans="1:15" ht="39.75" customHeight="1" x14ac:dyDescent="0.25">
      <c r="A18" s="284"/>
      <c r="B18" s="285"/>
      <c r="C18" s="167" t="s">
        <v>462</v>
      </c>
      <c r="D18" s="286">
        <f>D13+D17</f>
        <v>2817949.03</v>
      </c>
      <c r="E18" s="169" t="s">
        <v>458</v>
      </c>
      <c r="F18" s="170"/>
      <c r="G18" s="287" t="s">
        <v>4221</v>
      </c>
      <c r="H18" s="288"/>
    </row>
    <row r="19" spans="1:15" ht="63.75" customHeight="1" x14ac:dyDescent="0.25">
      <c r="A19" s="289"/>
      <c r="B19" s="290" t="s">
        <v>463</v>
      </c>
      <c r="C19" s="175" t="s">
        <v>464</v>
      </c>
      <c r="D19" s="203">
        <v>0.1188</v>
      </c>
      <c r="E19" s="176"/>
      <c r="F19" s="177"/>
      <c r="G19" s="178"/>
      <c r="H19" s="291">
        <f>D18*D19</f>
        <v>334772.34000000003</v>
      </c>
      <c r="J19" s="126" t="b">
        <f>IF(0&lt;D18&lt;150000,C28%,IF(150000&lt;D18&lt;250000,C29%,IF(250000&lt;D18&lt;500000,C30%,IF(500000&lt;D18&lt;750000,C31%,IF(750000&lt;D18&lt;1000000,C32%,IF(1000000&lt;D18&lt;1500000,C33%,IF(1500000&lt;D18&lt;3000000,C34%,IF(3000000&lt;D18&lt;4000000,C35%,IF(4000000&lt;D18&lt;6000000,C36%,IF(6000000&lt;D18&lt;8000000,C37%,IF(8000000&lt;D18&lt;12000000,C38%,IF(12000000&lt;D18&lt;18000000,C39%,IF(18000000&lt;D18&lt;24000000,C40%,IF(24000000&lt;D18&lt;30000000,C41%,IF(30000000&lt;D18&lt;36000000,C42%,IF(36000000&lt;D18&lt;45000000,C43%,IF(45000000&lt;D18&lt;52500000,C44%,IF(52500000&lt;D18&lt;60000000,C45%,IF(60000000&lt;D18&lt;70000000,C46%,IF(70000000&lt;D18&lt;80000000,C47%,IF(80000000&lt;D18&lt;100000000,C48%,IF(100000000&lt;D18&lt;120000000,C49%,IF(120000000&lt;D18&lt;140000000,C50%,IF(140000000&lt;D18&lt;160000000,C51%,IF(160000000&lt;D18&lt;180000000,C52%,IF(180000000&lt;D18&lt;200000000,C53%,IF(200000000&lt;D18&lt;220000000,C54%,IF(D18&gt;220000000,C55%))))))))))))))))))))))))))))</f>
        <v>0</v>
      </c>
    </row>
    <row r="20" spans="1:15" ht="40.5" customHeight="1" x14ac:dyDescent="0.25">
      <c r="A20" s="289"/>
      <c r="B20" s="292"/>
      <c r="C20" s="175" t="s">
        <v>679</v>
      </c>
      <c r="D20" s="336">
        <v>7.44</v>
      </c>
      <c r="E20" s="182"/>
      <c r="F20" s="183"/>
      <c r="G20" s="293"/>
      <c r="H20" s="294">
        <f>H19*D20</f>
        <v>2490706.21</v>
      </c>
    </row>
    <row r="21" spans="1:15" ht="72" customHeight="1" x14ac:dyDescent="0.25">
      <c r="A21" s="1034"/>
      <c r="B21" s="1035"/>
      <c r="C21" s="1036" t="s">
        <v>4493</v>
      </c>
      <c r="D21" s="1037">
        <v>1.0744</v>
      </c>
      <c r="E21" s="1038"/>
      <c r="F21" s="1039"/>
      <c r="G21" s="1040"/>
      <c r="H21" s="1041">
        <f>H20*D21</f>
        <v>2676014.75</v>
      </c>
    </row>
    <row r="22" spans="1:15" ht="15.75" x14ac:dyDescent="0.25">
      <c r="A22" s="295"/>
      <c r="B22" s="296"/>
      <c r="C22" s="296"/>
      <c r="D22" s="296"/>
      <c r="E22" s="296"/>
      <c r="F22" s="296"/>
      <c r="G22" s="297" t="s">
        <v>635</v>
      </c>
      <c r="H22" s="298">
        <f>H21*1.2</f>
        <v>3211217.7</v>
      </c>
    </row>
    <row r="23" spans="1:15" ht="15.75" x14ac:dyDescent="0.25">
      <c r="A23" s="295"/>
      <c r="B23" s="296"/>
      <c r="C23" s="296"/>
      <c r="D23" s="299"/>
      <c r="E23" s="296"/>
      <c r="F23" s="296"/>
      <c r="G23" s="300"/>
      <c r="H23" s="301"/>
    </row>
    <row r="24" spans="1:15" ht="15.75" x14ac:dyDescent="0.25">
      <c r="A24" s="295"/>
      <c r="B24" s="296"/>
      <c r="C24" s="296"/>
      <c r="D24" s="296"/>
      <c r="E24" s="296"/>
      <c r="F24" s="296"/>
      <c r="G24" s="300"/>
      <c r="H24" s="301"/>
    </row>
    <row r="25" spans="1:15" ht="15.75" x14ac:dyDescent="0.25">
      <c r="A25" s="295"/>
      <c r="B25" s="296"/>
      <c r="C25" s="296"/>
      <c r="D25" s="296"/>
      <c r="E25" s="296"/>
      <c r="F25" s="296"/>
      <c r="G25" s="300"/>
      <c r="H25" s="301"/>
    </row>
    <row r="26" spans="1:15" ht="30" x14ac:dyDescent="0.25">
      <c r="A26" s="295"/>
      <c r="B26" s="302" t="s">
        <v>476</v>
      </c>
      <c r="C26" s="302" t="s">
        <v>636</v>
      </c>
      <c r="D26" s="296"/>
      <c r="E26" s="296"/>
      <c r="F26" s="296"/>
      <c r="G26" s="296"/>
      <c r="H26" s="303"/>
    </row>
    <row r="27" spans="1:15" x14ac:dyDescent="0.25">
      <c r="A27" s="295"/>
      <c r="B27" s="302" t="s">
        <v>477</v>
      </c>
      <c r="C27" s="302" t="s">
        <v>479</v>
      </c>
      <c r="D27" s="296"/>
      <c r="E27" s="296"/>
      <c r="F27" s="296"/>
      <c r="G27" s="296"/>
      <c r="H27" s="303"/>
    </row>
    <row r="28" spans="1:15" x14ac:dyDescent="0.25">
      <c r="A28" s="295"/>
      <c r="B28" s="302" t="s">
        <v>480</v>
      </c>
      <c r="C28" s="302">
        <v>33.75</v>
      </c>
      <c r="D28" s="296"/>
      <c r="E28" s="296"/>
      <c r="F28" s="296"/>
      <c r="G28" s="296"/>
      <c r="H28" s="303"/>
    </row>
    <row r="29" spans="1:15" x14ac:dyDescent="0.25">
      <c r="A29" s="295"/>
      <c r="B29" s="302" t="s">
        <v>481</v>
      </c>
      <c r="C29" s="302">
        <v>29.25</v>
      </c>
      <c r="D29" s="296"/>
      <c r="E29" s="296"/>
      <c r="F29" s="296"/>
      <c r="G29" s="296"/>
      <c r="H29" s="303"/>
    </row>
    <row r="30" spans="1:15" x14ac:dyDescent="0.25">
      <c r="A30" s="295"/>
      <c r="B30" s="302" t="s">
        <v>482</v>
      </c>
      <c r="C30" s="302">
        <v>27.3</v>
      </c>
      <c r="D30" s="296"/>
      <c r="E30" s="296"/>
      <c r="F30" s="296"/>
      <c r="G30" s="296"/>
      <c r="H30" s="303"/>
    </row>
    <row r="31" spans="1:15" x14ac:dyDescent="0.25">
      <c r="A31" s="295"/>
      <c r="B31" s="302" t="s">
        <v>483</v>
      </c>
      <c r="C31" s="302">
        <v>20.22</v>
      </c>
      <c r="D31" s="296"/>
      <c r="E31" s="296"/>
      <c r="F31" s="296"/>
      <c r="G31" s="296"/>
      <c r="H31" s="303"/>
    </row>
    <row r="32" spans="1:15" x14ac:dyDescent="0.25">
      <c r="A32" s="295"/>
      <c r="B32" s="304" t="s">
        <v>484</v>
      </c>
      <c r="C32" s="304">
        <v>16.649999999999999</v>
      </c>
      <c r="D32" s="296"/>
      <c r="E32" s="296"/>
      <c r="F32" s="296"/>
      <c r="G32" s="296"/>
      <c r="H32" s="303"/>
    </row>
    <row r="33" spans="1:8" x14ac:dyDescent="0.25">
      <c r="A33" s="295"/>
      <c r="B33" s="304" t="s">
        <v>485</v>
      </c>
      <c r="C33" s="304">
        <v>12.69</v>
      </c>
      <c r="D33" s="296"/>
      <c r="E33" s="296"/>
      <c r="F33" s="296"/>
      <c r="G33" s="296"/>
      <c r="H33" s="303"/>
    </row>
    <row r="34" spans="1:8" x14ac:dyDescent="0.25">
      <c r="A34" s="295"/>
      <c r="B34" s="305" t="s">
        <v>486</v>
      </c>
      <c r="C34" s="305">
        <v>11.88</v>
      </c>
      <c r="D34" s="296"/>
      <c r="E34" s="296"/>
      <c r="F34" s="296"/>
      <c r="G34" s="296"/>
      <c r="H34" s="303"/>
    </row>
    <row r="35" spans="1:8" x14ac:dyDescent="0.25">
      <c r="A35" s="295"/>
      <c r="B35" s="577" t="s">
        <v>487</v>
      </c>
      <c r="C35" s="577">
        <v>10.98</v>
      </c>
      <c r="D35" s="296"/>
      <c r="E35" s="296"/>
      <c r="F35" s="296"/>
      <c r="G35" s="296"/>
      <c r="H35" s="303"/>
    </row>
    <row r="36" spans="1:8" x14ac:dyDescent="0.25">
      <c r="A36" s="295"/>
      <c r="B36" s="304" t="s">
        <v>488</v>
      </c>
      <c r="C36" s="304">
        <v>8.77</v>
      </c>
      <c r="D36" s="296"/>
      <c r="E36" s="296"/>
      <c r="F36" s="296"/>
      <c r="G36" s="296"/>
      <c r="H36" s="303"/>
    </row>
    <row r="37" spans="1:8" x14ac:dyDescent="0.25">
      <c r="A37" s="295"/>
      <c r="B37" s="577" t="s">
        <v>489</v>
      </c>
      <c r="C37" s="577">
        <v>7.07</v>
      </c>
      <c r="D37" s="296"/>
      <c r="E37" s="296"/>
      <c r="F37" s="296"/>
      <c r="G37" s="296"/>
      <c r="H37" s="303"/>
    </row>
    <row r="38" spans="1:8" x14ac:dyDescent="0.25">
      <c r="A38" s="295"/>
      <c r="B38" s="304" t="s">
        <v>490</v>
      </c>
      <c r="C38" s="304">
        <v>6.15</v>
      </c>
      <c r="D38" s="296"/>
      <c r="E38" s="296"/>
      <c r="F38" s="296"/>
      <c r="G38" s="296"/>
      <c r="H38" s="303"/>
    </row>
    <row r="39" spans="1:8" x14ac:dyDescent="0.25">
      <c r="A39" s="295"/>
      <c r="B39" s="577" t="s">
        <v>491</v>
      </c>
      <c r="C39" s="577">
        <v>4.76</v>
      </c>
      <c r="D39" s="296"/>
      <c r="E39" s="296"/>
      <c r="F39" s="296"/>
      <c r="G39" s="296"/>
      <c r="H39" s="303"/>
    </row>
    <row r="40" spans="1:8" x14ac:dyDescent="0.25">
      <c r="A40" s="295"/>
      <c r="B40" s="302" t="s">
        <v>492</v>
      </c>
      <c r="C40" s="302">
        <v>4.13</v>
      </c>
      <c r="D40" s="296"/>
      <c r="E40" s="296"/>
      <c r="F40" s="296"/>
      <c r="G40" s="296"/>
      <c r="H40" s="303"/>
    </row>
    <row r="41" spans="1:8" x14ac:dyDescent="0.25">
      <c r="A41" s="295"/>
      <c r="B41" s="302" t="s">
        <v>493</v>
      </c>
      <c r="C41" s="302">
        <v>3.52</v>
      </c>
      <c r="D41" s="296"/>
      <c r="E41" s="296"/>
      <c r="F41" s="296"/>
      <c r="G41" s="296"/>
      <c r="H41" s="303"/>
    </row>
    <row r="42" spans="1:8" x14ac:dyDescent="0.25">
      <c r="A42" s="295"/>
      <c r="B42" s="302" t="s">
        <v>494</v>
      </c>
      <c r="C42" s="302">
        <v>3.06</v>
      </c>
      <c r="D42" s="296"/>
      <c r="E42" s="296"/>
      <c r="F42" s="296"/>
      <c r="G42" s="296"/>
      <c r="H42" s="303"/>
    </row>
    <row r="43" spans="1:8" x14ac:dyDescent="0.25">
      <c r="A43" s="295"/>
      <c r="B43" s="302" t="s">
        <v>495</v>
      </c>
      <c r="C43" s="302">
        <v>2.62</v>
      </c>
      <c r="D43" s="296"/>
      <c r="E43" s="296"/>
      <c r="F43" s="296"/>
      <c r="G43" s="296"/>
      <c r="H43" s="303"/>
    </row>
    <row r="44" spans="1:8" x14ac:dyDescent="0.25">
      <c r="A44" s="295"/>
      <c r="B44" s="302" t="s">
        <v>496</v>
      </c>
      <c r="C44" s="302">
        <v>2.33</v>
      </c>
      <c r="D44" s="296"/>
      <c r="E44" s="296"/>
      <c r="F44" s="296"/>
      <c r="G44" s="296"/>
      <c r="H44" s="303"/>
    </row>
    <row r="45" spans="1:8" x14ac:dyDescent="0.25">
      <c r="A45" s="295"/>
      <c r="B45" s="302" t="s">
        <v>497</v>
      </c>
      <c r="C45" s="302">
        <v>2.0099999999999998</v>
      </c>
      <c r="D45" s="296"/>
      <c r="E45" s="296"/>
      <c r="F45" s="296"/>
      <c r="G45" s="296"/>
      <c r="H45" s="303"/>
    </row>
    <row r="46" spans="1:8" x14ac:dyDescent="0.25">
      <c r="A46" s="295"/>
      <c r="B46" s="302" t="s">
        <v>498</v>
      </c>
      <c r="C46" s="302">
        <v>1.68</v>
      </c>
      <c r="D46" s="296"/>
      <c r="E46" s="296"/>
      <c r="F46" s="296"/>
      <c r="G46" s="296"/>
      <c r="H46" s="303"/>
    </row>
    <row r="47" spans="1:8" x14ac:dyDescent="0.25">
      <c r="A47" s="295"/>
      <c r="B47" s="302" t="s">
        <v>499</v>
      </c>
      <c r="C47" s="302">
        <v>1.56</v>
      </c>
      <c r="D47" s="296"/>
      <c r="E47" s="296"/>
      <c r="F47" s="296"/>
      <c r="G47" s="296"/>
      <c r="H47" s="303"/>
    </row>
    <row r="48" spans="1:8" x14ac:dyDescent="0.25">
      <c r="A48" s="295"/>
      <c r="B48" s="302" t="s">
        <v>500</v>
      </c>
      <c r="C48" s="302">
        <v>1.22</v>
      </c>
      <c r="D48" s="296"/>
      <c r="E48" s="296"/>
      <c r="F48" s="296"/>
      <c r="G48" s="296"/>
      <c r="H48" s="303"/>
    </row>
    <row r="49" spans="1:8" x14ac:dyDescent="0.25">
      <c r="A49" s="295"/>
      <c r="B49" s="302" t="s">
        <v>501</v>
      </c>
      <c r="C49" s="302">
        <v>1.04</v>
      </c>
      <c r="D49" s="296"/>
      <c r="E49" s="296"/>
      <c r="F49" s="296"/>
      <c r="G49" s="296"/>
      <c r="H49" s="303"/>
    </row>
    <row r="50" spans="1:8" x14ac:dyDescent="0.25">
      <c r="A50" s="295"/>
      <c r="B50" s="302" t="s">
        <v>502</v>
      </c>
      <c r="C50" s="302">
        <v>0.9</v>
      </c>
      <c r="D50" s="296"/>
      <c r="E50" s="296"/>
      <c r="F50" s="296"/>
      <c r="G50" s="296"/>
      <c r="H50" s="303"/>
    </row>
    <row r="51" spans="1:8" x14ac:dyDescent="0.25">
      <c r="A51" s="295"/>
      <c r="B51" s="302" t="s">
        <v>503</v>
      </c>
      <c r="C51" s="302">
        <v>0.8</v>
      </c>
      <c r="D51" s="296"/>
      <c r="E51" s="296"/>
      <c r="F51" s="296"/>
      <c r="G51" s="296"/>
      <c r="H51" s="303"/>
    </row>
    <row r="52" spans="1:8" x14ac:dyDescent="0.25">
      <c r="A52" s="295"/>
      <c r="B52" s="302" t="s">
        <v>504</v>
      </c>
      <c r="C52" s="302">
        <v>0.73</v>
      </c>
      <c r="D52" s="296"/>
      <c r="E52" s="296"/>
      <c r="F52" s="296"/>
      <c r="G52" s="296"/>
      <c r="H52" s="303"/>
    </row>
    <row r="53" spans="1:8" x14ac:dyDescent="0.25">
      <c r="A53" s="295"/>
      <c r="B53" s="302" t="s">
        <v>505</v>
      </c>
      <c r="C53" s="302">
        <v>0.66</v>
      </c>
      <c r="D53" s="296"/>
      <c r="E53" s="296"/>
      <c r="F53" s="296"/>
      <c r="G53" s="296"/>
      <c r="H53" s="303"/>
    </row>
    <row r="54" spans="1:8" x14ac:dyDescent="0.25">
      <c r="A54" s="295"/>
      <c r="B54" s="302" t="s">
        <v>506</v>
      </c>
      <c r="C54" s="302">
        <v>0.61</v>
      </c>
      <c r="D54" s="296"/>
      <c r="E54" s="296"/>
      <c r="F54" s="296"/>
      <c r="G54" s="296"/>
      <c r="H54" s="303"/>
    </row>
    <row r="55" spans="1:8" x14ac:dyDescent="0.25">
      <c r="A55" s="295"/>
      <c r="B55" s="302" t="s">
        <v>507</v>
      </c>
      <c r="C55" s="302">
        <v>0.57999999999999996</v>
      </c>
      <c r="D55" s="296"/>
      <c r="E55" s="296"/>
      <c r="F55" s="296"/>
      <c r="G55" s="296"/>
      <c r="H55" s="303"/>
    </row>
    <row r="56" spans="1:8" x14ac:dyDescent="0.25">
      <c r="A56" s="295"/>
      <c r="B56" s="296"/>
      <c r="C56" s="296"/>
      <c r="D56" s="296"/>
      <c r="E56" s="296"/>
      <c r="F56" s="296"/>
      <c r="G56" s="296"/>
      <c r="H56" s="303"/>
    </row>
    <row r="57" spans="1:8" x14ac:dyDescent="0.25">
      <c r="A57" s="295"/>
      <c r="B57" s="296"/>
      <c r="C57" s="296"/>
      <c r="D57" s="296"/>
      <c r="E57" s="296"/>
      <c r="F57" s="296"/>
      <c r="G57" s="296"/>
      <c r="H57" s="303"/>
    </row>
    <row r="58" spans="1:8" x14ac:dyDescent="0.25">
      <c r="A58" s="295"/>
      <c r="B58" s="296"/>
      <c r="C58" s="296"/>
      <c r="D58" s="296"/>
      <c r="E58" s="296"/>
      <c r="F58" s="296"/>
      <c r="G58" s="296"/>
      <c r="H58" s="303"/>
    </row>
    <row r="59" spans="1:8" x14ac:dyDescent="0.25">
      <c r="A59" s="295"/>
      <c r="B59" s="296"/>
      <c r="C59" s="296"/>
      <c r="D59" s="296"/>
      <c r="E59" s="296"/>
      <c r="F59" s="296"/>
      <c r="G59" s="296"/>
      <c r="H59" s="303"/>
    </row>
    <row r="60" spans="1:8" x14ac:dyDescent="0.25">
      <c r="A60" s="295"/>
      <c r="B60" s="296"/>
      <c r="C60" s="296"/>
      <c r="D60" s="296"/>
      <c r="E60" s="296"/>
      <c r="F60" s="296"/>
      <c r="G60" s="296"/>
      <c r="H60" s="303"/>
    </row>
    <row r="61" spans="1:8" x14ac:dyDescent="0.25">
      <c r="A61" s="295"/>
      <c r="B61" s="296"/>
      <c r="C61" s="296"/>
      <c r="D61" s="296"/>
      <c r="E61" s="296"/>
      <c r="F61" s="296"/>
      <c r="G61" s="296"/>
      <c r="H61" s="303"/>
    </row>
    <row r="62" spans="1:8" x14ac:dyDescent="0.25">
      <c r="A62" s="295"/>
      <c r="B62" s="296"/>
      <c r="C62" s="296"/>
      <c r="D62" s="296"/>
      <c r="E62" s="296"/>
      <c r="F62" s="296"/>
      <c r="G62" s="296"/>
      <c r="H62" s="303"/>
    </row>
    <row r="63" spans="1:8" x14ac:dyDescent="0.25">
      <c r="A63" s="295"/>
      <c r="B63" s="296"/>
      <c r="C63" s="296"/>
      <c r="D63" s="296"/>
      <c r="E63" s="296"/>
      <c r="F63" s="296"/>
      <c r="G63" s="296"/>
      <c r="H63" s="303"/>
    </row>
    <row r="64" spans="1:8" x14ac:dyDescent="0.25">
      <c r="A64" s="295"/>
      <c r="B64" s="296"/>
      <c r="C64" s="296"/>
      <c r="D64" s="296"/>
      <c r="E64" s="296"/>
      <c r="F64" s="296"/>
      <c r="G64" s="296"/>
      <c r="H64" s="303"/>
    </row>
    <row r="65" spans="1:8" x14ac:dyDescent="0.25">
      <c r="A65" s="295"/>
      <c r="B65" s="296"/>
      <c r="C65" s="296"/>
      <c r="D65" s="296"/>
      <c r="E65" s="296"/>
      <c r="F65" s="296"/>
      <c r="G65" s="296"/>
      <c r="H65" s="303"/>
    </row>
    <row r="66" spans="1:8" x14ac:dyDescent="0.25">
      <c r="A66" s="295"/>
      <c r="B66" s="296"/>
      <c r="C66" s="296"/>
      <c r="D66" s="296"/>
      <c r="E66" s="296"/>
      <c r="F66" s="296"/>
      <c r="G66" s="296"/>
      <c r="H66" s="303"/>
    </row>
    <row r="67" spans="1:8" x14ac:dyDescent="0.25">
      <c r="A67" s="295"/>
      <c r="B67" s="296"/>
      <c r="C67" s="296"/>
      <c r="D67" s="296"/>
      <c r="E67" s="296"/>
      <c r="F67" s="296"/>
      <c r="G67" s="296"/>
      <c r="H67" s="303"/>
    </row>
    <row r="68" spans="1:8" x14ac:dyDescent="0.25">
      <c r="A68" s="295"/>
      <c r="B68" s="296"/>
      <c r="C68" s="296"/>
      <c r="D68" s="296"/>
      <c r="E68" s="296"/>
      <c r="F68" s="296"/>
      <c r="G68" s="296"/>
      <c r="H68" s="303"/>
    </row>
    <row r="69" spans="1:8" x14ac:dyDescent="0.25">
      <c r="A69" s="295"/>
      <c r="B69" s="296"/>
      <c r="C69" s="296"/>
      <c r="D69" s="296"/>
      <c r="E69" s="296"/>
      <c r="F69" s="296"/>
      <c r="G69" s="296"/>
      <c r="H69" s="303"/>
    </row>
    <row r="70" spans="1:8" x14ac:dyDescent="0.25">
      <c r="A70" s="295"/>
      <c r="B70" s="296"/>
      <c r="C70" s="296"/>
      <c r="D70" s="296"/>
      <c r="E70" s="296"/>
      <c r="F70" s="296"/>
      <c r="G70" s="296"/>
      <c r="H70" s="303"/>
    </row>
    <row r="71" spans="1:8" x14ac:dyDescent="0.25">
      <c r="A71" s="295"/>
      <c r="B71" s="296"/>
      <c r="C71" s="296"/>
      <c r="D71" s="296"/>
      <c r="E71" s="296"/>
      <c r="F71" s="296"/>
      <c r="G71" s="296"/>
      <c r="H71" s="303"/>
    </row>
    <row r="72" spans="1:8" x14ac:dyDescent="0.25">
      <c r="A72" s="295"/>
      <c r="B72" s="296"/>
      <c r="C72" s="296"/>
      <c r="D72" s="296"/>
      <c r="E72" s="296"/>
      <c r="F72" s="296"/>
      <c r="G72" s="296"/>
      <c r="H72" s="303"/>
    </row>
    <row r="73" spans="1:8" x14ac:dyDescent="0.25">
      <c r="A73" s="295"/>
      <c r="B73" s="296"/>
      <c r="C73" s="296"/>
      <c r="D73" s="296"/>
      <c r="E73" s="296"/>
      <c r="F73" s="296"/>
      <c r="G73" s="296"/>
      <c r="H73" s="303"/>
    </row>
  </sheetData>
  <mergeCells count="21">
    <mergeCell ref="A1:H1"/>
    <mergeCell ref="A2:H2"/>
    <mergeCell ref="A3:B3"/>
    <mergeCell ref="C3:H3"/>
    <mergeCell ref="A4:B4"/>
    <mergeCell ref="C4:H4"/>
    <mergeCell ref="H10:H17"/>
    <mergeCell ref="A14:A17"/>
    <mergeCell ref="B14:B17"/>
    <mergeCell ref="C14:E14"/>
    <mergeCell ref="A5:B5"/>
    <mergeCell ref="C5:H5"/>
    <mergeCell ref="A6:B6"/>
    <mergeCell ref="C6:H6"/>
    <mergeCell ref="A7:B7"/>
    <mergeCell ref="C7:H7"/>
    <mergeCell ref="C9:E9"/>
    <mergeCell ref="A10:A13"/>
    <mergeCell ref="B10:B13"/>
    <mergeCell ref="C10:E10"/>
    <mergeCell ref="G10:G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topLeftCell="A31" zoomScale="60" zoomScaleNormal="60" zoomScaleSheetLayoutView="89" workbookViewId="0">
      <selection activeCell="D31" sqref="D31"/>
    </sheetView>
  </sheetViews>
  <sheetFormatPr defaultRowHeight="15" x14ac:dyDescent="0.25"/>
  <cols>
    <col min="1" max="1" width="9.140625" style="337"/>
    <col min="2" max="2" width="88.5703125" style="1" customWidth="1"/>
    <col min="3" max="3" width="31.42578125" style="337" customWidth="1"/>
    <col min="4" max="4" width="18.85546875" style="337" customWidth="1"/>
    <col min="5" max="5" width="61.5703125" style="337" customWidth="1"/>
    <col min="6" max="6" width="21.42578125" style="337" customWidth="1"/>
    <col min="7" max="7" width="30.7109375" style="337" customWidth="1"/>
    <col min="8" max="8" width="23.42578125" style="337" customWidth="1"/>
    <col min="9" max="9" width="26.85546875" style="337" customWidth="1"/>
    <col min="10" max="11" width="30.7109375" style="337" customWidth="1"/>
    <col min="12" max="12" width="34.7109375" style="337" customWidth="1"/>
    <col min="13" max="13" width="24.7109375" style="337" customWidth="1"/>
    <col min="14" max="14" width="23" style="337" customWidth="1"/>
    <col min="15" max="15" width="25.85546875" style="337" customWidth="1"/>
    <col min="16" max="16" width="46.7109375" style="337" customWidth="1"/>
    <col min="17" max="16384" width="9.140625" style="337"/>
  </cols>
  <sheetData>
    <row r="1" spans="1:19" ht="24.75" customHeight="1" x14ac:dyDescent="0.3">
      <c r="A1" s="1212" t="s">
        <v>4071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  <c r="L1" s="1212"/>
      <c r="M1" s="1212"/>
      <c r="N1" s="1212"/>
      <c r="O1" s="1212"/>
      <c r="P1" s="1212"/>
      <c r="Q1" s="872"/>
      <c r="R1" s="872"/>
      <c r="S1" s="872"/>
    </row>
    <row r="2" spans="1:19" ht="35.25" customHeight="1" x14ac:dyDescent="0.3">
      <c r="A2" s="1212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2"/>
      <c r="O2" s="1212"/>
      <c r="P2" s="1212"/>
      <c r="Q2" s="872"/>
      <c r="R2" s="872"/>
      <c r="S2" s="872"/>
    </row>
    <row r="3" spans="1:19" ht="26.25" x14ac:dyDescent="0.4">
      <c r="A3" s="877"/>
      <c r="B3" s="878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2"/>
      <c r="Q3" s="872"/>
      <c r="R3" s="872"/>
      <c r="S3" s="872"/>
    </row>
    <row r="4" spans="1:19" ht="56.25" customHeight="1" x14ac:dyDescent="0.3">
      <c r="A4" s="1213" t="s">
        <v>4072</v>
      </c>
      <c r="B4" s="1214" t="s">
        <v>4073</v>
      </c>
      <c r="C4" s="1210" t="s">
        <v>4074</v>
      </c>
      <c r="D4" s="1214" t="s">
        <v>4075</v>
      </c>
      <c r="E4" s="1216" t="s">
        <v>4076</v>
      </c>
      <c r="F4" s="1217"/>
      <c r="G4" s="1217"/>
      <c r="H4" s="1217"/>
      <c r="I4" s="1218"/>
      <c r="J4" s="1210" t="s">
        <v>4077</v>
      </c>
      <c r="K4" s="1210" t="s">
        <v>4494</v>
      </c>
      <c r="L4" s="1210" t="s">
        <v>4274</v>
      </c>
      <c r="M4" s="1210" t="s">
        <v>4495</v>
      </c>
      <c r="N4" s="1210" t="s">
        <v>4078</v>
      </c>
      <c r="O4" s="1210" t="s">
        <v>4079</v>
      </c>
      <c r="P4" s="1220" t="s">
        <v>4080</v>
      </c>
      <c r="Q4" s="872"/>
      <c r="R4" s="872"/>
      <c r="S4" s="872"/>
    </row>
    <row r="5" spans="1:19" ht="183" customHeight="1" x14ac:dyDescent="0.3">
      <c r="A5" s="1213"/>
      <c r="B5" s="1214"/>
      <c r="C5" s="1215"/>
      <c r="D5" s="1214"/>
      <c r="E5" s="879" t="s">
        <v>4081</v>
      </c>
      <c r="F5" s="880" t="s">
        <v>4082</v>
      </c>
      <c r="G5" s="880" t="s">
        <v>4083</v>
      </c>
      <c r="H5" s="880" t="s">
        <v>4075</v>
      </c>
      <c r="I5" s="880" t="s">
        <v>4084</v>
      </c>
      <c r="J5" s="1215"/>
      <c r="K5" s="1211"/>
      <c r="L5" s="1211"/>
      <c r="M5" s="1219"/>
      <c r="N5" s="1215"/>
      <c r="O5" s="1215"/>
      <c r="P5" s="1221"/>
      <c r="Q5" s="872"/>
      <c r="R5" s="872"/>
      <c r="S5" s="872"/>
    </row>
    <row r="6" spans="1:19" s="126" customFormat="1" ht="216.75" customHeight="1" x14ac:dyDescent="0.3">
      <c r="A6" s="886" t="s">
        <v>190</v>
      </c>
      <c r="B6" s="882" t="s">
        <v>4302</v>
      </c>
      <c r="C6" s="887" t="s">
        <v>4197</v>
      </c>
      <c r="D6" s="1009">
        <v>1335</v>
      </c>
      <c r="E6" s="900"/>
      <c r="F6" s="899"/>
      <c r="G6" s="998"/>
      <c r="H6" s="901"/>
      <c r="I6" s="998"/>
      <c r="J6" s="997">
        <f>J7+J8</f>
        <v>54160.95</v>
      </c>
      <c r="K6" s="1007"/>
      <c r="L6" s="997">
        <f>L7+L8</f>
        <v>60170.78</v>
      </c>
      <c r="M6" s="1008"/>
      <c r="N6" s="997">
        <f>N7+N8</f>
        <v>63973.57</v>
      </c>
      <c r="O6" s="997">
        <f>O7+O8</f>
        <v>76768.289999999994</v>
      </c>
      <c r="P6" s="904" t="s">
        <v>4499</v>
      </c>
      <c r="Q6" s="875"/>
      <c r="R6" s="875"/>
      <c r="S6" s="875"/>
    </row>
    <row r="7" spans="1:19" s="126" customFormat="1" ht="72.75" customHeight="1" x14ac:dyDescent="0.3">
      <c r="A7" s="886"/>
      <c r="B7" s="882"/>
      <c r="C7" s="1204" t="s">
        <v>4197</v>
      </c>
      <c r="D7" s="1206">
        <f>D6</f>
        <v>1335</v>
      </c>
      <c r="E7" s="1204" t="s">
        <v>4213</v>
      </c>
      <c r="F7" s="1003">
        <v>44287</v>
      </c>
      <c r="G7" s="995">
        <v>6129.18</v>
      </c>
      <c r="H7" s="1208">
        <v>903.51</v>
      </c>
      <c r="I7" s="995">
        <f>G7/H7</f>
        <v>6.78</v>
      </c>
      <c r="J7" s="995">
        <f>I7*D7</f>
        <v>9051.2999999999993</v>
      </c>
      <c r="K7" s="992">
        <f>'Индексы Росстата'!$C$23</f>
        <v>1.3181</v>
      </c>
      <c r="L7" s="994">
        <f t="shared" ref="L7:L8" si="0">J7*K7</f>
        <v>11930.52</v>
      </c>
      <c r="M7" s="1000">
        <f>'Индексы Минэк'!$K$14</f>
        <v>1.0631999999999999</v>
      </c>
      <c r="N7" s="869">
        <f t="shared" ref="N7:N8" si="1">L7*M7</f>
        <v>12684.53</v>
      </c>
      <c r="O7" s="869">
        <f>N7*1.2</f>
        <v>15221.44</v>
      </c>
      <c r="P7" s="874"/>
      <c r="Q7" s="875"/>
      <c r="R7" s="875"/>
      <c r="S7" s="875"/>
    </row>
    <row r="8" spans="1:19" s="126" customFormat="1" ht="60.75" customHeight="1" x14ac:dyDescent="0.3">
      <c r="A8" s="886"/>
      <c r="B8" s="882"/>
      <c r="C8" s="1205"/>
      <c r="D8" s="1207"/>
      <c r="E8" s="1205"/>
      <c r="F8" s="1003">
        <v>45108</v>
      </c>
      <c r="G8" s="995">
        <v>30530.98</v>
      </c>
      <c r="H8" s="1209"/>
      <c r="I8" s="995">
        <f>G8/H7</f>
        <v>33.79</v>
      </c>
      <c r="J8" s="995">
        <f>I8*D7</f>
        <v>45109.65</v>
      </c>
      <c r="K8" s="992">
        <f>'Индексы Росстата'!$C$20</f>
        <v>1.0693999999999999</v>
      </c>
      <c r="L8" s="994">
        <f t="shared" si="0"/>
        <v>48240.26</v>
      </c>
      <c r="M8" s="1000">
        <f>'Индексы Минэк'!$K$14</f>
        <v>1.0631999999999999</v>
      </c>
      <c r="N8" s="869">
        <f t="shared" si="1"/>
        <v>51289.04</v>
      </c>
      <c r="O8" s="869">
        <f>N8*1.2</f>
        <v>61546.85</v>
      </c>
      <c r="P8" s="874"/>
      <c r="Q8" s="875"/>
      <c r="R8" s="875"/>
      <c r="S8" s="875"/>
    </row>
    <row r="9" spans="1:19" s="126" customFormat="1" ht="68.25" customHeight="1" x14ac:dyDescent="0.3">
      <c r="A9" s="881">
        <v>2</v>
      </c>
      <c r="B9" s="882" t="s">
        <v>4200</v>
      </c>
      <c r="C9" s="887" t="s">
        <v>4197</v>
      </c>
      <c r="D9" s="883">
        <v>1651</v>
      </c>
      <c r="E9" s="881"/>
      <c r="F9" s="881"/>
      <c r="G9" s="881"/>
      <c r="H9" s="881"/>
      <c r="I9" s="881"/>
      <c r="J9" s="997">
        <f>(J10+J11+J12+J13)/3</f>
        <v>94915.99</v>
      </c>
      <c r="K9" s="1007"/>
      <c r="L9" s="997">
        <f>(L10+L11+L12+L13)/3</f>
        <v>118323.49</v>
      </c>
      <c r="M9" s="997"/>
      <c r="N9" s="997">
        <f>(N10+N11+N12+N13)/3</f>
        <v>125801.53</v>
      </c>
      <c r="O9" s="997">
        <f>(O10+O11+O12+O13)/3</f>
        <v>150961.84</v>
      </c>
      <c r="P9" s="903" t="s">
        <v>4207</v>
      </c>
      <c r="Q9" s="875"/>
      <c r="R9" s="875"/>
      <c r="S9" s="875"/>
    </row>
    <row r="10" spans="1:19" s="126" customFormat="1" ht="68.25" customHeight="1" x14ac:dyDescent="0.3">
      <c r="A10" s="881"/>
      <c r="B10" s="882"/>
      <c r="C10" s="1204" t="s">
        <v>4197</v>
      </c>
      <c r="D10" s="1206">
        <f>D9</f>
        <v>1651</v>
      </c>
      <c r="E10" s="1204" t="s">
        <v>4212</v>
      </c>
      <c r="F10" s="1003">
        <v>44287</v>
      </c>
      <c r="G10" s="995">
        <v>178412.39</v>
      </c>
      <c r="H10" s="1208">
        <v>5786.88</v>
      </c>
      <c r="I10" s="995">
        <f>G10/H10</f>
        <v>30.83</v>
      </c>
      <c r="J10" s="995">
        <f>I10*D10</f>
        <v>50900.33</v>
      </c>
      <c r="K10" s="992">
        <f>'Индексы Росстата'!$C$23</f>
        <v>1.3181</v>
      </c>
      <c r="L10" s="994">
        <f>J10*K10</f>
        <v>67091.72</v>
      </c>
      <c r="M10" s="1000">
        <f>'Индексы Минэк'!$K$14</f>
        <v>1.0631999999999999</v>
      </c>
      <c r="N10" s="869">
        <f>L10*M10</f>
        <v>71331.92</v>
      </c>
      <c r="O10" s="995">
        <f>N10*1.2</f>
        <v>85598.3</v>
      </c>
      <c r="P10" s="874"/>
      <c r="Q10" s="875"/>
      <c r="R10" s="875"/>
      <c r="S10" s="875"/>
    </row>
    <row r="11" spans="1:19" s="126" customFormat="1" ht="68.25" customHeight="1" x14ac:dyDescent="0.3">
      <c r="A11" s="881"/>
      <c r="B11" s="882"/>
      <c r="C11" s="1205"/>
      <c r="D11" s="1207"/>
      <c r="E11" s="1205"/>
      <c r="F11" s="1003">
        <v>45108</v>
      </c>
      <c r="G11" s="995">
        <v>141151.13</v>
      </c>
      <c r="H11" s="1209"/>
      <c r="I11" s="995">
        <f>G11/H10</f>
        <v>24.39</v>
      </c>
      <c r="J11" s="995">
        <f>I11*D10</f>
        <v>40267.89</v>
      </c>
      <c r="K11" s="992">
        <f>'Индексы Росстата'!$C$20</f>
        <v>1.0693999999999999</v>
      </c>
      <c r="L11" s="994">
        <f t="shared" ref="L11:L34" si="2">J11*K11</f>
        <v>43062.48</v>
      </c>
      <c r="M11" s="1000">
        <f>'Индексы Минэк'!$K$14</f>
        <v>1.0631999999999999</v>
      </c>
      <c r="N11" s="869">
        <f t="shared" ref="N11:N34" si="3">L11*M11</f>
        <v>45784.03</v>
      </c>
      <c r="O11" s="995">
        <f>N11*1.2</f>
        <v>54940.84</v>
      </c>
      <c r="P11" s="874"/>
      <c r="Q11" s="875"/>
      <c r="R11" s="875"/>
      <c r="S11" s="875"/>
    </row>
    <row r="12" spans="1:19" s="126" customFormat="1" ht="68.25" customHeight="1" x14ac:dyDescent="0.3">
      <c r="A12" s="881"/>
      <c r="B12" s="882"/>
      <c r="C12" s="867" t="s">
        <v>4197</v>
      </c>
      <c r="D12" s="870">
        <f>D9</f>
        <v>1651</v>
      </c>
      <c r="E12" s="867" t="s">
        <v>4198</v>
      </c>
      <c r="F12" s="1004">
        <v>44927</v>
      </c>
      <c r="G12" s="996">
        <v>183032.93</v>
      </c>
      <c r="H12" s="871">
        <v>4980</v>
      </c>
      <c r="I12" s="996">
        <f>G12/H12</f>
        <v>36.75</v>
      </c>
      <c r="J12" s="996">
        <f>I12*D12</f>
        <v>60674.25</v>
      </c>
      <c r="K12" s="993">
        <f>'Индексы Росстата'!$C$21</f>
        <v>1.1021000000000001</v>
      </c>
      <c r="L12" s="999">
        <f t="shared" si="2"/>
        <v>66869.09</v>
      </c>
      <c r="M12" s="1001">
        <f>'Индексы Минэк'!$K$14</f>
        <v>1.0631999999999999</v>
      </c>
      <c r="N12" s="868">
        <f t="shared" si="3"/>
        <v>71095.22</v>
      </c>
      <c r="O12" s="996">
        <f>N12*1.2</f>
        <v>85314.26</v>
      </c>
      <c r="P12" s="874"/>
      <c r="Q12" s="875"/>
      <c r="R12" s="875"/>
      <c r="S12" s="875"/>
    </row>
    <row r="13" spans="1:19" s="126" customFormat="1" ht="68.25" customHeight="1" x14ac:dyDescent="0.3">
      <c r="A13" s="881"/>
      <c r="B13" s="882"/>
      <c r="C13" s="867" t="s">
        <v>4197</v>
      </c>
      <c r="D13" s="870">
        <f>D9</f>
        <v>1651</v>
      </c>
      <c r="E13" s="867" t="s">
        <v>4199</v>
      </c>
      <c r="F13" s="1004">
        <v>44197</v>
      </c>
      <c r="G13" s="996">
        <v>172187.09</v>
      </c>
      <c r="H13" s="871">
        <v>2139</v>
      </c>
      <c r="I13" s="996">
        <f t="shared" ref="I13" si="4">G13/H13</f>
        <v>80.5</v>
      </c>
      <c r="J13" s="996">
        <f>I13*D13</f>
        <v>132905.5</v>
      </c>
      <c r="K13" s="993">
        <f>'Индексы Росстата'!$C$24</f>
        <v>1.3389</v>
      </c>
      <c r="L13" s="999">
        <f t="shared" si="2"/>
        <v>177947.17</v>
      </c>
      <c r="M13" s="1001">
        <f>'Индексы Минэк'!$K$14</f>
        <v>1.0631999999999999</v>
      </c>
      <c r="N13" s="868">
        <f t="shared" si="3"/>
        <v>189193.43</v>
      </c>
      <c r="O13" s="996">
        <f t="shared" ref="O13" si="5">N13*1.2</f>
        <v>227032.12</v>
      </c>
      <c r="P13" s="874"/>
      <c r="Q13" s="875"/>
      <c r="R13" s="875"/>
      <c r="S13" s="875"/>
    </row>
    <row r="14" spans="1:19" s="126" customFormat="1" ht="216.75" customHeight="1" x14ac:dyDescent="0.3">
      <c r="A14" s="886" t="s">
        <v>652</v>
      </c>
      <c r="B14" s="882" t="s">
        <v>4124</v>
      </c>
      <c r="C14" s="887" t="s">
        <v>4197</v>
      </c>
      <c r="D14" s="1009">
        <v>670</v>
      </c>
      <c r="E14" s="900"/>
      <c r="F14" s="899"/>
      <c r="G14" s="998"/>
      <c r="H14" s="901"/>
      <c r="I14" s="998"/>
      <c r="J14" s="997">
        <f>J15+J16</f>
        <v>27181.9</v>
      </c>
      <c r="K14" s="1007"/>
      <c r="L14" s="997">
        <f>L15+L16</f>
        <v>30198.07</v>
      </c>
      <c r="M14" s="1008"/>
      <c r="N14" s="997">
        <f>N15+N16</f>
        <v>32106.59</v>
      </c>
      <c r="O14" s="997">
        <f>O15+O16</f>
        <v>38527.9</v>
      </c>
      <c r="P14" s="904" t="s">
        <v>4208</v>
      </c>
      <c r="Q14" s="875"/>
      <c r="R14" s="875"/>
      <c r="S14" s="875"/>
    </row>
    <row r="15" spans="1:19" s="126" customFormat="1" ht="72.75" customHeight="1" x14ac:dyDescent="0.3">
      <c r="A15" s="886"/>
      <c r="B15" s="882"/>
      <c r="C15" s="1204" t="s">
        <v>4197</v>
      </c>
      <c r="D15" s="1206">
        <v>670</v>
      </c>
      <c r="E15" s="1204" t="s">
        <v>4213</v>
      </c>
      <c r="F15" s="1003">
        <v>44287</v>
      </c>
      <c r="G15" s="995">
        <v>6129.18</v>
      </c>
      <c r="H15" s="1208">
        <v>903.51</v>
      </c>
      <c r="I15" s="995">
        <f>G15/H15</f>
        <v>6.78</v>
      </c>
      <c r="J15" s="995">
        <f>I15*D15</f>
        <v>4542.6000000000004</v>
      </c>
      <c r="K15" s="992">
        <f>'Индексы Росстата'!$C$23</f>
        <v>1.3181</v>
      </c>
      <c r="L15" s="994">
        <f t="shared" si="2"/>
        <v>5987.6</v>
      </c>
      <c r="M15" s="1000">
        <f>'Индексы Минэк'!$K$14</f>
        <v>1.0631999999999999</v>
      </c>
      <c r="N15" s="869">
        <f t="shared" si="3"/>
        <v>6366.02</v>
      </c>
      <c r="O15" s="869">
        <f>N15*1.2</f>
        <v>7639.22</v>
      </c>
      <c r="P15" s="874"/>
      <c r="Q15" s="875"/>
      <c r="R15" s="875"/>
      <c r="S15" s="875"/>
    </row>
    <row r="16" spans="1:19" s="126" customFormat="1" ht="60.75" customHeight="1" x14ac:dyDescent="0.3">
      <c r="A16" s="886"/>
      <c r="B16" s="882"/>
      <c r="C16" s="1205"/>
      <c r="D16" s="1207"/>
      <c r="E16" s="1205"/>
      <c r="F16" s="1003">
        <v>45108</v>
      </c>
      <c r="G16" s="995">
        <v>30530.98</v>
      </c>
      <c r="H16" s="1209"/>
      <c r="I16" s="995">
        <f>G16/H15</f>
        <v>33.79</v>
      </c>
      <c r="J16" s="995">
        <f>I16*D15</f>
        <v>22639.3</v>
      </c>
      <c r="K16" s="992">
        <f>'Индексы Росстата'!$C$20</f>
        <v>1.0693999999999999</v>
      </c>
      <c r="L16" s="994">
        <f t="shared" si="2"/>
        <v>24210.47</v>
      </c>
      <c r="M16" s="1000">
        <f>'Индексы Минэк'!$K$14</f>
        <v>1.0631999999999999</v>
      </c>
      <c r="N16" s="869">
        <f t="shared" si="3"/>
        <v>25740.57</v>
      </c>
      <c r="O16" s="869">
        <f>N16*1.2</f>
        <v>30888.68</v>
      </c>
      <c r="P16" s="874"/>
      <c r="Q16" s="875"/>
      <c r="R16" s="875"/>
      <c r="S16" s="875"/>
    </row>
    <row r="17" spans="1:19" s="126" customFormat="1" ht="216.75" customHeight="1" x14ac:dyDescent="0.3">
      <c r="A17" s="886" t="s">
        <v>232</v>
      </c>
      <c r="B17" s="882" t="s">
        <v>4352</v>
      </c>
      <c r="C17" s="887" t="s">
        <v>4197</v>
      </c>
      <c r="D17" s="1009">
        <v>1177</v>
      </c>
      <c r="E17" s="900"/>
      <c r="F17" s="899"/>
      <c r="G17" s="998"/>
      <c r="H17" s="901"/>
      <c r="I17" s="998"/>
      <c r="J17" s="997">
        <f>J18+J19</f>
        <v>47750.89</v>
      </c>
      <c r="K17" s="1007"/>
      <c r="L17" s="997">
        <f>L18+L19</f>
        <v>53049.45</v>
      </c>
      <c r="M17" s="1008"/>
      <c r="N17" s="997">
        <f>N18+N19</f>
        <v>56402.17</v>
      </c>
      <c r="O17" s="997">
        <f>O18+O19</f>
        <v>67682.61</v>
      </c>
      <c r="P17" s="904" t="s">
        <v>4499</v>
      </c>
      <c r="Q17" s="875"/>
      <c r="R17" s="875"/>
      <c r="S17" s="875"/>
    </row>
    <row r="18" spans="1:19" s="126" customFormat="1" ht="72.75" customHeight="1" x14ac:dyDescent="0.3">
      <c r="A18" s="886"/>
      <c r="B18" s="882"/>
      <c r="C18" s="1204" t="s">
        <v>4197</v>
      </c>
      <c r="D18" s="1206">
        <f>D17</f>
        <v>1177</v>
      </c>
      <c r="E18" s="1204" t="s">
        <v>4213</v>
      </c>
      <c r="F18" s="1003">
        <v>44287</v>
      </c>
      <c r="G18" s="995">
        <v>6129.18</v>
      </c>
      <c r="H18" s="1208">
        <v>903.51</v>
      </c>
      <c r="I18" s="995">
        <f>G18/H18</f>
        <v>6.78</v>
      </c>
      <c r="J18" s="995">
        <f>I18*D18</f>
        <v>7980.06</v>
      </c>
      <c r="K18" s="992">
        <f>'Индексы Росстата'!$C$23</f>
        <v>1.3181</v>
      </c>
      <c r="L18" s="994">
        <f t="shared" ref="L18:L19" si="6">J18*K18</f>
        <v>10518.52</v>
      </c>
      <c r="M18" s="1000">
        <f>'Индексы Минэк'!$K$14</f>
        <v>1.0631999999999999</v>
      </c>
      <c r="N18" s="869">
        <f t="shared" ref="N18:N19" si="7">L18*M18</f>
        <v>11183.29</v>
      </c>
      <c r="O18" s="869">
        <f>N18*1.2</f>
        <v>13419.95</v>
      </c>
      <c r="P18" s="874"/>
      <c r="Q18" s="875"/>
      <c r="R18" s="875"/>
      <c r="S18" s="875"/>
    </row>
    <row r="19" spans="1:19" s="126" customFormat="1" ht="60.75" customHeight="1" x14ac:dyDescent="0.3">
      <c r="A19" s="886"/>
      <c r="B19" s="882"/>
      <c r="C19" s="1205"/>
      <c r="D19" s="1207"/>
      <c r="E19" s="1205"/>
      <c r="F19" s="1003">
        <v>45108</v>
      </c>
      <c r="G19" s="995">
        <v>30530.98</v>
      </c>
      <c r="H19" s="1209"/>
      <c r="I19" s="995">
        <f>G19/H18</f>
        <v>33.79</v>
      </c>
      <c r="J19" s="995">
        <f>I19*D18</f>
        <v>39770.83</v>
      </c>
      <c r="K19" s="992">
        <f>'Индексы Росстата'!$C$20</f>
        <v>1.0693999999999999</v>
      </c>
      <c r="L19" s="994">
        <f t="shared" si="6"/>
        <v>42530.93</v>
      </c>
      <c r="M19" s="1000">
        <f>'Индексы Минэк'!$K$14</f>
        <v>1.0631999999999999</v>
      </c>
      <c r="N19" s="869">
        <f t="shared" si="7"/>
        <v>45218.879999999997</v>
      </c>
      <c r="O19" s="869">
        <f>N19*1.2</f>
        <v>54262.66</v>
      </c>
      <c r="P19" s="874"/>
      <c r="Q19" s="875"/>
      <c r="R19" s="875"/>
      <c r="S19" s="875"/>
    </row>
    <row r="20" spans="1:19" s="126" customFormat="1" ht="216.75" customHeight="1" x14ac:dyDescent="0.3">
      <c r="A20" s="886" t="s">
        <v>232</v>
      </c>
      <c r="B20" s="882" t="s">
        <v>4500</v>
      </c>
      <c r="C20" s="887" t="s">
        <v>4197</v>
      </c>
      <c r="D20" s="1009">
        <v>183</v>
      </c>
      <c r="E20" s="900"/>
      <c r="F20" s="899"/>
      <c r="G20" s="998"/>
      <c r="H20" s="901"/>
      <c r="I20" s="998"/>
      <c r="J20" s="997">
        <f>J21+J22</f>
        <v>7424.31</v>
      </c>
      <c r="K20" s="1007"/>
      <c r="L20" s="997">
        <f>L21+L22</f>
        <v>8248.1299999999992</v>
      </c>
      <c r="M20" s="1008"/>
      <c r="N20" s="997">
        <f>N21+N22</f>
        <v>8769.41</v>
      </c>
      <c r="O20" s="997">
        <f>O21+O22</f>
        <v>10523.3</v>
      </c>
      <c r="P20" s="904" t="s">
        <v>4499</v>
      </c>
      <c r="Q20" s="875"/>
      <c r="R20" s="875"/>
      <c r="S20" s="875"/>
    </row>
    <row r="21" spans="1:19" s="126" customFormat="1" ht="72.75" customHeight="1" x14ac:dyDescent="0.3">
      <c r="A21" s="886"/>
      <c r="B21" s="882"/>
      <c r="C21" s="1204" t="s">
        <v>4197</v>
      </c>
      <c r="D21" s="1206">
        <f>D20</f>
        <v>183</v>
      </c>
      <c r="E21" s="1204" t="s">
        <v>4213</v>
      </c>
      <c r="F21" s="1003">
        <v>44287</v>
      </c>
      <c r="G21" s="995">
        <v>6129.18</v>
      </c>
      <c r="H21" s="1208">
        <v>903.51</v>
      </c>
      <c r="I21" s="995">
        <f>G21/H21</f>
        <v>6.78</v>
      </c>
      <c r="J21" s="995">
        <f>I21*D21</f>
        <v>1240.74</v>
      </c>
      <c r="K21" s="992">
        <f>'Индексы Росстата'!$C$23</f>
        <v>1.3181</v>
      </c>
      <c r="L21" s="994">
        <f t="shared" ref="L21:L22" si="8">J21*K21</f>
        <v>1635.42</v>
      </c>
      <c r="M21" s="1000">
        <f>'Индексы Минэк'!$K$14</f>
        <v>1.0631999999999999</v>
      </c>
      <c r="N21" s="869">
        <f t="shared" ref="N21:N22" si="9">L21*M21</f>
        <v>1738.78</v>
      </c>
      <c r="O21" s="869">
        <f>N21*1.2</f>
        <v>2086.54</v>
      </c>
      <c r="P21" s="874"/>
      <c r="Q21" s="875"/>
      <c r="R21" s="875"/>
      <c r="S21" s="875"/>
    </row>
    <row r="22" spans="1:19" s="126" customFormat="1" ht="60.75" customHeight="1" x14ac:dyDescent="0.3">
      <c r="A22" s="886"/>
      <c r="B22" s="882"/>
      <c r="C22" s="1205"/>
      <c r="D22" s="1207"/>
      <c r="E22" s="1205"/>
      <c r="F22" s="1003">
        <v>45108</v>
      </c>
      <c r="G22" s="995">
        <v>30530.98</v>
      </c>
      <c r="H22" s="1209"/>
      <c r="I22" s="995">
        <f>G22/H21</f>
        <v>33.79</v>
      </c>
      <c r="J22" s="995">
        <f>I22*D21</f>
        <v>6183.57</v>
      </c>
      <c r="K22" s="992">
        <f>'Индексы Росстата'!$C$20</f>
        <v>1.0693999999999999</v>
      </c>
      <c r="L22" s="994">
        <f t="shared" si="8"/>
        <v>6612.71</v>
      </c>
      <c r="M22" s="1000">
        <f>'Индексы Минэк'!$K$14</f>
        <v>1.0631999999999999</v>
      </c>
      <c r="N22" s="869">
        <f t="shared" si="9"/>
        <v>7030.63</v>
      </c>
      <c r="O22" s="869">
        <f>N22*1.2</f>
        <v>8436.76</v>
      </c>
      <c r="P22" s="874"/>
      <c r="Q22" s="875"/>
      <c r="R22" s="875"/>
      <c r="S22" s="875"/>
    </row>
    <row r="23" spans="1:19" s="126" customFormat="1" ht="187.5" customHeight="1" x14ac:dyDescent="0.3">
      <c r="A23" s="886" t="s">
        <v>233</v>
      </c>
      <c r="B23" s="889" t="s">
        <v>4201</v>
      </c>
      <c r="C23" s="887" t="s">
        <v>269</v>
      </c>
      <c r="D23" s="890">
        <v>7</v>
      </c>
      <c r="E23" s="905" t="s">
        <v>4209</v>
      </c>
      <c r="F23" s="1005">
        <v>44287</v>
      </c>
      <c r="G23" s="997">
        <v>3153.74</v>
      </c>
      <c r="H23" s="881">
        <v>3</v>
      </c>
      <c r="I23" s="997">
        <f>G23/H23</f>
        <v>1051.25</v>
      </c>
      <c r="J23" s="997">
        <f>I23*D23</f>
        <v>7358.75</v>
      </c>
      <c r="K23" s="989">
        <f>'Индексы Росстата'!$C$23</f>
        <v>1.3181</v>
      </c>
      <c r="L23" s="1007">
        <f t="shared" si="2"/>
        <v>9699.57</v>
      </c>
      <c r="M23" s="1002">
        <f>'Индексы Минэк'!$K$14</f>
        <v>1.0631999999999999</v>
      </c>
      <c r="N23" s="888">
        <f t="shared" si="3"/>
        <v>10312.58</v>
      </c>
      <c r="O23" s="997">
        <f>N23*1.2</f>
        <v>12375.1</v>
      </c>
      <c r="P23" s="887" t="s">
        <v>4498</v>
      </c>
      <c r="Q23" s="875"/>
      <c r="R23" s="875"/>
      <c r="S23" s="875"/>
    </row>
    <row r="24" spans="1:19" s="126" customFormat="1" ht="225" customHeight="1" x14ac:dyDescent="0.3">
      <c r="A24" s="886" t="s">
        <v>238</v>
      </c>
      <c r="B24" s="882" t="s">
        <v>4127</v>
      </c>
      <c r="C24" s="883" t="s">
        <v>130</v>
      </c>
      <c r="D24" s="883">
        <f>1600*10</f>
        <v>16000</v>
      </c>
      <c r="E24" s="887" t="s">
        <v>4210</v>
      </c>
      <c r="F24" s="887"/>
      <c r="G24" s="997"/>
      <c r="H24" s="881"/>
      <c r="I24" s="997"/>
      <c r="J24" s="884">
        <f>J25+J26</f>
        <v>156320</v>
      </c>
      <c r="K24" s="990"/>
      <c r="L24" s="884">
        <f>L25+L26</f>
        <v>198246.16</v>
      </c>
      <c r="M24" s="1002"/>
      <c r="N24" s="884">
        <f>N25+N26</f>
        <v>210775.32</v>
      </c>
      <c r="O24" s="884">
        <f>O25+O26</f>
        <v>252930.39</v>
      </c>
      <c r="P24" s="874"/>
      <c r="Q24" s="875"/>
      <c r="R24" s="875"/>
      <c r="S24" s="875"/>
    </row>
    <row r="25" spans="1:19" s="126" customFormat="1" ht="56.25" customHeight="1" x14ac:dyDescent="0.3">
      <c r="A25" s="886"/>
      <c r="B25" s="882"/>
      <c r="C25" s="907" t="s">
        <v>130</v>
      </c>
      <c r="D25" s="907">
        <f>D24</f>
        <v>16000</v>
      </c>
      <c r="E25" s="1204" t="s">
        <v>4211</v>
      </c>
      <c r="F25" s="1003">
        <v>44287</v>
      </c>
      <c r="G25" s="995">
        <v>46899.48</v>
      </c>
      <c r="H25" s="1208">
        <v>6006</v>
      </c>
      <c r="I25" s="995">
        <f>G25/H25</f>
        <v>7.81</v>
      </c>
      <c r="J25" s="995">
        <f>I25*D25</f>
        <v>124960</v>
      </c>
      <c r="K25" s="992">
        <f>'Индексы Росстата'!$C$23</f>
        <v>1.3181</v>
      </c>
      <c r="L25" s="994">
        <f t="shared" si="2"/>
        <v>164709.78</v>
      </c>
      <c r="M25" s="1000">
        <f>'Индексы Минэк'!$K$14</f>
        <v>1.0631999999999999</v>
      </c>
      <c r="N25" s="869">
        <f t="shared" si="3"/>
        <v>175119.44</v>
      </c>
      <c r="O25" s="869">
        <f t="shared" ref="O25:O34" si="10">N25*1.2</f>
        <v>210143.33</v>
      </c>
      <c r="P25" s="874"/>
      <c r="Q25" s="875"/>
      <c r="R25" s="875"/>
      <c r="S25" s="875"/>
    </row>
    <row r="26" spans="1:19" s="126" customFormat="1" ht="57.75" customHeight="1" x14ac:dyDescent="0.3">
      <c r="A26" s="886"/>
      <c r="B26" s="882"/>
      <c r="C26" s="907" t="s">
        <v>130</v>
      </c>
      <c r="D26" s="907">
        <f>D24</f>
        <v>16000</v>
      </c>
      <c r="E26" s="1205"/>
      <c r="F26" s="1003">
        <v>45108</v>
      </c>
      <c r="G26" s="995">
        <v>11763.01</v>
      </c>
      <c r="H26" s="1209"/>
      <c r="I26" s="995">
        <f>G26/H25</f>
        <v>1.96</v>
      </c>
      <c r="J26" s="995">
        <f>I26*D25</f>
        <v>31360</v>
      </c>
      <c r="K26" s="992">
        <f>'Индексы Росстата'!$C$20</f>
        <v>1.0693999999999999</v>
      </c>
      <c r="L26" s="994">
        <f t="shared" si="2"/>
        <v>33536.379999999997</v>
      </c>
      <c r="M26" s="1000">
        <f>'Индексы Минэк'!$K$14</f>
        <v>1.0631999999999999</v>
      </c>
      <c r="N26" s="869">
        <f t="shared" si="3"/>
        <v>35655.879999999997</v>
      </c>
      <c r="O26" s="869">
        <f t="shared" si="10"/>
        <v>42787.06</v>
      </c>
      <c r="P26" s="874"/>
      <c r="Q26" s="875"/>
      <c r="R26" s="875"/>
      <c r="S26" s="875"/>
    </row>
    <row r="27" spans="1:19" s="126" customFormat="1" ht="160.5" customHeight="1" x14ac:dyDescent="0.4">
      <c r="A27" s="886" t="s">
        <v>653</v>
      </c>
      <c r="B27" s="882" t="s">
        <v>4137</v>
      </c>
      <c r="C27" s="883" t="s">
        <v>4196</v>
      </c>
      <c r="D27" s="883">
        <v>4500</v>
      </c>
      <c r="E27" s="887" t="s">
        <v>4198</v>
      </c>
      <c r="F27" s="1005">
        <v>44927</v>
      </c>
      <c r="G27" s="997">
        <v>7432.2</v>
      </c>
      <c r="H27" s="881">
        <v>218</v>
      </c>
      <c r="I27" s="997">
        <f>G27/H27</f>
        <v>34.090000000000003</v>
      </c>
      <c r="J27" s="997">
        <f>I27*D27</f>
        <v>153405</v>
      </c>
      <c r="K27" s="1006">
        <f>'Индексы Росстата'!$C$21</f>
        <v>1.1021000000000001</v>
      </c>
      <c r="L27" s="1007">
        <f t="shared" si="2"/>
        <v>169067.65</v>
      </c>
      <c r="M27" s="1002">
        <f>'Индексы Минэк'!$K$14</f>
        <v>1.0631999999999999</v>
      </c>
      <c r="N27" s="884">
        <f t="shared" si="3"/>
        <v>179752.73</v>
      </c>
      <c r="O27" s="884">
        <f t="shared" si="10"/>
        <v>215703.28</v>
      </c>
      <c r="P27" s="885"/>
      <c r="Q27" s="875"/>
      <c r="R27" s="875"/>
      <c r="S27" s="875"/>
    </row>
    <row r="28" spans="1:19" s="126" customFormat="1" ht="165" customHeight="1" x14ac:dyDescent="0.4">
      <c r="A28" s="886" t="s">
        <v>662</v>
      </c>
      <c r="B28" s="882" t="s">
        <v>4141</v>
      </c>
      <c r="C28" s="883" t="s">
        <v>2662</v>
      </c>
      <c r="D28" s="883">
        <v>180</v>
      </c>
      <c r="E28" s="887" t="s">
        <v>4198</v>
      </c>
      <c r="F28" s="1005">
        <v>44927</v>
      </c>
      <c r="G28" s="997">
        <v>9149.01</v>
      </c>
      <c r="H28" s="881">
        <v>67.34</v>
      </c>
      <c r="I28" s="997">
        <f>G28/H28</f>
        <v>135.86000000000001</v>
      </c>
      <c r="J28" s="997">
        <f>I28*D28</f>
        <v>24454.799999999999</v>
      </c>
      <c r="K28" s="1006">
        <f>'Индексы Росстата'!$C$21</f>
        <v>1.1021000000000001</v>
      </c>
      <c r="L28" s="1007">
        <f t="shared" si="2"/>
        <v>26951.64</v>
      </c>
      <c r="M28" s="1002">
        <f>'Индексы Минэк'!$K$14</f>
        <v>1.0631999999999999</v>
      </c>
      <c r="N28" s="884">
        <f t="shared" si="3"/>
        <v>28654.98</v>
      </c>
      <c r="O28" s="884">
        <f t="shared" si="10"/>
        <v>34385.980000000003</v>
      </c>
      <c r="P28" s="885"/>
      <c r="Q28" s="875"/>
      <c r="R28" s="875"/>
      <c r="S28" s="875"/>
    </row>
    <row r="29" spans="1:19" s="126" customFormat="1" ht="69" customHeight="1" x14ac:dyDescent="0.3">
      <c r="A29" s="886" t="s">
        <v>663</v>
      </c>
      <c r="B29" s="882" t="s">
        <v>4202</v>
      </c>
      <c r="C29" s="883" t="s">
        <v>4196</v>
      </c>
      <c r="D29" s="883">
        <v>2350</v>
      </c>
      <c r="E29" s="887" t="s">
        <v>4214</v>
      </c>
      <c r="F29" s="1005">
        <v>45292</v>
      </c>
      <c r="G29" s="997"/>
      <c r="H29" s="913"/>
      <c r="I29" s="997">
        <f>УНЦС!D7/100</f>
        <v>3.87</v>
      </c>
      <c r="J29" s="997">
        <f>D29*I29</f>
        <v>9094.5</v>
      </c>
      <c r="K29" s="1006">
        <f>'Индексы Росстата'!$C$19</f>
        <v>1.0339</v>
      </c>
      <c r="L29" s="1007">
        <f t="shared" si="2"/>
        <v>9402.7999999999993</v>
      </c>
      <c r="M29" s="1002">
        <f>'Индексы Минэк'!$K$14</f>
        <v>1.0631999999999999</v>
      </c>
      <c r="N29" s="884">
        <f t="shared" si="3"/>
        <v>9997.06</v>
      </c>
      <c r="O29" s="884">
        <f t="shared" si="10"/>
        <v>11996.47</v>
      </c>
      <c r="P29" s="876"/>
      <c r="Q29" s="875"/>
      <c r="R29" s="875"/>
      <c r="S29" s="875"/>
    </row>
    <row r="30" spans="1:19" s="126" customFormat="1" ht="146.25" customHeight="1" x14ac:dyDescent="0.3">
      <c r="A30" s="886" t="s">
        <v>664</v>
      </c>
      <c r="B30" s="882" t="s">
        <v>4497</v>
      </c>
      <c r="C30" s="883" t="s">
        <v>130</v>
      </c>
      <c r="D30" s="883">
        <f>12*24*2</f>
        <v>576</v>
      </c>
      <c r="E30" s="887" t="s">
        <v>4198</v>
      </c>
      <c r="F30" s="1005">
        <v>44927</v>
      </c>
      <c r="G30" s="997">
        <v>298906.01</v>
      </c>
      <c r="H30" s="881">
        <v>660</v>
      </c>
      <c r="I30" s="997">
        <f t="shared" ref="I30:I36" si="11">G30/H30</f>
        <v>452.89</v>
      </c>
      <c r="J30" s="997">
        <f t="shared" ref="J30:J36" si="12">I30*D30</f>
        <v>260864.64000000001</v>
      </c>
      <c r="K30" s="1006">
        <f>'Индексы Росстата'!$C$21</f>
        <v>1.1021000000000001</v>
      </c>
      <c r="L30" s="1007">
        <f t="shared" si="2"/>
        <v>287498.92</v>
      </c>
      <c r="M30" s="1002">
        <f>'Индексы Минэк'!$K$14</f>
        <v>1.0631999999999999</v>
      </c>
      <c r="N30" s="884">
        <f t="shared" si="3"/>
        <v>305668.84999999998</v>
      </c>
      <c r="O30" s="884">
        <f t="shared" si="10"/>
        <v>366802.62</v>
      </c>
      <c r="P30" s="1042" t="s">
        <v>4496</v>
      </c>
      <c r="Q30" s="875"/>
      <c r="R30" s="875"/>
      <c r="S30" s="875"/>
    </row>
    <row r="31" spans="1:19" s="126" customFormat="1" ht="137.25" customHeight="1" x14ac:dyDescent="0.3">
      <c r="A31" s="886" t="s">
        <v>665</v>
      </c>
      <c r="B31" s="882" t="s">
        <v>4203</v>
      </c>
      <c r="C31" s="883" t="s">
        <v>2662</v>
      </c>
      <c r="D31" s="883">
        <v>950</v>
      </c>
      <c r="E31" s="887" t="s">
        <v>4198</v>
      </c>
      <c r="F31" s="1005">
        <v>44927</v>
      </c>
      <c r="G31" s="997">
        <v>31348.07</v>
      </c>
      <c r="H31" s="881">
        <v>6270</v>
      </c>
      <c r="I31" s="997">
        <f t="shared" si="11"/>
        <v>5</v>
      </c>
      <c r="J31" s="997">
        <f t="shared" si="12"/>
        <v>4750</v>
      </c>
      <c r="K31" s="1006">
        <f>'Индексы Росстата'!$C$21</f>
        <v>1.1021000000000001</v>
      </c>
      <c r="L31" s="1007">
        <f t="shared" si="2"/>
        <v>5234.9799999999996</v>
      </c>
      <c r="M31" s="1002">
        <f>'Индексы Минэк'!$K$14</f>
        <v>1.0631999999999999</v>
      </c>
      <c r="N31" s="884">
        <f t="shared" si="3"/>
        <v>5565.83</v>
      </c>
      <c r="O31" s="884">
        <f t="shared" si="10"/>
        <v>6679</v>
      </c>
      <c r="P31" s="876"/>
      <c r="Q31" s="875"/>
      <c r="R31" s="875"/>
      <c r="S31" s="875"/>
    </row>
    <row r="32" spans="1:19" s="126" customFormat="1" ht="141.75" customHeight="1" x14ac:dyDescent="0.3">
      <c r="A32" s="886" t="s">
        <v>666</v>
      </c>
      <c r="B32" s="882" t="s">
        <v>4204</v>
      </c>
      <c r="C32" s="883" t="s">
        <v>2662</v>
      </c>
      <c r="D32" s="883">
        <v>200</v>
      </c>
      <c r="E32" s="887" t="s">
        <v>4198</v>
      </c>
      <c r="F32" s="1005">
        <v>44927</v>
      </c>
      <c r="G32" s="997">
        <v>31348.07</v>
      </c>
      <c r="H32" s="881">
        <v>6270</v>
      </c>
      <c r="I32" s="997">
        <f t="shared" si="11"/>
        <v>5</v>
      </c>
      <c r="J32" s="997">
        <f t="shared" si="12"/>
        <v>1000</v>
      </c>
      <c r="K32" s="1006">
        <f>'Индексы Росстата'!$C$21</f>
        <v>1.1021000000000001</v>
      </c>
      <c r="L32" s="1007">
        <f t="shared" si="2"/>
        <v>1102.0999999999999</v>
      </c>
      <c r="M32" s="1002">
        <f>'Индексы Минэк'!$K$14</f>
        <v>1.0631999999999999</v>
      </c>
      <c r="N32" s="884">
        <f t="shared" si="3"/>
        <v>1171.75</v>
      </c>
      <c r="O32" s="884">
        <f t="shared" si="10"/>
        <v>1406.1</v>
      </c>
      <c r="P32" s="876"/>
      <c r="Q32" s="875"/>
      <c r="R32" s="875"/>
      <c r="S32" s="875"/>
    </row>
    <row r="33" spans="1:19" s="126" customFormat="1" ht="123.75" customHeight="1" x14ac:dyDescent="0.3">
      <c r="A33" s="886" t="s">
        <v>667</v>
      </c>
      <c r="B33" s="882" t="s">
        <v>4205</v>
      </c>
      <c r="C33" s="883" t="s">
        <v>2662</v>
      </c>
      <c r="D33" s="883">
        <v>150</v>
      </c>
      <c r="E33" s="887" t="s">
        <v>4198</v>
      </c>
      <c r="F33" s="1005">
        <v>44927</v>
      </c>
      <c r="G33" s="997">
        <v>31348.07</v>
      </c>
      <c r="H33" s="881">
        <v>6270</v>
      </c>
      <c r="I33" s="997">
        <f t="shared" si="11"/>
        <v>5</v>
      </c>
      <c r="J33" s="997">
        <f t="shared" si="12"/>
        <v>750</v>
      </c>
      <c r="K33" s="1006">
        <f>'Индексы Росстата'!$C$21</f>
        <v>1.1021000000000001</v>
      </c>
      <c r="L33" s="1007">
        <f t="shared" si="2"/>
        <v>826.58</v>
      </c>
      <c r="M33" s="1002">
        <f>'Индексы Минэк'!$K$14</f>
        <v>1.0631999999999999</v>
      </c>
      <c r="N33" s="884">
        <f t="shared" si="3"/>
        <v>878.82</v>
      </c>
      <c r="O33" s="884">
        <f t="shared" si="10"/>
        <v>1054.58</v>
      </c>
      <c r="P33" s="876"/>
      <c r="Q33" s="875"/>
      <c r="R33" s="875"/>
      <c r="S33" s="875"/>
    </row>
    <row r="34" spans="1:19" s="126" customFormat="1" ht="138" customHeight="1" x14ac:dyDescent="0.3">
      <c r="A34" s="886" t="s">
        <v>668</v>
      </c>
      <c r="B34" s="882" t="s">
        <v>4206</v>
      </c>
      <c r="C34" s="883" t="s">
        <v>2662</v>
      </c>
      <c r="D34" s="883">
        <v>190</v>
      </c>
      <c r="E34" s="887" t="s">
        <v>4198</v>
      </c>
      <c r="F34" s="1005">
        <v>44927</v>
      </c>
      <c r="G34" s="997">
        <v>31348.07</v>
      </c>
      <c r="H34" s="881">
        <v>6270</v>
      </c>
      <c r="I34" s="997">
        <f t="shared" si="11"/>
        <v>5</v>
      </c>
      <c r="J34" s="997">
        <f t="shared" si="12"/>
        <v>950</v>
      </c>
      <c r="K34" s="1006">
        <f>'Индексы Росстата'!$C$21</f>
        <v>1.1021000000000001</v>
      </c>
      <c r="L34" s="1007">
        <f t="shared" si="2"/>
        <v>1047</v>
      </c>
      <c r="M34" s="1002">
        <f>'Индексы Минэк'!$K$14</f>
        <v>1.0631999999999999</v>
      </c>
      <c r="N34" s="884">
        <f t="shared" si="3"/>
        <v>1113.17</v>
      </c>
      <c r="O34" s="884">
        <f t="shared" si="10"/>
        <v>1335.8</v>
      </c>
      <c r="P34" s="876"/>
      <c r="Q34" s="875"/>
      <c r="R34" s="875"/>
      <c r="S34" s="875"/>
    </row>
    <row r="35" spans="1:19" s="126" customFormat="1" ht="138" customHeight="1" x14ac:dyDescent="0.3">
      <c r="A35" s="886" t="s">
        <v>669</v>
      </c>
      <c r="B35" s="882" t="s">
        <v>4275</v>
      </c>
      <c r="C35" s="883" t="s">
        <v>2662</v>
      </c>
      <c r="D35" s="883">
        <v>1177</v>
      </c>
      <c r="E35" s="887" t="s">
        <v>4198</v>
      </c>
      <c r="F35" s="1005">
        <v>44927</v>
      </c>
      <c r="G35" s="997">
        <v>31348.07</v>
      </c>
      <c r="H35" s="881">
        <v>6270</v>
      </c>
      <c r="I35" s="997">
        <f t="shared" si="11"/>
        <v>5</v>
      </c>
      <c r="J35" s="997">
        <f t="shared" si="12"/>
        <v>5885</v>
      </c>
      <c r="K35" s="1006">
        <f>'Индексы Росстата'!$C$21</f>
        <v>1.1021000000000001</v>
      </c>
      <c r="L35" s="1007">
        <f t="shared" ref="L35" si="13">J35*K35</f>
        <v>6485.86</v>
      </c>
      <c r="M35" s="1002">
        <f>'Индексы Минэк'!$K$14</f>
        <v>1.0631999999999999</v>
      </c>
      <c r="N35" s="884">
        <f t="shared" ref="N35" si="14">L35*M35</f>
        <v>6895.77</v>
      </c>
      <c r="O35" s="884">
        <f t="shared" ref="O35" si="15">N35*1.2</f>
        <v>8274.92</v>
      </c>
      <c r="P35" s="876"/>
      <c r="Q35" s="875"/>
      <c r="R35" s="875"/>
      <c r="S35" s="875"/>
    </row>
    <row r="36" spans="1:19" s="126" customFormat="1" ht="138" customHeight="1" x14ac:dyDescent="0.3">
      <c r="A36" s="886" t="s">
        <v>670</v>
      </c>
      <c r="B36" s="882" t="s">
        <v>4276</v>
      </c>
      <c r="C36" s="883" t="s">
        <v>2662</v>
      </c>
      <c r="D36" s="883">
        <v>1335</v>
      </c>
      <c r="E36" s="887" t="s">
        <v>4198</v>
      </c>
      <c r="F36" s="1005">
        <v>44927</v>
      </c>
      <c r="G36" s="997">
        <v>31348.07</v>
      </c>
      <c r="H36" s="881">
        <v>6270</v>
      </c>
      <c r="I36" s="997">
        <f t="shared" si="11"/>
        <v>5</v>
      </c>
      <c r="J36" s="997">
        <f t="shared" si="12"/>
        <v>6675</v>
      </c>
      <c r="K36" s="1006">
        <f>'Индексы Росстата'!$C$21</f>
        <v>1.1021000000000001</v>
      </c>
      <c r="L36" s="1007">
        <f t="shared" ref="L36" si="16">J36*K36</f>
        <v>7356.52</v>
      </c>
      <c r="M36" s="1002">
        <f>'Индексы Минэк'!$K$14</f>
        <v>1.0631999999999999</v>
      </c>
      <c r="N36" s="884">
        <f t="shared" ref="N36" si="17">L36*M36</f>
        <v>7821.45</v>
      </c>
      <c r="O36" s="884">
        <f t="shared" ref="O36" si="18">N36*1.2</f>
        <v>9385.74</v>
      </c>
      <c r="P36" s="876"/>
      <c r="Q36" s="875"/>
      <c r="R36" s="875"/>
      <c r="S36" s="875"/>
    </row>
    <row r="37" spans="1:19" s="126" customFormat="1" ht="66" customHeight="1" x14ac:dyDescent="0.3">
      <c r="A37" s="891"/>
      <c r="B37" s="892" t="s">
        <v>524</v>
      </c>
      <c r="C37" s="893"/>
      <c r="D37" s="894"/>
      <c r="E37" s="893"/>
      <c r="F37" s="893"/>
      <c r="G37" s="895"/>
      <c r="H37" s="896"/>
      <c r="I37" s="897"/>
      <c r="J37" s="895">
        <f>SUM(J6,J9,J14,J17,J20,J23,J24,J27:J36)</f>
        <v>862941.73</v>
      </c>
      <c r="K37" s="991"/>
      <c r="L37" s="895">
        <f>SUM(L6,L9,L14,L17,L20,L23,L24,L27:L36)</f>
        <v>992909.7</v>
      </c>
      <c r="M37" s="898"/>
      <c r="N37" s="895">
        <f>SUM(N6,N9,N14,N17,N20,N23,N24,N27:N36)</f>
        <v>1055661.58</v>
      </c>
      <c r="O37" s="895">
        <f>SUM(O6,O9,O14,O17,O20,O23,O24,O27:O36)</f>
        <v>1266793.92</v>
      </c>
      <c r="P37" s="906"/>
      <c r="Q37" s="875"/>
      <c r="R37" s="875"/>
      <c r="S37" s="875"/>
    </row>
    <row r="38" spans="1:19" ht="18.75" x14ac:dyDescent="0.3">
      <c r="A38" s="872"/>
      <c r="B38" s="873"/>
      <c r="C38" s="872"/>
      <c r="D38" s="872"/>
      <c r="E38" s="872"/>
      <c r="F38" s="872"/>
      <c r="G38" s="872"/>
      <c r="H38" s="872"/>
      <c r="I38" s="872"/>
      <c r="J38" s="872"/>
      <c r="K38" s="872"/>
      <c r="L38" s="872"/>
      <c r="M38" s="872"/>
      <c r="N38" s="872"/>
      <c r="O38" s="872"/>
      <c r="P38" s="872"/>
      <c r="Q38" s="872"/>
      <c r="R38" s="872"/>
      <c r="S38" s="872"/>
    </row>
    <row r="39" spans="1:19" ht="18.75" x14ac:dyDescent="0.3">
      <c r="A39" s="872"/>
      <c r="B39" s="873"/>
      <c r="C39" s="872"/>
      <c r="D39" s="872"/>
      <c r="E39" s="872"/>
      <c r="F39" s="872"/>
      <c r="G39" s="872"/>
      <c r="H39" s="872"/>
      <c r="I39" s="872"/>
      <c r="J39" s="872"/>
      <c r="K39" s="872"/>
      <c r="L39" s="872"/>
      <c r="M39" s="872"/>
      <c r="N39" s="872"/>
      <c r="O39" s="872"/>
      <c r="P39" s="872"/>
      <c r="Q39" s="872"/>
      <c r="R39" s="872"/>
      <c r="S39" s="872"/>
    </row>
    <row r="40" spans="1:19" ht="18.75" x14ac:dyDescent="0.3">
      <c r="A40" s="872"/>
      <c r="B40" s="873"/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  <c r="O40" s="872"/>
      <c r="P40" s="872"/>
      <c r="Q40" s="872"/>
      <c r="R40" s="872"/>
      <c r="S40" s="872"/>
    </row>
  </sheetData>
  <autoFilter ref="G1:G37"/>
  <mergeCells count="36">
    <mergeCell ref="A1:P1"/>
    <mergeCell ref="E25:E26"/>
    <mergeCell ref="H25:H26"/>
    <mergeCell ref="A4:A5"/>
    <mergeCell ref="B4:B5"/>
    <mergeCell ref="C4:C5"/>
    <mergeCell ref="D4:D5"/>
    <mergeCell ref="E4:I4"/>
    <mergeCell ref="A2:P2"/>
    <mergeCell ref="C15:C16"/>
    <mergeCell ref="C10:C11"/>
    <mergeCell ref="O4:O5"/>
    <mergeCell ref="J4:J5"/>
    <mergeCell ref="M4:M5"/>
    <mergeCell ref="N4:N5"/>
    <mergeCell ref="P4:P5"/>
    <mergeCell ref="D15:D16"/>
    <mergeCell ref="E15:E16"/>
    <mergeCell ref="H15:H16"/>
    <mergeCell ref="D10:D11"/>
    <mergeCell ref="E10:E11"/>
    <mergeCell ref="H10:H11"/>
    <mergeCell ref="K4:K5"/>
    <mergeCell ref="L4:L5"/>
    <mergeCell ref="C7:C8"/>
    <mergeCell ref="D7:D8"/>
    <mergeCell ref="E7:E8"/>
    <mergeCell ref="H7:H8"/>
    <mergeCell ref="C18:C19"/>
    <mergeCell ref="D18:D19"/>
    <mergeCell ref="E18:E19"/>
    <mergeCell ref="H18:H19"/>
    <mergeCell ref="C21:C22"/>
    <mergeCell ref="D21:D22"/>
    <mergeCell ref="E21:E22"/>
    <mergeCell ref="H21:H22"/>
  </mergeCells>
  <pageMargins left="0.7" right="0.7" top="0.75" bottom="0.75" header="0.3" footer="0.3"/>
  <pageSetup paperSize="9" scale="32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topLeftCell="A60" workbookViewId="0">
      <selection activeCell="D82" sqref="D82"/>
    </sheetView>
  </sheetViews>
  <sheetFormatPr defaultColWidth="9.140625" defaultRowHeight="11.25" x14ac:dyDescent="0.2"/>
  <cols>
    <col min="1" max="1" width="6.7109375" style="466" customWidth="1"/>
    <col min="2" max="2" width="20.140625" style="466" customWidth="1"/>
    <col min="3" max="3" width="32.7109375" style="466" customWidth="1"/>
    <col min="4" max="4" width="15.5703125" style="466" customWidth="1"/>
    <col min="5" max="8" width="13.42578125" style="466" customWidth="1"/>
    <col min="9" max="10" width="10" style="466" bestFit="1" customWidth="1"/>
    <col min="11" max="11" width="14.7109375" style="466" customWidth="1"/>
    <col min="12" max="12" width="11.140625" style="466" customWidth="1"/>
    <col min="13" max="13" width="11.42578125" style="466" bestFit="1" customWidth="1"/>
    <col min="14" max="14" width="12.42578125" style="466" bestFit="1" customWidth="1"/>
    <col min="15" max="18" width="9.140625" style="466"/>
    <col min="19" max="19" width="12" style="466" customWidth="1"/>
    <col min="20" max="20" width="11.85546875" style="466" customWidth="1"/>
    <col min="21" max="21" width="14.28515625" style="466" customWidth="1"/>
    <col min="22" max="16384" width="9.140625" style="466"/>
  </cols>
  <sheetData>
    <row r="1" spans="1:8" s="376" customFormat="1" ht="15" x14ac:dyDescent="0.25">
      <c r="A1" s="373"/>
      <c r="B1" s="374"/>
      <c r="C1" s="374"/>
      <c r="D1" s="374"/>
      <c r="E1" s="374"/>
      <c r="F1" s="374"/>
      <c r="G1" s="374"/>
      <c r="H1" s="375" t="s">
        <v>681</v>
      </c>
    </row>
    <row r="2" spans="1:8" s="376" customFormat="1" ht="15" x14ac:dyDescent="0.25">
      <c r="A2" s="377"/>
      <c r="B2" s="378"/>
      <c r="C2" s="378"/>
      <c r="D2" s="378"/>
      <c r="E2" s="378"/>
      <c r="F2" s="378"/>
      <c r="G2" s="378"/>
      <c r="H2" s="379" t="s">
        <v>682</v>
      </c>
    </row>
    <row r="3" spans="1:8" s="376" customFormat="1" ht="15" x14ac:dyDescent="0.25">
      <c r="A3" s="377"/>
      <c r="B3" s="378"/>
      <c r="C3" s="378"/>
      <c r="D3" s="378"/>
      <c r="E3" s="378"/>
      <c r="F3" s="378"/>
      <c r="G3" s="378"/>
      <c r="H3" s="379"/>
    </row>
    <row r="4" spans="1:8" s="376" customFormat="1" ht="15" x14ac:dyDescent="0.25">
      <c r="A4" s="377"/>
      <c r="B4" s="378" t="s">
        <v>683</v>
      </c>
      <c r="C4" s="1223" t="s">
        <v>684</v>
      </c>
      <c r="D4" s="1223"/>
      <c r="E4" s="1223"/>
      <c r="F4" s="1223"/>
      <c r="G4" s="1223"/>
      <c r="H4" s="380"/>
    </row>
    <row r="5" spans="1:8" s="376" customFormat="1" ht="10.5" customHeight="1" x14ac:dyDescent="0.25">
      <c r="A5" s="377"/>
      <c r="B5" s="378"/>
      <c r="C5" s="1224" t="s">
        <v>182</v>
      </c>
      <c r="D5" s="1224"/>
      <c r="E5" s="1224"/>
      <c r="F5" s="1224"/>
      <c r="G5" s="1224"/>
      <c r="H5" s="380"/>
    </row>
    <row r="6" spans="1:8" s="376" customFormat="1" ht="17.25" customHeight="1" x14ac:dyDescent="0.25">
      <c r="A6" s="377"/>
      <c r="B6" s="378" t="s">
        <v>685</v>
      </c>
      <c r="C6" s="381"/>
      <c r="D6" s="381"/>
      <c r="E6" s="381"/>
      <c r="F6" s="381"/>
      <c r="G6" s="381"/>
      <c r="H6" s="380"/>
    </row>
    <row r="7" spans="1:8" s="376" customFormat="1" ht="17.25" customHeight="1" x14ac:dyDescent="0.25">
      <c r="A7" s="377"/>
      <c r="B7" s="378"/>
      <c r="C7" s="381"/>
      <c r="D7" s="381"/>
      <c r="E7" s="381"/>
      <c r="F7" s="381"/>
      <c r="G7" s="381"/>
      <c r="H7" s="380"/>
    </row>
    <row r="8" spans="1:8" s="376" customFormat="1" ht="17.25" customHeight="1" x14ac:dyDescent="0.25">
      <c r="A8" s="377"/>
      <c r="B8" s="382" t="s">
        <v>686</v>
      </c>
      <c r="C8" s="381"/>
      <c r="D8" s="383" t="e">
        <f>H72</f>
        <v>#REF!</v>
      </c>
      <c r="E8" s="381" t="s">
        <v>687</v>
      </c>
      <c r="F8" s="381"/>
      <c r="G8" s="381"/>
      <c r="H8" s="380"/>
    </row>
    <row r="9" spans="1:8" s="376" customFormat="1" ht="17.25" customHeight="1" x14ac:dyDescent="0.25">
      <c r="A9" s="377"/>
      <c r="B9" s="378"/>
      <c r="C9" s="1225"/>
      <c r="D9" s="1225"/>
      <c r="E9" s="1225"/>
      <c r="F9" s="1225"/>
      <c r="G9" s="1225"/>
      <c r="H9" s="380"/>
    </row>
    <row r="10" spans="1:8" s="376" customFormat="1" ht="11.25" customHeight="1" x14ac:dyDescent="0.25">
      <c r="A10" s="384"/>
      <c r="B10" s="385"/>
      <c r="C10" s="1224" t="s">
        <v>688</v>
      </c>
      <c r="D10" s="1224"/>
      <c r="E10" s="1224"/>
      <c r="F10" s="1224"/>
      <c r="G10" s="1224"/>
      <c r="H10" s="386"/>
    </row>
    <row r="11" spans="1:8" s="376" customFormat="1" ht="11.25" customHeight="1" x14ac:dyDescent="0.25">
      <c r="A11" s="384"/>
      <c r="B11" s="385"/>
      <c r="C11" s="381"/>
      <c r="D11" s="381"/>
      <c r="E11" s="381"/>
      <c r="F11" s="381"/>
      <c r="G11" s="381"/>
      <c r="H11" s="386"/>
    </row>
    <row r="12" spans="1:8" s="376" customFormat="1" ht="18" x14ac:dyDescent="0.25">
      <c r="A12" s="384"/>
      <c r="B12" s="1226" t="s">
        <v>689</v>
      </c>
      <c r="C12" s="1226"/>
      <c r="D12" s="1226"/>
      <c r="E12" s="1226"/>
      <c r="F12" s="1226"/>
      <c r="G12" s="1226"/>
      <c r="H12" s="386"/>
    </row>
    <row r="13" spans="1:8" s="376" customFormat="1" ht="15" x14ac:dyDescent="0.25">
      <c r="A13" s="387"/>
      <c r="B13" s="1222" t="s">
        <v>660</v>
      </c>
      <c r="C13" s="1222"/>
      <c r="D13" s="1222"/>
      <c r="E13" s="1222"/>
      <c r="F13" s="1222"/>
      <c r="G13" s="1222"/>
      <c r="H13" s="388"/>
    </row>
    <row r="14" spans="1:8" s="376" customFormat="1" ht="13.5" customHeight="1" x14ac:dyDescent="0.25">
      <c r="A14" s="389"/>
      <c r="B14" s="1227" t="s">
        <v>690</v>
      </c>
      <c r="C14" s="1227"/>
      <c r="D14" s="1227"/>
      <c r="E14" s="1227"/>
      <c r="F14" s="1227"/>
      <c r="G14" s="1227"/>
      <c r="H14" s="390"/>
    </row>
    <row r="15" spans="1:8" s="376" customFormat="1" ht="9.75" customHeight="1" x14ac:dyDescent="0.25">
      <c r="A15" s="377"/>
      <c r="B15" s="378"/>
      <c r="C15" s="378"/>
      <c r="D15" s="391"/>
      <c r="E15" s="391"/>
      <c r="F15" s="391"/>
      <c r="G15" s="392"/>
      <c r="H15" s="393"/>
    </row>
    <row r="16" spans="1:8" s="376" customFormat="1" ht="27" customHeight="1" x14ac:dyDescent="0.25">
      <c r="A16" s="394"/>
      <c r="B16" s="1228" t="s">
        <v>691</v>
      </c>
      <c r="C16" s="1228"/>
      <c r="D16" s="1228"/>
      <c r="E16" s="1228"/>
      <c r="F16" s="1228"/>
      <c r="G16" s="1228"/>
      <c r="H16" s="1229"/>
    </row>
    <row r="17" spans="1:21" s="376" customFormat="1" ht="9.75" customHeight="1" x14ac:dyDescent="0.25">
      <c r="A17" s="377"/>
      <c r="B17" s="378"/>
      <c r="C17" s="378"/>
      <c r="D17" s="381"/>
      <c r="E17" s="381"/>
      <c r="F17" s="381"/>
      <c r="G17" s="381"/>
      <c r="H17" s="395"/>
    </row>
    <row r="18" spans="1:21" s="376" customFormat="1" ht="16.5" customHeight="1" x14ac:dyDescent="0.25">
      <c r="A18" s="1230" t="s">
        <v>5</v>
      </c>
      <c r="B18" s="1233" t="s">
        <v>680</v>
      </c>
      <c r="C18" s="1233" t="s">
        <v>692</v>
      </c>
      <c r="D18" s="1236" t="s">
        <v>693</v>
      </c>
      <c r="E18" s="1237"/>
      <c r="F18" s="1237"/>
      <c r="G18" s="1237"/>
      <c r="H18" s="1238"/>
    </row>
    <row r="19" spans="1:21" s="376" customFormat="1" ht="45.75" customHeight="1" x14ac:dyDescent="0.25">
      <c r="A19" s="1231"/>
      <c r="B19" s="1234"/>
      <c r="C19" s="1234"/>
      <c r="D19" s="1233" t="s">
        <v>694</v>
      </c>
      <c r="E19" s="1233" t="s">
        <v>695</v>
      </c>
      <c r="F19" s="1233" t="s">
        <v>696</v>
      </c>
      <c r="G19" s="1233" t="s">
        <v>697</v>
      </c>
      <c r="H19" s="1239" t="s">
        <v>698</v>
      </c>
    </row>
    <row r="20" spans="1:21" s="376" customFormat="1" ht="27.75" customHeight="1" x14ac:dyDescent="0.25">
      <c r="A20" s="1232"/>
      <c r="B20" s="1235"/>
      <c r="C20" s="1235"/>
      <c r="D20" s="1235"/>
      <c r="E20" s="1235"/>
      <c r="F20" s="1235"/>
      <c r="G20" s="1235"/>
      <c r="H20" s="1240"/>
    </row>
    <row r="21" spans="1:21" s="376" customFormat="1" ht="15" x14ac:dyDescent="0.25">
      <c r="A21" s="396">
        <v>1</v>
      </c>
      <c r="B21" s="397">
        <v>2</v>
      </c>
      <c r="C21" s="397">
        <v>3</v>
      </c>
      <c r="D21" s="397">
        <v>4</v>
      </c>
      <c r="E21" s="397">
        <v>5</v>
      </c>
      <c r="F21" s="397">
        <v>6</v>
      </c>
      <c r="G21" s="397">
        <v>7</v>
      </c>
      <c r="H21" s="398">
        <v>8</v>
      </c>
    </row>
    <row r="22" spans="1:21" s="376" customFormat="1" ht="15" x14ac:dyDescent="0.25">
      <c r="A22" s="1241" t="s">
        <v>699</v>
      </c>
      <c r="B22" s="1242"/>
      <c r="C22" s="1242"/>
      <c r="D22" s="1242"/>
      <c r="E22" s="1242"/>
      <c r="F22" s="1242"/>
      <c r="G22" s="1242"/>
      <c r="H22" s="1243"/>
      <c r="I22" s="1244" t="s">
        <v>700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</row>
    <row r="23" spans="1:21" s="376" customFormat="1" ht="45" x14ac:dyDescent="0.25">
      <c r="A23" s="399">
        <v>1</v>
      </c>
      <c r="B23" s="400" t="s">
        <v>701</v>
      </c>
      <c r="C23" s="400" t="s">
        <v>702</v>
      </c>
      <c r="D23" s="401"/>
      <c r="E23" s="401"/>
      <c r="F23" s="401"/>
      <c r="G23" s="402"/>
      <c r="H23" s="403"/>
      <c r="I23" s="404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</row>
    <row r="24" spans="1:21" s="376" customFormat="1" ht="79.5" customHeight="1" x14ac:dyDescent="0.25">
      <c r="A24" s="406"/>
      <c r="B24" s="1245" t="s">
        <v>703</v>
      </c>
      <c r="C24" s="1246"/>
      <c r="D24" s="407"/>
      <c r="E24" s="407"/>
      <c r="F24" s="408"/>
      <c r="G24" s="409"/>
      <c r="H24" s="410"/>
      <c r="I24" s="1247" t="s">
        <v>704</v>
      </c>
      <c r="J24" s="1248"/>
      <c r="K24" s="1248"/>
      <c r="L24" s="1249" t="s">
        <v>705</v>
      </c>
      <c r="M24" s="1249"/>
      <c r="N24" s="1249"/>
      <c r="O24" s="1250" t="s">
        <v>706</v>
      </c>
      <c r="P24" s="1250"/>
      <c r="Q24" s="1250"/>
      <c r="R24" s="1251" t="s">
        <v>707</v>
      </c>
      <c r="S24" s="1252"/>
      <c r="T24" s="1252"/>
      <c r="U24" s="1252"/>
    </row>
    <row r="25" spans="1:21" s="376" customFormat="1" ht="30" x14ac:dyDescent="0.25">
      <c r="A25" s="1241" t="s">
        <v>708</v>
      </c>
      <c r="B25" s="1242"/>
      <c r="C25" s="1242"/>
      <c r="D25" s="1242"/>
      <c r="E25" s="1242"/>
      <c r="F25" s="1242"/>
      <c r="G25" s="1242"/>
      <c r="H25" s="1243"/>
      <c r="I25" s="411" t="s">
        <v>709</v>
      </c>
      <c r="J25" s="412" t="s">
        <v>710</v>
      </c>
      <c r="K25" s="413" t="s">
        <v>698</v>
      </c>
      <c r="L25" s="414" t="s">
        <v>711</v>
      </c>
      <c r="M25" s="415" t="s">
        <v>712</v>
      </c>
      <c r="N25" s="415" t="s">
        <v>713</v>
      </c>
      <c r="O25" s="416" t="s">
        <v>714</v>
      </c>
      <c r="P25" s="416" t="s">
        <v>712</v>
      </c>
      <c r="Q25" s="416" t="s">
        <v>713</v>
      </c>
      <c r="R25" s="417" t="s">
        <v>714</v>
      </c>
      <c r="S25" s="417" t="s">
        <v>712</v>
      </c>
      <c r="T25" s="417" t="s">
        <v>713</v>
      </c>
      <c r="U25" s="417" t="s">
        <v>524</v>
      </c>
    </row>
    <row r="26" spans="1:21" s="376" customFormat="1" ht="33.75" x14ac:dyDescent="0.25">
      <c r="A26" s="418">
        <v>3</v>
      </c>
      <c r="B26" s="419" t="s">
        <v>950</v>
      </c>
      <c r="C26" s="420" t="s">
        <v>715</v>
      </c>
      <c r="D26" s="421" t="e">
        <f>#REF!/1000</f>
        <v>#REF!</v>
      </c>
      <c r="E26" s="422"/>
      <c r="F26" s="422"/>
      <c r="G26" s="423"/>
      <c r="H26" s="424" t="e">
        <f>G26+F26+E26+D26</f>
        <v>#REF!</v>
      </c>
      <c r="I26" s="425" t="e">
        <f>#REF!</f>
        <v>#REF!</v>
      </c>
      <c r="J26" s="426" t="e">
        <f>#REF!</f>
        <v>#REF!</v>
      </c>
      <c r="K26" s="427" t="e">
        <f>I26+J26</f>
        <v>#REF!</v>
      </c>
      <c r="L26" s="428" t="e">
        <f>(#REF!+#REF!+#REF!+#REF!)/1000</f>
        <v>#REF!</v>
      </c>
      <c r="M26" s="428" t="e">
        <f>#REF!/1000</f>
        <v>#REF!</v>
      </c>
      <c r="N26" s="429" t="e">
        <f>(#REF!+#REF!)/1000</f>
        <v>#REF!</v>
      </c>
      <c r="O26" s="430">
        <v>28.18</v>
      </c>
      <c r="P26" s="430">
        <v>11.1</v>
      </c>
      <c r="Q26" s="430">
        <v>8.26</v>
      </c>
      <c r="R26" s="431" t="e">
        <f t="shared" ref="R26:T29" si="0">L26/O26</f>
        <v>#REF!</v>
      </c>
      <c r="S26" s="431" t="e">
        <f t="shared" si="0"/>
        <v>#REF!</v>
      </c>
      <c r="T26" s="431" t="e">
        <f t="shared" si="0"/>
        <v>#REF!</v>
      </c>
      <c r="U26" s="432" t="e">
        <f t="shared" ref="U26:U29" si="1">R26+S26+T26</f>
        <v>#REF!</v>
      </c>
    </row>
    <row r="27" spans="1:21" s="376" customFormat="1" ht="123.75" x14ac:dyDescent="0.25">
      <c r="A27" s="418">
        <v>4</v>
      </c>
      <c r="B27" s="433" t="s">
        <v>716</v>
      </c>
      <c r="C27" s="420" t="s">
        <v>717</v>
      </c>
      <c r="D27" s="421">
        <f>438578683/1000/4112*5638.5*1.049*1.146*1.07</f>
        <v>773574.03</v>
      </c>
      <c r="E27" s="422"/>
      <c r="F27" s="422"/>
      <c r="G27" s="423"/>
      <c r="H27" s="424">
        <f>G27+F27+E27+D27</f>
        <v>773574.03</v>
      </c>
      <c r="I27" s="425">
        <f>77546.39/4112*5638.5</f>
        <v>106333.98</v>
      </c>
      <c r="J27" s="426">
        <f>25160.26/4112*5638.5</f>
        <v>34500.519999999997</v>
      </c>
      <c r="K27" s="427">
        <f>I27+J27</f>
        <v>140834.5</v>
      </c>
      <c r="L27" s="428">
        <f>(729757.73+344057.86+917722.79+599190.37)*7.3/1000/4112*5638.5*1.049*1.146*1.07</f>
        <v>33357.94</v>
      </c>
      <c r="M27" s="428">
        <f>((24874243.85-344057.86)*7.3/1000-0.01)/4112*5638.5*1.049*1.146*1.07+0.1</f>
        <v>315848.03000000003</v>
      </c>
      <c r="N27" s="428">
        <f>32958356.96*7.3/1000/4112*5638.5*1.049*1.146*1.07</f>
        <v>424368.14</v>
      </c>
      <c r="O27" s="430">
        <v>28.18</v>
      </c>
      <c r="P27" s="430">
        <v>11.1</v>
      </c>
      <c r="Q27" s="430">
        <v>8.26</v>
      </c>
      <c r="R27" s="431">
        <f t="shared" si="0"/>
        <v>1183.75</v>
      </c>
      <c r="S27" s="431">
        <f t="shared" si="0"/>
        <v>28454.78</v>
      </c>
      <c r="T27" s="431">
        <f t="shared" si="0"/>
        <v>51376.29</v>
      </c>
      <c r="U27" s="432">
        <f t="shared" si="1"/>
        <v>81014.820000000007</v>
      </c>
    </row>
    <row r="28" spans="1:21" s="376" customFormat="1" ht="123.75" x14ac:dyDescent="0.25">
      <c r="A28" s="418">
        <v>5</v>
      </c>
      <c r="B28" s="433" t="s">
        <v>716</v>
      </c>
      <c r="C28" s="420" t="s">
        <v>718</v>
      </c>
      <c r="D28" s="421">
        <f>438578683/1000/4112*3594.5*1.049*1.146*1.07</f>
        <v>493147.44</v>
      </c>
      <c r="E28" s="422"/>
      <c r="F28" s="422"/>
      <c r="G28" s="423"/>
      <c r="H28" s="424">
        <f>G28+F28+E28+D28</f>
        <v>493147.44</v>
      </c>
      <c r="I28" s="425">
        <f>77546.39/4112*3594.5</f>
        <v>67787.09</v>
      </c>
      <c r="J28" s="426">
        <f>25160.26/4112*3594.5</f>
        <v>21993.81</v>
      </c>
      <c r="K28" s="427">
        <f>I28+J28</f>
        <v>89780.9</v>
      </c>
      <c r="L28" s="428">
        <f>(729757.73+344057.86+917722.79+599190.37)*7.3/1000/4112*3594.5*1.049*1.146*1.07</f>
        <v>21265.43</v>
      </c>
      <c r="M28" s="428">
        <f>((24874243.85-344057.86)*7.3/1000-0.01)/4112*3594.5*1.049*1.146*1.07+0.1</f>
        <v>201350.71</v>
      </c>
      <c r="N28" s="428">
        <f>32958356.96*7.3/1000/4112*3594.5*1.049*1.146*1.07</f>
        <v>270531.40000000002</v>
      </c>
      <c r="O28" s="430">
        <v>28.18</v>
      </c>
      <c r="P28" s="430">
        <v>11.1</v>
      </c>
      <c r="Q28" s="430">
        <v>8.26</v>
      </c>
      <c r="R28" s="431">
        <f t="shared" si="0"/>
        <v>754.63</v>
      </c>
      <c r="S28" s="431">
        <f t="shared" si="0"/>
        <v>18139.7</v>
      </c>
      <c r="T28" s="431">
        <f t="shared" si="0"/>
        <v>32751.99</v>
      </c>
      <c r="U28" s="432">
        <f t="shared" si="1"/>
        <v>51646.32</v>
      </c>
    </row>
    <row r="29" spans="1:21" s="376" customFormat="1" ht="123.75" x14ac:dyDescent="0.25">
      <c r="A29" s="418">
        <v>6</v>
      </c>
      <c r="B29" s="433" t="s">
        <v>716</v>
      </c>
      <c r="C29" s="420" t="s">
        <v>719</v>
      </c>
      <c r="D29" s="421">
        <f>438578683/1000/4112*1984.5*1.049*1.146*1.07</f>
        <v>272263.49</v>
      </c>
      <c r="E29" s="422"/>
      <c r="F29" s="422"/>
      <c r="G29" s="423"/>
      <c r="H29" s="424">
        <f>G29+F29+E29+D29</f>
        <v>272263.49</v>
      </c>
      <c r="I29" s="425">
        <f>77546.39/4112*1984.5</f>
        <v>37424.81</v>
      </c>
      <c r="J29" s="426">
        <f>25160.26/4112*1984.5</f>
        <v>12142.64</v>
      </c>
      <c r="K29" s="427">
        <f>I29+J29</f>
        <v>49567.45</v>
      </c>
      <c r="L29" s="428">
        <f>(729757.73+344057.86+917722.79+599190.37)*7.3/1000/4112*1984.5*1.049*1.146*1.07</f>
        <v>11740.5</v>
      </c>
      <c r="M29" s="428">
        <f>((24874243.85-344057.86)*7.3/1000-0.01)/4112*1984.5*1.049*1.146*1.07+0.1</f>
        <v>111164.46</v>
      </c>
      <c r="N29" s="428">
        <f>32958356.96*7.3/1000/4112*1984.5*1.049*1.146*1.07</f>
        <v>149358.62</v>
      </c>
      <c r="O29" s="430">
        <v>28.18</v>
      </c>
      <c r="P29" s="430">
        <v>11.1</v>
      </c>
      <c r="Q29" s="430">
        <v>8.26</v>
      </c>
      <c r="R29" s="431">
        <f t="shared" si="0"/>
        <v>416.63</v>
      </c>
      <c r="S29" s="431">
        <f t="shared" si="0"/>
        <v>10014.82</v>
      </c>
      <c r="T29" s="431">
        <f t="shared" si="0"/>
        <v>18082.16</v>
      </c>
      <c r="U29" s="432">
        <f t="shared" si="1"/>
        <v>28513.61</v>
      </c>
    </row>
    <row r="30" spans="1:21" s="376" customFormat="1" ht="15" x14ac:dyDescent="0.25">
      <c r="A30" s="399"/>
      <c r="B30" s="434"/>
      <c r="C30" s="435"/>
      <c r="D30" s="436"/>
      <c r="E30" s="436"/>
      <c r="F30" s="436"/>
      <c r="G30" s="401"/>
      <c r="H30" s="437"/>
      <c r="I30" s="438"/>
      <c r="J30" s="439" t="s">
        <v>524</v>
      </c>
      <c r="K30" s="439" t="e">
        <f>SUM(K26:K29)</f>
        <v>#REF!</v>
      </c>
      <c r="L30" s="439"/>
      <c r="M30" s="439"/>
      <c r="N30" s="439" t="e">
        <f>SUM(N26:N29)</f>
        <v>#REF!</v>
      </c>
      <c r="O30" s="439"/>
      <c r="P30" s="439"/>
      <c r="Q30" s="439"/>
      <c r="R30" s="439"/>
      <c r="S30" s="439"/>
      <c r="T30" s="439"/>
      <c r="U30" s="439" t="e">
        <f>SUM(U26:U29)</f>
        <v>#REF!</v>
      </c>
    </row>
    <row r="31" spans="1:21" s="376" customFormat="1" ht="27.75" customHeight="1" x14ac:dyDescent="0.25">
      <c r="A31" s="406"/>
      <c r="B31" s="1245" t="s">
        <v>720</v>
      </c>
      <c r="C31" s="1246"/>
      <c r="D31" s="440" t="e">
        <f>SUM(D26:D30)</f>
        <v>#REF!</v>
      </c>
      <c r="E31" s="441"/>
      <c r="F31" s="409"/>
      <c r="G31" s="408"/>
      <c r="H31" s="442" t="e">
        <f>SUM(H26:H30)</f>
        <v>#REF!</v>
      </c>
      <c r="I31" s="443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5" t="e">
        <f>U30</f>
        <v>#REF!</v>
      </c>
    </row>
    <row r="32" spans="1:21" s="376" customFormat="1" ht="15" x14ac:dyDescent="0.25">
      <c r="A32" s="1241" t="s">
        <v>721</v>
      </c>
      <c r="B32" s="1242"/>
      <c r="C32" s="1242"/>
      <c r="D32" s="1242"/>
      <c r="E32" s="1242"/>
      <c r="F32" s="1242"/>
      <c r="G32" s="1242"/>
      <c r="H32" s="1243"/>
      <c r="I32" s="404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</row>
    <row r="33" spans="1:21" s="376" customFormat="1" ht="15" x14ac:dyDescent="0.25">
      <c r="A33" s="406"/>
      <c r="B33" s="1245" t="s">
        <v>722</v>
      </c>
      <c r="C33" s="1246"/>
      <c r="D33" s="446"/>
      <c r="E33" s="446"/>
      <c r="F33" s="447"/>
      <c r="G33" s="408"/>
      <c r="H33" s="410"/>
      <c r="I33" s="443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</row>
    <row r="34" spans="1:21" s="376" customFormat="1" ht="15" x14ac:dyDescent="0.25">
      <c r="A34" s="1241" t="s">
        <v>723</v>
      </c>
      <c r="B34" s="1242"/>
      <c r="C34" s="1242"/>
      <c r="D34" s="1242"/>
      <c r="E34" s="1242"/>
      <c r="F34" s="1242"/>
      <c r="G34" s="1242"/>
      <c r="H34" s="1243"/>
      <c r="I34" s="404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</row>
    <row r="35" spans="1:21" s="376" customFormat="1" ht="15" x14ac:dyDescent="0.25">
      <c r="A35" s="399">
        <v>7</v>
      </c>
      <c r="B35" s="400"/>
      <c r="C35" s="400"/>
      <c r="D35" s="436"/>
      <c r="E35" s="402"/>
      <c r="F35" s="436"/>
      <c r="G35" s="401"/>
      <c r="H35" s="437"/>
      <c r="I35" s="404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</row>
    <row r="36" spans="1:21" s="376" customFormat="1" ht="15" x14ac:dyDescent="0.25">
      <c r="A36" s="406"/>
      <c r="B36" s="1245" t="s">
        <v>724</v>
      </c>
      <c r="C36" s="1246"/>
      <c r="D36" s="441"/>
      <c r="E36" s="446"/>
      <c r="F36" s="409"/>
      <c r="G36" s="408"/>
      <c r="H36" s="410"/>
      <c r="I36" s="443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444"/>
      <c r="U36" s="444"/>
    </row>
    <row r="37" spans="1:21" s="376" customFormat="1" ht="15" x14ac:dyDescent="0.25">
      <c r="A37" s="1241" t="s">
        <v>725</v>
      </c>
      <c r="B37" s="1242"/>
      <c r="C37" s="1242"/>
      <c r="D37" s="1242"/>
      <c r="E37" s="1242"/>
      <c r="F37" s="1242"/>
      <c r="G37" s="1242"/>
      <c r="H37" s="1243"/>
      <c r="I37" s="404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</row>
    <row r="38" spans="1:21" s="376" customFormat="1" ht="15" x14ac:dyDescent="0.25">
      <c r="A38" s="406"/>
      <c r="B38" s="1245" t="s">
        <v>726</v>
      </c>
      <c r="C38" s="1246"/>
      <c r="D38" s="441"/>
      <c r="E38" s="441"/>
      <c r="F38" s="409"/>
      <c r="G38" s="408"/>
      <c r="H38" s="410"/>
      <c r="I38" s="443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444"/>
      <c r="U38" s="444"/>
    </row>
    <row r="39" spans="1:21" s="376" customFormat="1" ht="15" x14ac:dyDescent="0.25">
      <c r="A39" s="1241" t="s">
        <v>727</v>
      </c>
      <c r="B39" s="1242"/>
      <c r="C39" s="1242"/>
      <c r="D39" s="1242"/>
      <c r="E39" s="1242"/>
      <c r="F39" s="1242"/>
      <c r="G39" s="1242"/>
      <c r="H39" s="1243"/>
      <c r="I39" s="404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</row>
    <row r="40" spans="1:21" s="376" customFormat="1" ht="15" x14ac:dyDescent="0.25">
      <c r="A40" s="406"/>
      <c r="B40" s="1245" t="s">
        <v>728</v>
      </c>
      <c r="C40" s="1246"/>
      <c r="D40" s="441"/>
      <c r="E40" s="407"/>
      <c r="F40" s="408"/>
      <c r="G40" s="408"/>
      <c r="H40" s="410"/>
      <c r="I40" s="443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444"/>
      <c r="U40" s="444"/>
    </row>
    <row r="41" spans="1:21" s="376" customFormat="1" ht="15" x14ac:dyDescent="0.25">
      <c r="A41" s="406"/>
      <c r="B41" s="1253" t="s">
        <v>729</v>
      </c>
      <c r="C41" s="1254"/>
      <c r="D41" s="448" t="e">
        <f>D24+D31+D33+D36+D38+D40</f>
        <v>#REF!</v>
      </c>
      <c r="E41" s="441"/>
      <c r="F41" s="409"/>
      <c r="G41" s="409"/>
      <c r="H41" s="449" t="e">
        <f>D41+E41+F41+G41</f>
        <v>#REF!</v>
      </c>
      <c r="I41" s="450"/>
      <c r="J41" s="451"/>
      <c r="K41" s="451"/>
      <c r="L41" s="451"/>
      <c r="M41" s="451"/>
      <c r="N41" s="451"/>
      <c r="O41" s="451"/>
      <c r="P41" s="451"/>
      <c r="Q41" s="451"/>
      <c r="R41" s="451"/>
      <c r="S41" s="451"/>
      <c r="T41" s="451"/>
      <c r="U41" s="445" t="e">
        <f>U23+U30</f>
        <v>#REF!</v>
      </c>
    </row>
    <row r="42" spans="1:21" s="376" customFormat="1" ht="15" x14ac:dyDescent="0.25">
      <c r="A42" s="1241" t="s">
        <v>730</v>
      </c>
      <c r="B42" s="1242"/>
      <c r="C42" s="1242"/>
      <c r="D42" s="1242"/>
      <c r="E42" s="1242"/>
      <c r="F42" s="1242"/>
      <c r="G42" s="1242"/>
      <c r="H42" s="1243"/>
      <c r="I42" s="404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52"/>
    </row>
    <row r="43" spans="1:21" s="376" customFormat="1" ht="56.25" x14ac:dyDescent="0.25">
      <c r="A43" s="399">
        <v>13</v>
      </c>
      <c r="B43" s="400" t="s">
        <v>731</v>
      </c>
      <c r="C43" s="400" t="s">
        <v>732</v>
      </c>
      <c r="D43" s="453" t="e">
        <f>D26*3.1%*0.8</f>
        <v>#REF!</v>
      </c>
      <c r="E43" s="436"/>
      <c r="F43" s="401"/>
      <c r="G43" s="401"/>
      <c r="H43" s="454" t="e">
        <f>D43+E43+F43+G43</f>
        <v>#REF!</v>
      </c>
      <c r="I43" s="404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55" t="e">
        <f>U26*3.1%*0.8</f>
        <v>#REF!</v>
      </c>
    </row>
    <row r="44" spans="1:21" s="376" customFormat="1" ht="56.25" x14ac:dyDescent="0.25">
      <c r="A44" s="399">
        <v>14</v>
      </c>
      <c r="B44" s="400" t="s">
        <v>731</v>
      </c>
      <c r="C44" s="400" t="s">
        <v>733</v>
      </c>
      <c r="D44" s="453">
        <f>(D23+D27+D28+D29)*3.1%</f>
        <v>47708.53</v>
      </c>
      <c r="E44" s="436"/>
      <c r="F44" s="401"/>
      <c r="G44" s="401"/>
      <c r="H44" s="454">
        <f>D44</f>
        <v>47708.53</v>
      </c>
      <c r="I44" s="404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36">
        <f>(U23+U27+U28+U29)*3.1%</f>
        <v>4996.42</v>
      </c>
    </row>
    <row r="45" spans="1:21" s="376" customFormat="1" ht="15" x14ac:dyDescent="0.25">
      <c r="A45" s="406"/>
      <c r="B45" s="1245" t="s">
        <v>734</v>
      </c>
      <c r="C45" s="1246"/>
      <c r="D45" s="448" t="e">
        <f>D43+D44</f>
        <v>#REF!</v>
      </c>
      <c r="E45" s="441"/>
      <c r="F45" s="408"/>
      <c r="G45" s="408"/>
      <c r="H45" s="442" t="e">
        <f>H43+H44</f>
        <v>#REF!</v>
      </c>
      <c r="I45" s="450"/>
      <c r="J45" s="451"/>
      <c r="K45" s="451"/>
      <c r="L45" s="451"/>
      <c r="M45" s="451"/>
      <c r="N45" s="451"/>
      <c r="O45" s="451"/>
      <c r="P45" s="451"/>
      <c r="Q45" s="451"/>
      <c r="R45" s="451"/>
      <c r="S45" s="451"/>
      <c r="T45" s="451"/>
      <c r="U45" s="445" t="e">
        <f>U43+U44</f>
        <v>#REF!</v>
      </c>
    </row>
    <row r="46" spans="1:21" s="376" customFormat="1" ht="15" x14ac:dyDescent="0.25">
      <c r="A46" s="406"/>
      <c r="B46" s="1253" t="s">
        <v>735</v>
      </c>
      <c r="C46" s="1254"/>
      <c r="D46" s="448" t="e">
        <f>D41+D45</f>
        <v>#REF!</v>
      </c>
      <c r="E46" s="456"/>
      <c r="F46" s="409"/>
      <c r="G46" s="409"/>
      <c r="H46" s="449" t="e">
        <f>H41+H45</f>
        <v>#REF!</v>
      </c>
      <c r="I46" s="450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45" t="e">
        <f>U41+U45</f>
        <v>#REF!</v>
      </c>
    </row>
    <row r="47" spans="1:21" s="376" customFormat="1" ht="15" x14ac:dyDescent="0.25">
      <c r="A47" s="1241" t="s">
        <v>736</v>
      </c>
      <c r="B47" s="1242"/>
      <c r="C47" s="1242"/>
      <c r="D47" s="1242"/>
      <c r="E47" s="1242"/>
      <c r="F47" s="1242"/>
      <c r="G47" s="1242"/>
      <c r="H47" s="1243"/>
      <c r="I47" s="404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52"/>
    </row>
    <row r="48" spans="1:21" s="376" customFormat="1" ht="45" x14ac:dyDescent="0.25">
      <c r="A48" s="399">
        <v>14</v>
      </c>
      <c r="B48" s="400" t="s">
        <v>737</v>
      </c>
      <c r="C48" s="400" t="s">
        <v>738</v>
      </c>
      <c r="D48" s="453" t="e">
        <f>D46*0.5%</f>
        <v>#REF!</v>
      </c>
      <c r="E48" s="402"/>
      <c r="F48" s="401"/>
      <c r="G48" s="401"/>
      <c r="H48" s="454" t="e">
        <f>D48+E48+F48+G48</f>
        <v>#REF!</v>
      </c>
      <c r="I48" s="404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52" t="e">
        <f>U46*0.5%</f>
        <v>#REF!</v>
      </c>
    </row>
    <row r="49" spans="1:21" s="376" customFormat="1" ht="15" x14ac:dyDescent="0.25">
      <c r="A49" s="399">
        <v>16</v>
      </c>
      <c r="B49" s="400" t="s">
        <v>739</v>
      </c>
      <c r="C49" s="400" t="s">
        <v>740</v>
      </c>
      <c r="D49" s="401"/>
      <c r="E49" s="401"/>
      <c r="F49" s="401"/>
      <c r="G49" s="436" t="e">
        <f>#REF!/1000</f>
        <v>#REF!</v>
      </c>
      <c r="H49" s="454" t="e">
        <f>G49</f>
        <v>#REF!</v>
      </c>
      <c r="I49" s="404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52" t="e">
        <f>#REF!/1000</f>
        <v>#REF!</v>
      </c>
    </row>
    <row r="50" spans="1:21" s="376" customFormat="1" ht="22.5" x14ac:dyDescent="0.25">
      <c r="A50" s="399">
        <v>20</v>
      </c>
      <c r="B50" s="400" t="s">
        <v>741</v>
      </c>
      <c r="C50" s="400" t="s">
        <v>742</v>
      </c>
      <c r="D50" s="401"/>
      <c r="E50" s="401"/>
      <c r="F50" s="401"/>
      <c r="G50" s="457"/>
      <c r="H50" s="458"/>
      <c r="I50" s="404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52"/>
    </row>
    <row r="51" spans="1:21" s="376" customFormat="1" ht="15" x14ac:dyDescent="0.25">
      <c r="A51" s="406"/>
      <c r="B51" s="1245" t="s">
        <v>743</v>
      </c>
      <c r="C51" s="1246"/>
      <c r="D51" s="441" t="e">
        <f>D48+D49+D50</f>
        <v>#REF!</v>
      </c>
      <c r="E51" s="446"/>
      <c r="F51" s="408"/>
      <c r="G51" s="441" t="e">
        <f>G48+G49+G50</f>
        <v>#REF!</v>
      </c>
      <c r="H51" s="449" t="e">
        <f>H48+H49+H50</f>
        <v>#REF!</v>
      </c>
      <c r="I51" s="450"/>
      <c r="J51" s="451"/>
      <c r="K51" s="451"/>
      <c r="L51" s="451"/>
      <c r="M51" s="451"/>
      <c r="N51" s="451"/>
      <c r="O51" s="451"/>
      <c r="P51" s="451"/>
      <c r="Q51" s="451"/>
      <c r="R51" s="451"/>
      <c r="S51" s="451"/>
      <c r="T51" s="451"/>
      <c r="U51" s="441" t="e">
        <f>U48+U49+U50</f>
        <v>#REF!</v>
      </c>
    </row>
    <row r="52" spans="1:21" s="376" customFormat="1" ht="15" x14ac:dyDescent="0.25">
      <c r="A52" s="406"/>
      <c r="B52" s="1253" t="s">
        <v>744</v>
      </c>
      <c r="C52" s="1254"/>
      <c r="D52" s="456" t="e">
        <f>D46+D51</f>
        <v>#REF!</v>
      </c>
      <c r="E52" s="456"/>
      <c r="F52" s="456"/>
      <c r="G52" s="456" t="e">
        <f>G46+G51</f>
        <v>#REF!</v>
      </c>
      <c r="H52" s="459" t="e">
        <f>H46+H51</f>
        <v>#REF!</v>
      </c>
      <c r="I52" s="450"/>
      <c r="J52" s="451"/>
      <c r="K52" s="451"/>
      <c r="L52" s="451"/>
      <c r="M52" s="451"/>
      <c r="N52" s="451"/>
      <c r="O52" s="451"/>
      <c r="P52" s="451"/>
      <c r="Q52" s="451"/>
      <c r="R52" s="451"/>
      <c r="S52" s="451"/>
      <c r="T52" s="451"/>
      <c r="U52" s="445" t="e">
        <f>U46+U51</f>
        <v>#REF!</v>
      </c>
    </row>
    <row r="53" spans="1:21" s="376" customFormat="1" ht="15" x14ac:dyDescent="0.25">
      <c r="A53" s="1241" t="s">
        <v>745</v>
      </c>
      <c r="B53" s="1242"/>
      <c r="C53" s="1242"/>
      <c r="D53" s="1242"/>
      <c r="E53" s="1242"/>
      <c r="F53" s="1242"/>
      <c r="G53" s="1242"/>
      <c r="H53" s="1243"/>
      <c r="I53" s="404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52"/>
    </row>
    <row r="54" spans="1:21" s="376" customFormat="1" ht="56.25" x14ac:dyDescent="0.25">
      <c r="A54" s="399">
        <v>23</v>
      </c>
      <c r="B54" s="400" t="s">
        <v>746</v>
      </c>
      <c r="C54" s="400" t="s">
        <v>1157</v>
      </c>
      <c r="D54" s="401"/>
      <c r="E54" s="401"/>
      <c r="F54" s="401"/>
      <c r="G54" s="436" t="e">
        <f>H52*1.47%</f>
        <v>#REF!</v>
      </c>
      <c r="H54" s="437" t="e">
        <f>G54</f>
        <v>#REF!</v>
      </c>
      <c r="I54" s="404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52"/>
    </row>
    <row r="55" spans="1:21" s="376" customFormat="1" ht="42.75" customHeight="1" x14ac:dyDescent="0.25">
      <c r="A55" s="406"/>
      <c r="B55" s="1245" t="s">
        <v>747</v>
      </c>
      <c r="C55" s="1246"/>
      <c r="D55" s="407"/>
      <c r="E55" s="407"/>
      <c r="F55" s="408"/>
      <c r="G55" s="409" t="e">
        <f>G54</f>
        <v>#REF!</v>
      </c>
      <c r="H55" s="410" t="e">
        <f>H54</f>
        <v>#REF!</v>
      </c>
      <c r="I55" s="404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52"/>
    </row>
    <row r="56" spans="1:21" s="376" customFormat="1" ht="67.5" customHeight="1" x14ac:dyDescent="0.25">
      <c r="A56" s="1241" t="s">
        <v>748</v>
      </c>
      <c r="B56" s="1242"/>
      <c r="C56" s="1242"/>
      <c r="D56" s="1242"/>
      <c r="E56" s="1242"/>
      <c r="F56" s="1242"/>
      <c r="G56" s="1242"/>
      <c r="H56" s="1243"/>
      <c r="I56" s="404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52"/>
    </row>
    <row r="57" spans="1:21" s="376" customFormat="1" ht="15" x14ac:dyDescent="0.25">
      <c r="A57" s="399">
        <v>24</v>
      </c>
      <c r="B57" s="400" t="s">
        <v>749</v>
      </c>
      <c r="C57" s="400" t="s">
        <v>429</v>
      </c>
      <c r="D57" s="401"/>
      <c r="E57" s="401"/>
      <c r="F57" s="401"/>
      <c r="G57" s="436">
        <f>'Cводная смета ПИР'!$G$18/1000</f>
        <v>0</v>
      </c>
      <c r="H57" s="437">
        <f t="shared" ref="H57:H62" si="2">G57</f>
        <v>0</v>
      </c>
      <c r="I57" s="404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52"/>
    </row>
    <row r="58" spans="1:21" s="376" customFormat="1" ht="15" x14ac:dyDescent="0.25">
      <c r="A58" s="399">
        <v>25</v>
      </c>
      <c r="B58" s="400" t="s">
        <v>749</v>
      </c>
      <c r="C58" s="400" t="s">
        <v>430</v>
      </c>
      <c r="D58" s="401"/>
      <c r="E58" s="401"/>
      <c r="F58" s="401"/>
      <c r="G58" s="436">
        <f>'Cводная смета ПИР'!$G$22/1000</f>
        <v>17189.490000000002</v>
      </c>
      <c r="H58" s="437">
        <f t="shared" si="2"/>
        <v>17189.490000000002</v>
      </c>
      <c r="I58" s="404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52"/>
    </row>
    <row r="59" spans="1:21" s="376" customFormat="1" ht="15" x14ac:dyDescent="0.25">
      <c r="A59" s="399">
        <v>26</v>
      </c>
      <c r="B59" s="400" t="s">
        <v>749</v>
      </c>
      <c r="C59" s="400" t="s">
        <v>750</v>
      </c>
      <c r="D59" s="401"/>
      <c r="E59" s="401"/>
      <c r="F59" s="401"/>
      <c r="G59" s="436" t="e">
        <f>#REF!/1000</f>
        <v>#REF!</v>
      </c>
      <c r="H59" s="437" t="e">
        <f t="shared" si="2"/>
        <v>#REF!</v>
      </c>
      <c r="I59" s="404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52"/>
    </row>
    <row r="60" spans="1:21" s="376" customFormat="1" ht="56.25" x14ac:dyDescent="0.25">
      <c r="A60" s="399">
        <v>27</v>
      </c>
      <c r="B60" s="400" t="s">
        <v>751</v>
      </c>
      <c r="C60" s="400" t="s">
        <v>752</v>
      </c>
      <c r="D60" s="401"/>
      <c r="E60" s="401"/>
      <c r="F60" s="401"/>
      <c r="G60" s="436">
        <f>Экспертиза!$H$20/1000</f>
        <v>2490.71</v>
      </c>
      <c r="H60" s="437">
        <f t="shared" si="2"/>
        <v>2490.71</v>
      </c>
      <c r="I60" s="404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52"/>
    </row>
    <row r="61" spans="1:21" s="376" customFormat="1" ht="22.5" x14ac:dyDescent="0.25">
      <c r="A61" s="399">
        <v>28</v>
      </c>
      <c r="B61" s="400" t="s">
        <v>753</v>
      </c>
      <c r="C61" s="400" t="s">
        <v>754</v>
      </c>
      <c r="D61" s="401"/>
      <c r="E61" s="401"/>
      <c r="F61" s="401"/>
      <c r="G61" s="436" t="e">
        <f>H52*0.2%</f>
        <v>#REF!</v>
      </c>
      <c r="H61" s="437" t="e">
        <f t="shared" si="2"/>
        <v>#REF!</v>
      </c>
      <c r="I61" s="404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52"/>
    </row>
    <row r="62" spans="1:21" s="376" customFormat="1" ht="15" x14ac:dyDescent="0.25">
      <c r="A62" s="399">
        <v>29</v>
      </c>
      <c r="B62" s="400" t="s">
        <v>755</v>
      </c>
      <c r="C62" s="400" t="s">
        <v>756</v>
      </c>
      <c r="D62" s="401"/>
      <c r="E62" s="401"/>
      <c r="F62" s="401"/>
      <c r="G62" s="402" t="e">
        <f>#REF!/1000</f>
        <v>#REF!</v>
      </c>
      <c r="H62" s="403" t="e">
        <f t="shared" si="2"/>
        <v>#REF!</v>
      </c>
      <c r="I62" s="404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52"/>
    </row>
    <row r="63" spans="1:21" s="376" customFormat="1" ht="132" customHeight="1" x14ac:dyDescent="0.25">
      <c r="A63" s="406"/>
      <c r="B63" s="1245" t="s">
        <v>757</v>
      </c>
      <c r="C63" s="1246"/>
      <c r="D63" s="407"/>
      <c r="E63" s="407"/>
      <c r="F63" s="408"/>
      <c r="G63" s="409" t="e">
        <f>SUM(G57:G62)</f>
        <v>#REF!</v>
      </c>
      <c r="H63" s="409" t="e">
        <f>SUM(H57:H62)</f>
        <v>#REF!</v>
      </c>
      <c r="I63" s="404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52"/>
    </row>
    <row r="64" spans="1:21" s="376" customFormat="1" ht="15" x14ac:dyDescent="0.25">
      <c r="A64" s="406"/>
      <c r="B64" s="1253" t="s">
        <v>758</v>
      </c>
      <c r="C64" s="1254"/>
      <c r="D64" s="456" t="e">
        <f>D52+D55+D63</f>
        <v>#REF!</v>
      </c>
      <c r="E64" s="456">
        <f>E52+E55+E63</f>
        <v>0</v>
      </c>
      <c r="F64" s="456">
        <f>F52+F55+F63</f>
        <v>0</v>
      </c>
      <c r="G64" s="456" t="e">
        <f>G52+G55+G63</f>
        <v>#REF!</v>
      </c>
      <c r="H64" s="456" t="e">
        <f>H52+H55+H63</f>
        <v>#REF!</v>
      </c>
      <c r="I64" s="404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52"/>
    </row>
    <row r="65" spans="1:21" s="376" customFormat="1" ht="15" x14ac:dyDescent="0.25">
      <c r="A65" s="1241" t="s">
        <v>759</v>
      </c>
      <c r="B65" s="1242"/>
      <c r="C65" s="1242"/>
      <c r="D65" s="1242"/>
      <c r="E65" s="1242"/>
      <c r="F65" s="1242"/>
      <c r="G65" s="1242"/>
      <c r="H65" s="1243"/>
      <c r="I65" s="404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52"/>
    </row>
    <row r="66" spans="1:21" s="376" customFormat="1" ht="33.75" x14ac:dyDescent="0.25">
      <c r="A66" s="399">
        <v>30</v>
      </c>
      <c r="B66" s="400" t="s">
        <v>760</v>
      </c>
      <c r="C66" s="400" t="s">
        <v>761</v>
      </c>
      <c r="D66" s="436" t="e">
        <f>D64*3%</f>
        <v>#REF!</v>
      </c>
      <c r="E66" s="460"/>
      <c r="F66" s="436"/>
      <c r="G66" s="436" t="e">
        <f>G64*3%</f>
        <v>#REF!</v>
      </c>
      <c r="H66" s="437" t="e">
        <f>G66+F66+E66+D66</f>
        <v>#REF!</v>
      </c>
      <c r="I66" s="404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52"/>
    </row>
    <row r="67" spans="1:21" s="376" customFormat="1" ht="15" x14ac:dyDescent="0.25">
      <c r="A67" s="406"/>
      <c r="B67" s="1245" t="s">
        <v>762</v>
      </c>
      <c r="C67" s="1246"/>
      <c r="D67" s="441" t="e">
        <f>D66</f>
        <v>#REF!</v>
      </c>
      <c r="E67" s="461"/>
      <c r="F67" s="409"/>
      <c r="G67" s="462" t="e">
        <f>G66</f>
        <v>#REF!</v>
      </c>
      <c r="H67" s="410" t="e">
        <f>H66</f>
        <v>#REF!</v>
      </c>
      <c r="I67" s="404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52"/>
    </row>
    <row r="68" spans="1:21" s="376" customFormat="1" ht="15" x14ac:dyDescent="0.25">
      <c r="A68" s="406"/>
      <c r="B68" s="1253" t="s">
        <v>763</v>
      </c>
      <c r="C68" s="1254"/>
      <c r="D68" s="441" t="e">
        <f>D64+D67</f>
        <v>#REF!</v>
      </c>
      <c r="E68" s="441"/>
      <c r="F68" s="409"/>
      <c r="G68" s="441" t="e">
        <f>G64+G67</f>
        <v>#REF!</v>
      </c>
      <c r="H68" s="441" t="e">
        <f>H64+H67</f>
        <v>#REF!</v>
      </c>
      <c r="I68" s="404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52"/>
    </row>
    <row r="69" spans="1:21" s="376" customFormat="1" ht="15" x14ac:dyDescent="0.25">
      <c r="A69" s="1241" t="s">
        <v>764</v>
      </c>
      <c r="B69" s="1242"/>
      <c r="C69" s="1242"/>
      <c r="D69" s="1242"/>
      <c r="E69" s="1242"/>
      <c r="F69" s="1242"/>
      <c r="G69" s="1242"/>
      <c r="H69" s="1243"/>
      <c r="I69" s="404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52"/>
    </row>
    <row r="70" spans="1:21" s="376" customFormat="1" ht="15" x14ac:dyDescent="0.25">
      <c r="A70" s="399">
        <v>31</v>
      </c>
      <c r="B70" s="400" t="s">
        <v>765</v>
      </c>
      <c r="C70" s="400" t="s">
        <v>766</v>
      </c>
      <c r="D70" s="436" t="e">
        <f>D68*20%</f>
        <v>#REF!</v>
      </c>
      <c r="E70" s="436"/>
      <c r="F70" s="436"/>
      <c r="G70" s="436" t="e">
        <f>G68*20%</f>
        <v>#REF!</v>
      </c>
      <c r="H70" s="436" t="e">
        <f>H68*20%</f>
        <v>#REF!</v>
      </c>
      <c r="I70" s="404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52"/>
    </row>
    <row r="71" spans="1:21" s="376" customFormat="1" ht="15" x14ac:dyDescent="0.25">
      <c r="A71" s="406"/>
      <c r="B71" s="1245" t="s">
        <v>767</v>
      </c>
      <c r="C71" s="1246"/>
      <c r="D71" s="441" t="e">
        <f>D70</f>
        <v>#REF!</v>
      </c>
      <c r="E71" s="441"/>
      <c r="F71" s="409"/>
      <c r="G71" s="409" t="e">
        <f>G70</f>
        <v>#REF!</v>
      </c>
      <c r="H71" s="410" t="e">
        <f>H70</f>
        <v>#REF!</v>
      </c>
      <c r="I71" s="404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52"/>
    </row>
    <row r="72" spans="1:21" s="376" customFormat="1" ht="15.75" thickBot="1" x14ac:dyDescent="0.3">
      <c r="A72" s="463"/>
      <c r="B72" s="1256" t="s">
        <v>768</v>
      </c>
      <c r="C72" s="1257"/>
      <c r="D72" s="464" t="e">
        <f>D68+D71</f>
        <v>#REF!</v>
      </c>
      <c r="E72" s="464"/>
      <c r="F72" s="465"/>
      <c r="G72" s="464" t="e">
        <f>G68+G71</f>
        <v>#REF!</v>
      </c>
      <c r="H72" s="464" t="e">
        <f>H68+H71</f>
        <v>#REF!</v>
      </c>
      <c r="I72" s="404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52"/>
    </row>
    <row r="74" spans="1:21" ht="35.25" customHeight="1" x14ac:dyDescent="0.2">
      <c r="A74" s="1258" t="s">
        <v>771</v>
      </c>
      <c r="B74" s="1258"/>
      <c r="C74" s="1258"/>
      <c r="D74" s="1258"/>
      <c r="E74" s="1258"/>
      <c r="F74" s="1258"/>
      <c r="G74" s="1258"/>
      <c r="H74" s="1258"/>
    </row>
    <row r="75" spans="1:21" ht="16.5" customHeight="1" x14ac:dyDescent="0.2">
      <c r="A75" s="467"/>
      <c r="B75" s="1255" t="s">
        <v>769</v>
      </c>
      <c r="C75" s="1255"/>
      <c r="D75" s="467"/>
      <c r="E75" s="467"/>
      <c r="F75" s="467"/>
      <c r="G75" s="468">
        <v>1.0529999999999999</v>
      </c>
      <c r="H75" s="469" t="e">
        <f>H72*G75</f>
        <v>#REF!</v>
      </c>
    </row>
    <row r="76" spans="1:21" ht="18.75" customHeight="1" x14ac:dyDescent="0.2">
      <c r="A76" s="467"/>
      <c r="B76" s="1255" t="s">
        <v>770</v>
      </c>
      <c r="C76" s="1255"/>
      <c r="D76" s="467"/>
      <c r="E76" s="467"/>
      <c r="F76" s="467"/>
      <c r="G76" s="468">
        <v>1.048</v>
      </c>
      <c r="H76" s="469" t="e">
        <f>H75*G76</f>
        <v>#REF!</v>
      </c>
    </row>
  </sheetData>
  <mergeCells count="55">
    <mergeCell ref="B76:C76"/>
    <mergeCell ref="B68:C68"/>
    <mergeCell ref="A69:H69"/>
    <mergeCell ref="B71:C71"/>
    <mergeCell ref="B72:C72"/>
    <mergeCell ref="A74:H74"/>
    <mergeCell ref="B75:C75"/>
    <mergeCell ref="B67:C67"/>
    <mergeCell ref="B45:C45"/>
    <mergeCell ref="B46:C46"/>
    <mergeCell ref="A47:H47"/>
    <mergeCell ref="B51:C51"/>
    <mergeCell ref="B52:C52"/>
    <mergeCell ref="A53:H53"/>
    <mergeCell ref="B55:C55"/>
    <mergeCell ref="A56:H56"/>
    <mergeCell ref="B63:C63"/>
    <mergeCell ref="B64:C64"/>
    <mergeCell ref="A65:H65"/>
    <mergeCell ref="A42:H42"/>
    <mergeCell ref="A25:H25"/>
    <mergeCell ref="B31:C31"/>
    <mergeCell ref="A32:H32"/>
    <mergeCell ref="B33:C33"/>
    <mergeCell ref="A34:H34"/>
    <mergeCell ref="B36:C36"/>
    <mergeCell ref="A37:H37"/>
    <mergeCell ref="B38:C38"/>
    <mergeCell ref="A39:H39"/>
    <mergeCell ref="B40:C40"/>
    <mergeCell ref="B41:C41"/>
    <mergeCell ref="A22:H22"/>
    <mergeCell ref="I22:U22"/>
    <mergeCell ref="B24:C24"/>
    <mergeCell ref="I24:K24"/>
    <mergeCell ref="L24:N24"/>
    <mergeCell ref="O24:Q24"/>
    <mergeCell ref="R24:U24"/>
    <mergeCell ref="B14:G14"/>
    <mergeCell ref="B16:H16"/>
    <mergeCell ref="A18:A20"/>
    <mergeCell ref="B18:B20"/>
    <mergeCell ref="C18:C20"/>
    <mergeCell ref="D18:H18"/>
    <mergeCell ref="D19:D20"/>
    <mergeCell ref="E19:E20"/>
    <mergeCell ref="F19:F20"/>
    <mergeCell ref="G19:G20"/>
    <mergeCell ref="H19:H20"/>
    <mergeCell ref="B13:G13"/>
    <mergeCell ref="C4:G4"/>
    <mergeCell ref="C5:G5"/>
    <mergeCell ref="C9:G9"/>
    <mergeCell ref="C10:G10"/>
    <mergeCell ref="B12:G1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6"/>
  <sheetViews>
    <sheetView workbookViewId="0">
      <selection activeCell="I24" sqref="I24:K24"/>
    </sheetView>
  </sheetViews>
  <sheetFormatPr defaultColWidth="9.140625" defaultRowHeight="11.25" x14ac:dyDescent="0.2"/>
  <cols>
    <col min="1" max="1" width="6.7109375" style="466" customWidth="1"/>
    <col min="2" max="2" width="20.140625" style="466" customWidth="1"/>
    <col min="3" max="3" width="32.7109375" style="466" customWidth="1"/>
    <col min="4" max="4" width="15.5703125" style="466" customWidth="1"/>
    <col min="5" max="8" width="13.42578125" style="466" customWidth="1"/>
    <col min="9" max="10" width="10" style="466" bestFit="1" customWidth="1"/>
    <col min="11" max="11" width="14.7109375" style="466" customWidth="1"/>
    <col min="12" max="12" width="11.140625" style="466" customWidth="1"/>
    <col min="13" max="13" width="11.42578125" style="466" bestFit="1" customWidth="1"/>
    <col min="14" max="14" width="12.42578125" style="466" bestFit="1" customWidth="1"/>
    <col min="15" max="18" width="9.140625" style="466"/>
    <col min="19" max="19" width="12" style="466" customWidth="1"/>
    <col min="20" max="20" width="11.85546875" style="466" customWidth="1"/>
    <col min="21" max="21" width="14.28515625" style="466" customWidth="1"/>
    <col min="22" max="16384" width="9.140625" style="466"/>
  </cols>
  <sheetData>
    <row r="1" spans="1:8" s="376" customFormat="1" ht="15" x14ac:dyDescent="0.25">
      <c r="A1" s="373"/>
      <c r="B1" s="374"/>
      <c r="C1" s="374"/>
      <c r="D1" s="374"/>
      <c r="E1" s="374"/>
      <c r="F1" s="374"/>
      <c r="G1" s="374"/>
      <c r="H1" s="375" t="s">
        <v>681</v>
      </c>
    </row>
    <row r="2" spans="1:8" s="376" customFormat="1" ht="15" x14ac:dyDescent="0.25">
      <c r="A2" s="377"/>
      <c r="B2" s="378"/>
      <c r="C2" s="378"/>
      <c r="D2" s="378"/>
      <c r="E2" s="378"/>
      <c r="F2" s="378"/>
      <c r="G2" s="378"/>
      <c r="H2" s="379" t="s">
        <v>682</v>
      </c>
    </row>
    <row r="3" spans="1:8" s="376" customFormat="1" ht="15" x14ac:dyDescent="0.25">
      <c r="A3" s="377"/>
      <c r="B3" s="378"/>
      <c r="C3" s="378"/>
      <c r="D3" s="378"/>
      <c r="E3" s="378"/>
      <c r="F3" s="378"/>
      <c r="G3" s="378"/>
      <c r="H3" s="379"/>
    </row>
    <row r="4" spans="1:8" s="376" customFormat="1" ht="15" x14ac:dyDescent="0.25">
      <c r="A4" s="377"/>
      <c r="B4" s="378" t="s">
        <v>683</v>
      </c>
      <c r="C4" s="1223" t="s">
        <v>684</v>
      </c>
      <c r="D4" s="1223"/>
      <c r="E4" s="1223"/>
      <c r="F4" s="1223"/>
      <c r="G4" s="1223"/>
      <c r="H4" s="380"/>
    </row>
    <row r="5" spans="1:8" s="376" customFormat="1" ht="10.5" customHeight="1" x14ac:dyDescent="0.25">
      <c r="A5" s="377"/>
      <c r="B5" s="378"/>
      <c r="C5" s="1224" t="s">
        <v>182</v>
      </c>
      <c r="D5" s="1224"/>
      <c r="E5" s="1224"/>
      <c r="F5" s="1224"/>
      <c r="G5" s="1224"/>
      <c r="H5" s="380"/>
    </row>
    <row r="6" spans="1:8" s="376" customFormat="1" ht="17.25" customHeight="1" x14ac:dyDescent="0.25">
      <c r="A6" s="377"/>
      <c r="B6" s="378" t="s">
        <v>685</v>
      </c>
      <c r="C6" s="583"/>
      <c r="D6" s="583"/>
      <c r="E6" s="583"/>
      <c r="F6" s="583"/>
      <c r="G6" s="583"/>
      <c r="H6" s="380"/>
    </row>
    <row r="7" spans="1:8" s="376" customFormat="1" ht="17.25" customHeight="1" x14ac:dyDescent="0.25">
      <c r="A7" s="377"/>
      <c r="B7" s="378"/>
      <c r="C7" s="583"/>
      <c r="D7" s="583"/>
      <c r="E7" s="583"/>
      <c r="F7" s="583"/>
      <c r="G7" s="583"/>
      <c r="H7" s="380"/>
    </row>
    <row r="8" spans="1:8" s="376" customFormat="1" ht="17.25" customHeight="1" x14ac:dyDescent="0.25">
      <c r="A8" s="377"/>
      <c r="B8" s="382" t="s">
        <v>686</v>
      </c>
      <c r="C8" s="583"/>
      <c r="D8" s="383" t="e">
        <f>H72</f>
        <v>#REF!</v>
      </c>
      <c r="E8" s="583" t="s">
        <v>687</v>
      </c>
      <c r="F8" s="583"/>
      <c r="G8" s="583"/>
      <c r="H8" s="380"/>
    </row>
    <row r="9" spans="1:8" s="376" customFormat="1" ht="17.25" customHeight="1" x14ac:dyDescent="0.25">
      <c r="A9" s="377"/>
      <c r="B9" s="378"/>
      <c r="C9" s="1225"/>
      <c r="D9" s="1225"/>
      <c r="E9" s="1225"/>
      <c r="F9" s="1225"/>
      <c r="G9" s="1225"/>
      <c r="H9" s="380"/>
    </row>
    <row r="10" spans="1:8" s="376" customFormat="1" ht="11.25" customHeight="1" x14ac:dyDescent="0.25">
      <c r="A10" s="384"/>
      <c r="B10" s="385"/>
      <c r="C10" s="1224" t="s">
        <v>688</v>
      </c>
      <c r="D10" s="1224"/>
      <c r="E10" s="1224"/>
      <c r="F10" s="1224"/>
      <c r="G10" s="1224"/>
      <c r="H10" s="386"/>
    </row>
    <row r="11" spans="1:8" s="376" customFormat="1" ht="11.25" customHeight="1" x14ac:dyDescent="0.25">
      <c r="A11" s="384"/>
      <c r="B11" s="385"/>
      <c r="C11" s="583"/>
      <c r="D11" s="583"/>
      <c r="E11" s="583"/>
      <c r="F11" s="583"/>
      <c r="G11" s="583"/>
      <c r="H11" s="386"/>
    </row>
    <row r="12" spans="1:8" s="376" customFormat="1" ht="18" x14ac:dyDescent="0.25">
      <c r="A12" s="384"/>
      <c r="B12" s="1226" t="s">
        <v>689</v>
      </c>
      <c r="C12" s="1226"/>
      <c r="D12" s="1226"/>
      <c r="E12" s="1226"/>
      <c r="F12" s="1226"/>
      <c r="G12" s="1226"/>
      <c r="H12" s="386"/>
    </row>
    <row r="13" spans="1:8" s="376" customFormat="1" ht="15" x14ac:dyDescent="0.25">
      <c r="A13" s="387"/>
      <c r="B13" s="1222" t="s">
        <v>660</v>
      </c>
      <c r="C13" s="1222"/>
      <c r="D13" s="1222"/>
      <c r="E13" s="1222"/>
      <c r="F13" s="1222"/>
      <c r="G13" s="1222"/>
      <c r="H13" s="388"/>
    </row>
    <row r="14" spans="1:8" s="376" customFormat="1" ht="13.5" customHeight="1" x14ac:dyDescent="0.25">
      <c r="A14" s="389"/>
      <c r="B14" s="1227" t="s">
        <v>690</v>
      </c>
      <c r="C14" s="1227"/>
      <c r="D14" s="1227"/>
      <c r="E14" s="1227"/>
      <c r="F14" s="1227"/>
      <c r="G14" s="1227"/>
      <c r="H14" s="390"/>
    </row>
    <row r="15" spans="1:8" s="376" customFormat="1" ht="9.75" customHeight="1" x14ac:dyDescent="0.25">
      <c r="A15" s="377"/>
      <c r="B15" s="378"/>
      <c r="C15" s="378"/>
      <c r="D15" s="391"/>
      <c r="E15" s="391"/>
      <c r="F15" s="391"/>
      <c r="G15" s="392"/>
      <c r="H15" s="393"/>
    </row>
    <row r="16" spans="1:8" s="376" customFormat="1" ht="27" customHeight="1" x14ac:dyDescent="0.25">
      <c r="A16" s="394"/>
      <c r="B16" s="1228" t="s">
        <v>691</v>
      </c>
      <c r="C16" s="1228"/>
      <c r="D16" s="1228"/>
      <c r="E16" s="1228"/>
      <c r="F16" s="1228"/>
      <c r="G16" s="1228"/>
      <c r="H16" s="1229"/>
    </row>
    <row r="17" spans="1:21" s="376" customFormat="1" ht="9.75" customHeight="1" x14ac:dyDescent="0.25">
      <c r="A17" s="377"/>
      <c r="B17" s="378"/>
      <c r="C17" s="378"/>
      <c r="D17" s="583"/>
      <c r="E17" s="583"/>
      <c r="F17" s="583"/>
      <c r="G17" s="583"/>
      <c r="H17" s="395"/>
    </row>
    <row r="18" spans="1:21" s="376" customFormat="1" ht="16.5" customHeight="1" x14ac:dyDescent="0.25">
      <c r="A18" s="1230" t="s">
        <v>5</v>
      </c>
      <c r="B18" s="1233" t="s">
        <v>680</v>
      </c>
      <c r="C18" s="1233" t="s">
        <v>692</v>
      </c>
      <c r="D18" s="1236" t="s">
        <v>693</v>
      </c>
      <c r="E18" s="1237"/>
      <c r="F18" s="1237"/>
      <c r="G18" s="1237"/>
      <c r="H18" s="1238"/>
    </row>
    <row r="19" spans="1:21" s="376" customFormat="1" ht="45.75" customHeight="1" x14ac:dyDescent="0.25">
      <c r="A19" s="1231"/>
      <c r="B19" s="1234"/>
      <c r="C19" s="1234"/>
      <c r="D19" s="1233" t="s">
        <v>694</v>
      </c>
      <c r="E19" s="1233" t="s">
        <v>695</v>
      </c>
      <c r="F19" s="1233" t="s">
        <v>696</v>
      </c>
      <c r="G19" s="1233" t="s">
        <v>697</v>
      </c>
      <c r="H19" s="1239" t="s">
        <v>698</v>
      </c>
    </row>
    <row r="20" spans="1:21" s="376" customFormat="1" ht="27.75" customHeight="1" x14ac:dyDescent="0.25">
      <c r="A20" s="1232"/>
      <c r="B20" s="1235"/>
      <c r="C20" s="1235"/>
      <c r="D20" s="1235"/>
      <c r="E20" s="1235"/>
      <c r="F20" s="1235"/>
      <c r="G20" s="1235"/>
      <c r="H20" s="1240"/>
    </row>
    <row r="21" spans="1:21" s="376" customFormat="1" ht="15" x14ac:dyDescent="0.25">
      <c r="A21" s="396">
        <v>1</v>
      </c>
      <c r="B21" s="397">
        <v>2</v>
      </c>
      <c r="C21" s="397">
        <v>3</v>
      </c>
      <c r="D21" s="397">
        <v>4</v>
      </c>
      <c r="E21" s="397">
        <v>5</v>
      </c>
      <c r="F21" s="397">
        <v>6</v>
      </c>
      <c r="G21" s="397">
        <v>7</v>
      </c>
      <c r="H21" s="398">
        <v>8</v>
      </c>
    </row>
    <row r="22" spans="1:21" s="376" customFormat="1" ht="15" x14ac:dyDescent="0.25">
      <c r="A22" s="1241" t="s">
        <v>699</v>
      </c>
      <c r="B22" s="1242"/>
      <c r="C22" s="1242"/>
      <c r="D22" s="1242"/>
      <c r="E22" s="1242"/>
      <c r="F22" s="1242"/>
      <c r="G22" s="1242"/>
      <c r="H22" s="1243"/>
      <c r="I22" s="1244" t="s">
        <v>700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</row>
    <row r="23" spans="1:21" s="376" customFormat="1" ht="45" x14ac:dyDescent="0.25">
      <c r="A23" s="399">
        <v>1</v>
      </c>
      <c r="B23" s="400" t="s">
        <v>701</v>
      </c>
      <c r="C23" s="400" t="s">
        <v>702</v>
      </c>
      <c r="D23" s="401"/>
      <c r="E23" s="401"/>
      <c r="F23" s="401"/>
      <c r="G23" s="402"/>
      <c r="H23" s="403"/>
      <c r="I23" s="404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</row>
    <row r="24" spans="1:21" s="376" customFormat="1" ht="79.5" customHeight="1" x14ac:dyDescent="0.25">
      <c r="A24" s="406"/>
      <c r="B24" s="1245" t="s">
        <v>703</v>
      </c>
      <c r="C24" s="1246"/>
      <c r="D24" s="407"/>
      <c r="E24" s="407"/>
      <c r="F24" s="408"/>
      <c r="G24" s="409"/>
      <c r="H24" s="410"/>
      <c r="I24" s="1247" t="s">
        <v>704</v>
      </c>
      <c r="J24" s="1248"/>
      <c r="K24" s="1248"/>
      <c r="L24" s="1249" t="s">
        <v>705</v>
      </c>
      <c r="M24" s="1249"/>
      <c r="N24" s="1249"/>
      <c r="O24" s="1250" t="s">
        <v>706</v>
      </c>
      <c r="P24" s="1250"/>
      <c r="Q24" s="1250"/>
      <c r="R24" s="1251" t="s">
        <v>707</v>
      </c>
      <c r="S24" s="1252"/>
      <c r="T24" s="1252"/>
      <c r="U24" s="1252"/>
    </row>
    <row r="25" spans="1:21" s="376" customFormat="1" ht="30" x14ac:dyDescent="0.25">
      <c r="A25" s="1241" t="s">
        <v>708</v>
      </c>
      <c r="B25" s="1242"/>
      <c r="C25" s="1242"/>
      <c r="D25" s="1242"/>
      <c r="E25" s="1242"/>
      <c r="F25" s="1242"/>
      <c r="G25" s="1242"/>
      <c r="H25" s="1243"/>
      <c r="I25" s="411" t="s">
        <v>709</v>
      </c>
      <c r="J25" s="412" t="s">
        <v>710</v>
      </c>
      <c r="K25" s="413" t="s">
        <v>698</v>
      </c>
      <c r="L25" s="414" t="s">
        <v>711</v>
      </c>
      <c r="M25" s="415" t="s">
        <v>712</v>
      </c>
      <c r="N25" s="415" t="s">
        <v>713</v>
      </c>
      <c r="O25" s="416" t="s">
        <v>714</v>
      </c>
      <c r="P25" s="416" t="s">
        <v>712</v>
      </c>
      <c r="Q25" s="416" t="s">
        <v>713</v>
      </c>
      <c r="R25" s="417" t="s">
        <v>714</v>
      </c>
      <c r="S25" s="417" t="s">
        <v>712</v>
      </c>
      <c r="T25" s="417" t="s">
        <v>713</v>
      </c>
      <c r="U25" s="417" t="s">
        <v>524</v>
      </c>
    </row>
    <row r="26" spans="1:21" s="376" customFormat="1" ht="33.75" x14ac:dyDescent="0.25">
      <c r="A26" s="418">
        <v>3</v>
      </c>
      <c r="B26" s="419" t="s">
        <v>950</v>
      </c>
      <c r="C26" s="420" t="s">
        <v>715</v>
      </c>
      <c r="D26" s="421" t="e">
        <f>#REF!/1000</f>
        <v>#REF!</v>
      </c>
      <c r="E26" s="422"/>
      <c r="F26" s="422"/>
      <c r="G26" s="423"/>
      <c r="H26" s="424" t="e">
        <f>G26+F26+E26+D26</f>
        <v>#REF!</v>
      </c>
      <c r="I26" s="425" t="e">
        <f>#REF!</f>
        <v>#REF!</v>
      </c>
      <c r="J26" s="426" t="e">
        <f>#REF!</f>
        <v>#REF!</v>
      </c>
      <c r="K26" s="427" t="e">
        <f>I26+J26</f>
        <v>#REF!</v>
      </c>
      <c r="L26" s="428" t="e">
        <f>(#REF!+#REF!+#REF!+#REF!)/1000</f>
        <v>#REF!</v>
      </c>
      <c r="M26" s="428" t="e">
        <f>#REF!/1000</f>
        <v>#REF!</v>
      </c>
      <c r="N26" s="429" t="e">
        <f>(#REF!+#REF!)/1000</f>
        <v>#REF!</v>
      </c>
      <c r="O26" s="430">
        <v>28.18</v>
      </c>
      <c r="P26" s="430">
        <v>11.1</v>
      </c>
      <c r="Q26" s="430">
        <v>8.26</v>
      </c>
      <c r="R26" s="431" t="e">
        <f t="shared" ref="R26:T29" si="0">L26/O26</f>
        <v>#REF!</v>
      </c>
      <c r="S26" s="431" t="e">
        <f t="shared" si="0"/>
        <v>#REF!</v>
      </c>
      <c r="T26" s="431" t="e">
        <f t="shared" si="0"/>
        <v>#REF!</v>
      </c>
      <c r="U26" s="432" t="e">
        <f t="shared" ref="U26:U29" si="1">R26+S26+T26</f>
        <v>#REF!</v>
      </c>
    </row>
    <row r="27" spans="1:21" s="376" customFormat="1" ht="191.25" x14ac:dyDescent="0.25">
      <c r="A27" s="418">
        <v>4</v>
      </c>
      <c r="B27" s="588" t="s">
        <v>2692</v>
      </c>
      <c r="C27" s="420" t="s">
        <v>717</v>
      </c>
      <c r="D27" s="421">
        <f>(('02-01-08 (аналог)'!G112+(-27339))*6.99*'Индексы Минэк'!K5*'Индексы Минэк'!K6*'Индексы Минэк'!K7*'Индексы Минэк'!K8+'02-01-08-Д (аналог)'!N263*'Индексы Минэк'!K8^(1/2))/1000/128.5*5638.5</f>
        <v>5130209.25</v>
      </c>
      <c r="E27" s="422"/>
      <c r="F27" s="422"/>
      <c r="G27" s="423"/>
      <c r="H27" s="424">
        <f>G27+F27+E27+D27</f>
        <v>5130209.25</v>
      </c>
      <c r="I27" s="425">
        <f>77546.39/4112*5638.5</f>
        <v>106333.98</v>
      </c>
      <c r="J27" s="426">
        <f>25160.26/4112*5638.5</f>
        <v>34500.519999999997</v>
      </c>
      <c r="K27" s="427">
        <f>I27+J27</f>
        <v>140834.5</v>
      </c>
      <c r="L27" s="428">
        <f>(729757.73+344057.86+917722.79+599190.37)*7.3/1000/4112*5638.5*1.049*1.146*1.07</f>
        <v>33357.94</v>
      </c>
      <c r="M27" s="428">
        <f>((24874243.85-344057.86)*7.3/1000-0.01)/4112*5638.5*1.049*1.146*1.07+0.1</f>
        <v>315848.03000000003</v>
      </c>
      <c r="N27" s="428">
        <f>32958356.96*7.3/1000/4112*5638.5*1.049*1.146*1.07</f>
        <v>424368.14</v>
      </c>
      <c r="O27" s="430">
        <v>28.18</v>
      </c>
      <c r="P27" s="430">
        <v>11.1</v>
      </c>
      <c r="Q27" s="430">
        <v>8.26</v>
      </c>
      <c r="R27" s="431">
        <f t="shared" si="0"/>
        <v>1183.75</v>
      </c>
      <c r="S27" s="431">
        <f t="shared" si="0"/>
        <v>28454.78</v>
      </c>
      <c r="T27" s="431">
        <f t="shared" si="0"/>
        <v>51376.29</v>
      </c>
      <c r="U27" s="432">
        <f t="shared" si="1"/>
        <v>81014.820000000007</v>
      </c>
    </row>
    <row r="28" spans="1:21" s="376" customFormat="1" ht="191.25" x14ac:dyDescent="0.25">
      <c r="A28" s="418">
        <v>5</v>
      </c>
      <c r="B28" s="588" t="s">
        <v>2692</v>
      </c>
      <c r="C28" s="420" t="s">
        <v>718</v>
      </c>
      <c r="D28" s="421">
        <f>(('02-01-08 (аналог)'!G112+(-27339))*6.99*'Индексы Минэк'!K5*'Индексы Минэк'!K6*'Индексы Минэк'!K7*'Индексы Минэк'!K8+'02-01-08-Д (аналог)'!N263*'Индексы Минэк'!K8^(1/2))/1000/128.5*3594.5</f>
        <v>3270468.59</v>
      </c>
      <c r="E28" s="422"/>
      <c r="F28" s="422"/>
      <c r="G28" s="423"/>
      <c r="H28" s="424">
        <f>G28+F28+E28+D28</f>
        <v>3270468.59</v>
      </c>
      <c r="I28" s="425">
        <f>77546.39/4112*3594.5</f>
        <v>67787.09</v>
      </c>
      <c r="J28" s="426">
        <f>25160.26/4112*3594.5</f>
        <v>21993.81</v>
      </c>
      <c r="K28" s="427">
        <f>I28+J28</f>
        <v>89780.9</v>
      </c>
      <c r="L28" s="428">
        <f>(729757.73+344057.86+917722.79+599190.37)*7.3/1000/4112*3594.5*1.049*1.146*1.07</f>
        <v>21265.43</v>
      </c>
      <c r="M28" s="428">
        <f>((24874243.85-344057.86)*7.3/1000-0.01)/4112*3594.5*1.049*1.146*1.07+0.1</f>
        <v>201350.71</v>
      </c>
      <c r="N28" s="428">
        <f>32958356.96*7.3/1000/4112*3594.5*1.049*1.146*1.07</f>
        <v>270531.40000000002</v>
      </c>
      <c r="O28" s="430">
        <v>28.18</v>
      </c>
      <c r="P28" s="430">
        <v>11.1</v>
      </c>
      <c r="Q28" s="430">
        <v>8.26</v>
      </c>
      <c r="R28" s="431">
        <f t="shared" si="0"/>
        <v>754.63</v>
      </c>
      <c r="S28" s="431">
        <f t="shared" si="0"/>
        <v>18139.7</v>
      </c>
      <c r="T28" s="431">
        <f t="shared" si="0"/>
        <v>32751.99</v>
      </c>
      <c r="U28" s="432">
        <f t="shared" si="1"/>
        <v>51646.32</v>
      </c>
    </row>
    <row r="29" spans="1:21" s="376" customFormat="1" ht="191.25" x14ac:dyDescent="0.25">
      <c r="A29" s="418">
        <v>6</v>
      </c>
      <c r="B29" s="588" t="s">
        <v>2692</v>
      </c>
      <c r="C29" s="420" t="s">
        <v>719</v>
      </c>
      <c r="D29" s="421">
        <f>(('02-01-08 (аналог)'!G112+(-27339))*6.99*'Индексы Минэк'!K5*'Индексы Минэк'!K6*'Индексы Минэк'!K7*'Индексы Минэк'!K8+'02-01-08-Д (аналог)'!N263*'Индексы Минэк'!K8^(1/2))/1000/128.5*1984.5</f>
        <v>1805604.37</v>
      </c>
      <c r="E29" s="422"/>
      <c r="F29" s="422"/>
      <c r="G29" s="423"/>
      <c r="H29" s="424">
        <f>G29+F29+E29+D29</f>
        <v>1805604.37</v>
      </c>
      <c r="I29" s="425">
        <f>77546.39/4112*1984.5</f>
        <v>37424.81</v>
      </c>
      <c r="J29" s="426">
        <f>25160.26/4112*1984.5</f>
        <v>12142.64</v>
      </c>
      <c r="K29" s="427">
        <f>I29+J29</f>
        <v>49567.45</v>
      </c>
      <c r="L29" s="428">
        <f>(729757.73+344057.86+917722.79+599190.37)*7.3/1000/4112*1984.5*1.049*1.146*1.07</f>
        <v>11740.5</v>
      </c>
      <c r="M29" s="428">
        <f>((24874243.85-344057.86)*7.3/1000-0.01)/4112*1984.5*1.049*1.146*1.07+0.1</f>
        <v>111164.46</v>
      </c>
      <c r="N29" s="428">
        <f>32958356.96*7.3/1000/4112*1984.5*1.049*1.146*1.07</f>
        <v>149358.62</v>
      </c>
      <c r="O29" s="430">
        <v>28.18</v>
      </c>
      <c r="P29" s="430">
        <v>11.1</v>
      </c>
      <c r="Q29" s="430">
        <v>8.26</v>
      </c>
      <c r="R29" s="431">
        <f t="shared" si="0"/>
        <v>416.63</v>
      </c>
      <c r="S29" s="431">
        <f t="shared" si="0"/>
        <v>10014.82</v>
      </c>
      <c r="T29" s="431">
        <f t="shared" si="0"/>
        <v>18082.16</v>
      </c>
      <c r="U29" s="432">
        <f t="shared" si="1"/>
        <v>28513.61</v>
      </c>
    </row>
    <row r="30" spans="1:21" s="376" customFormat="1" ht="15" x14ac:dyDescent="0.25">
      <c r="A30" s="399"/>
      <c r="B30" s="434"/>
      <c r="C30" s="435"/>
      <c r="D30" s="436"/>
      <c r="E30" s="436"/>
      <c r="F30" s="436"/>
      <c r="G30" s="401"/>
      <c r="H30" s="437"/>
      <c r="I30" s="438"/>
      <c r="J30" s="439" t="s">
        <v>524</v>
      </c>
      <c r="K30" s="439" t="e">
        <f>SUM(K26:K29)</f>
        <v>#REF!</v>
      </c>
      <c r="L30" s="439"/>
      <c r="M30" s="439"/>
      <c r="N30" s="439" t="e">
        <f>SUM(N26:N29)</f>
        <v>#REF!</v>
      </c>
      <c r="O30" s="439"/>
      <c r="P30" s="439"/>
      <c r="Q30" s="439"/>
      <c r="R30" s="439"/>
      <c r="S30" s="439"/>
      <c r="T30" s="439"/>
      <c r="U30" s="439" t="e">
        <f>SUM(U26:U29)</f>
        <v>#REF!</v>
      </c>
    </row>
    <row r="31" spans="1:21" s="376" customFormat="1" ht="27.75" customHeight="1" x14ac:dyDescent="0.25">
      <c r="A31" s="406"/>
      <c r="B31" s="1245" t="s">
        <v>720</v>
      </c>
      <c r="C31" s="1246"/>
      <c r="D31" s="440" t="e">
        <f>SUM(D26:D30)</f>
        <v>#REF!</v>
      </c>
      <c r="E31" s="441"/>
      <c r="F31" s="409"/>
      <c r="G31" s="408"/>
      <c r="H31" s="442" t="e">
        <f>SUM(H26:H30)</f>
        <v>#REF!</v>
      </c>
      <c r="I31" s="443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5" t="e">
        <f>U30</f>
        <v>#REF!</v>
      </c>
    </row>
    <row r="32" spans="1:21" s="376" customFormat="1" ht="15" x14ac:dyDescent="0.25">
      <c r="A32" s="1241" t="s">
        <v>721</v>
      </c>
      <c r="B32" s="1242"/>
      <c r="C32" s="1242"/>
      <c r="D32" s="1242"/>
      <c r="E32" s="1242"/>
      <c r="F32" s="1242"/>
      <c r="G32" s="1242"/>
      <c r="H32" s="1243"/>
      <c r="I32" s="404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</row>
    <row r="33" spans="1:21" s="376" customFormat="1" ht="15" x14ac:dyDescent="0.25">
      <c r="A33" s="406"/>
      <c r="B33" s="1245" t="s">
        <v>722</v>
      </c>
      <c r="C33" s="1246"/>
      <c r="D33" s="446"/>
      <c r="E33" s="446"/>
      <c r="F33" s="447"/>
      <c r="G33" s="408"/>
      <c r="H33" s="410"/>
      <c r="I33" s="443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</row>
    <row r="34" spans="1:21" s="376" customFormat="1" ht="15" x14ac:dyDescent="0.25">
      <c r="A34" s="1241" t="s">
        <v>723</v>
      </c>
      <c r="B34" s="1242"/>
      <c r="C34" s="1242"/>
      <c r="D34" s="1242"/>
      <c r="E34" s="1242"/>
      <c r="F34" s="1242"/>
      <c r="G34" s="1242"/>
      <c r="H34" s="1243"/>
      <c r="I34" s="404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</row>
    <row r="35" spans="1:21" s="376" customFormat="1" ht="15" x14ac:dyDescent="0.25">
      <c r="A35" s="399">
        <v>7</v>
      </c>
      <c r="B35" s="400"/>
      <c r="C35" s="400"/>
      <c r="D35" s="436"/>
      <c r="E35" s="402"/>
      <c r="F35" s="436"/>
      <c r="G35" s="401"/>
      <c r="H35" s="437"/>
      <c r="I35" s="404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</row>
    <row r="36" spans="1:21" s="376" customFormat="1" ht="15" x14ac:dyDescent="0.25">
      <c r="A36" s="406"/>
      <c r="B36" s="1245" t="s">
        <v>724</v>
      </c>
      <c r="C36" s="1246"/>
      <c r="D36" s="441"/>
      <c r="E36" s="446"/>
      <c r="F36" s="409"/>
      <c r="G36" s="408"/>
      <c r="H36" s="410"/>
      <c r="I36" s="443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444"/>
      <c r="U36" s="444"/>
    </row>
    <row r="37" spans="1:21" s="376" customFormat="1" ht="15" x14ac:dyDescent="0.25">
      <c r="A37" s="1241" t="s">
        <v>725</v>
      </c>
      <c r="B37" s="1242"/>
      <c r="C37" s="1242"/>
      <c r="D37" s="1242"/>
      <c r="E37" s="1242"/>
      <c r="F37" s="1242"/>
      <c r="G37" s="1242"/>
      <c r="H37" s="1243"/>
      <c r="I37" s="404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</row>
    <row r="38" spans="1:21" s="376" customFormat="1" ht="15" x14ac:dyDescent="0.25">
      <c r="A38" s="406"/>
      <c r="B38" s="1245" t="s">
        <v>726</v>
      </c>
      <c r="C38" s="1246"/>
      <c r="D38" s="441"/>
      <c r="E38" s="441"/>
      <c r="F38" s="409"/>
      <c r="G38" s="408"/>
      <c r="H38" s="410"/>
      <c r="I38" s="443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444"/>
      <c r="U38" s="444"/>
    </row>
    <row r="39" spans="1:21" s="376" customFormat="1" ht="15" x14ac:dyDescent="0.25">
      <c r="A39" s="1241" t="s">
        <v>727</v>
      </c>
      <c r="B39" s="1242"/>
      <c r="C39" s="1242"/>
      <c r="D39" s="1242"/>
      <c r="E39" s="1242"/>
      <c r="F39" s="1242"/>
      <c r="G39" s="1242"/>
      <c r="H39" s="1243"/>
      <c r="I39" s="404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</row>
    <row r="40" spans="1:21" s="376" customFormat="1" ht="15" x14ac:dyDescent="0.25">
      <c r="A40" s="406"/>
      <c r="B40" s="1245" t="s">
        <v>728</v>
      </c>
      <c r="C40" s="1246"/>
      <c r="D40" s="441"/>
      <c r="E40" s="407"/>
      <c r="F40" s="408"/>
      <c r="G40" s="408"/>
      <c r="H40" s="410"/>
      <c r="I40" s="443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444"/>
      <c r="U40" s="444"/>
    </row>
    <row r="41" spans="1:21" s="376" customFormat="1" ht="15" x14ac:dyDescent="0.25">
      <c r="A41" s="406"/>
      <c r="B41" s="1253" t="s">
        <v>729</v>
      </c>
      <c r="C41" s="1254"/>
      <c r="D41" s="448" t="e">
        <f>D24+D31+D33+D36+D38+D40</f>
        <v>#REF!</v>
      </c>
      <c r="E41" s="441"/>
      <c r="F41" s="409"/>
      <c r="G41" s="409"/>
      <c r="H41" s="449" t="e">
        <f>D41+E41+F41+G41</f>
        <v>#REF!</v>
      </c>
      <c r="I41" s="450"/>
      <c r="J41" s="451"/>
      <c r="K41" s="451"/>
      <c r="L41" s="451"/>
      <c r="M41" s="451"/>
      <c r="N41" s="451"/>
      <c r="O41" s="451"/>
      <c r="P41" s="451"/>
      <c r="Q41" s="451"/>
      <c r="R41" s="451"/>
      <c r="S41" s="451"/>
      <c r="T41" s="451"/>
      <c r="U41" s="445" t="e">
        <f>U23+U30</f>
        <v>#REF!</v>
      </c>
    </row>
    <row r="42" spans="1:21" s="376" customFormat="1" ht="15" x14ac:dyDescent="0.25">
      <c r="A42" s="1241" t="s">
        <v>730</v>
      </c>
      <c r="B42" s="1242"/>
      <c r="C42" s="1242"/>
      <c r="D42" s="1242"/>
      <c r="E42" s="1242"/>
      <c r="F42" s="1242"/>
      <c r="G42" s="1242"/>
      <c r="H42" s="1243"/>
      <c r="I42" s="404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52"/>
    </row>
    <row r="43" spans="1:21" s="376" customFormat="1" ht="56.25" x14ac:dyDescent="0.25">
      <c r="A43" s="399">
        <v>13</v>
      </c>
      <c r="B43" s="400" t="s">
        <v>731</v>
      </c>
      <c r="C43" s="400" t="s">
        <v>732</v>
      </c>
      <c r="D43" s="453" t="e">
        <f>D26*3.1%*0.8</f>
        <v>#REF!</v>
      </c>
      <c r="E43" s="436"/>
      <c r="F43" s="401"/>
      <c r="G43" s="401"/>
      <c r="H43" s="454" t="e">
        <f>D43+E43+F43+G43</f>
        <v>#REF!</v>
      </c>
      <c r="I43" s="404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55" t="e">
        <f>U26*3.1%*0.8</f>
        <v>#REF!</v>
      </c>
    </row>
    <row r="44" spans="1:21" s="376" customFormat="1" ht="56.25" x14ac:dyDescent="0.25">
      <c r="A44" s="399">
        <v>14</v>
      </c>
      <c r="B44" s="400" t="s">
        <v>731</v>
      </c>
      <c r="C44" s="400" t="s">
        <v>733</v>
      </c>
      <c r="D44" s="453">
        <f>(D23+D27+D28+D29)*3.1%</f>
        <v>316394.75</v>
      </c>
      <c r="E44" s="436"/>
      <c r="F44" s="401"/>
      <c r="G44" s="401"/>
      <c r="H44" s="454">
        <f>D44</f>
        <v>316394.75</v>
      </c>
      <c r="I44" s="404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36">
        <f>(U23+U27+U28+U29)*3.1%</f>
        <v>4996.42</v>
      </c>
    </row>
    <row r="45" spans="1:21" s="376" customFormat="1" ht="15" x14ac:dyDescent="0.25">
      <c r="A45" s="406"/>
      <c r="B45" s="1245" t="s">
        <v>734</v>
      </c>
      <c r="C45" s="1246"/>
      <c r="D45" s="448" t="e">
        <f>D43+D44</f>
        <v>#REF!</v>
      </c>
      <c r="E45" s="441"/>
      <c r="F45" s="408"/>
      <c r="G45" s="408"/>
      <c r="H45" s="442" t="e">
        <f>H43+H44</f>
        <v>#REF!</v>
      </c>
      <c r="I45" s="450"/>
      <c r="J45" s="451"/>
      <c r="K45" s="451"/>
      <c r="L45" s="451"/>
      <c r="M45" s="451"/>
      <c r="N45" s="451"/>
      <c r="O45" s="451"/>
      <c r="P45" s="451"/>
      <c r="Q45" s="451"/>
      <c r="R45" s="451"/>
      <c r="S45" s="451"/>
      <c r="T45" s="451"/>
      <c r="U45" s="445" t="e">
        <f>U43+U44</f>
        <v>#REF!</v>
      </c>
    </row>
    <row r="46" spans="1:21" s="376" customFormat="1" ht="15" x14ac:dyDescent="0.25">
      <c r="A46" s="406"/>
      <c r="B46" s="1253" t="s">
        <v>735</v>
      </c>
      <c r="C46" s="1254"/>
      <c r="D46" s="448" t="e">
        <f>D41+D45</f>
        <v>#REF!</v>
      </c>
      <c r="E46" s="456"/>
      <c r="F46" s="409"/>
      <c r="G46" s="409"/>
      <c r="H46" s="449" t="e">
        <f>H41+H45</f>
        <v>#REF!</v>
      </c>
      <c r="I46" s="450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45" t="e">
        <f>U41+U45</f>
        <v>#REF!</v>
      </c>
    </row>
    <row r="47" spans="1:21" s="376" customFormat="1" ht="15" x14ac:dyDescent="0.25">
      <c r="A47" s="1241" t="s">
        <v>736</v>
      </c>
      <c r="B47" s="1242"/>
      <c r="C47" s="1242"/>
      <c r="D47" s="1242"/>
      <c r="E47" s="1242"/>
      <c r="F47" s="1242"/>
      <c r="G47" s="1242"/>
      <c r="H47" s="1243"/>
      <c r="I47" s="404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52"/>
    </row>
    <row r="48" spans="1:21" s="376" customFormat="1" ht="45" x14ac:dyDescent="0.25">
      <c r="A48" s="399">
        <v>14</v>
      </c>
      <c r="B48" s="400" t="s">
        <v>737</v>
      </c>
      <c r="C48" s="400" t="s">
        <v>738</v>
      </c>
      <c r="D48" s="453" t="e">
        <f>D46*0.5%</f>
        <v>#REF!</v>
      </c>
      <c r="E48" s="402"/>
      <c r="F48" s="401"/>
      <c r="G48" s="401"/>
      <c r="H48" s="454" t="e">
        <f>D48+E48+F48+G48</f>
        <v>#REF!</v>
      </c>
      <c r="I48" s="404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52" t="e">
        <f>U46*0.5%</f>
        <v>#REF!</v>
      </c>
    </row>
    <row r="49" spans="1:21" s="826" customFormat="1" ht="15" x14ac:dyDescent="0.25">
      <c r="A49" s="819">
        <v>16</v>
      </c>
      <c r="B49" s="820" t="s">
        <v>739</v>
      </c>
      <c r="C49" s="820" t="s">
        <v>740</v>
      </c>
      <c r="D49" s="821"/>
      <c r="E49" s="821"/>
      <c r="F49" s="821"/>
      <c r="G49" s="818" t="e">
        <f>#REF!/1000</f>
        <v>#REF!</v>
      </c>
      <c r="H49" s="822" t="e">
        <f>G49</f>
        <v>#REF!</v>
      </c>
      <c r="I49" s="823"/>
      <c r="J49" s="824"/>
      <c r="K49" s="824"/>
      <c r="L49" s="824"/>
      <c r="M49" s="824"/>
      <c r="N49" s="824"/>
      <c r="O49" s="824"/>
      <c r="P49" s="824"/>
      <c r="Q49" s="824"/>
      <c r="R49" s="824"/>
      <c r="S49" s="824"/>
      <c r="T49" s="824"/>
      <c r="U49" s="825" t="e">
        <f>#REF!/1000</f>
        <v>#REF!</v>
      </c>
    </row>
    <row r="50" spans="1:21" s="376" customFormat="1" ht="22.5" x14ac:dyDescent="0.25">
      <c r="A50" s="399">
        <v>20</v>
      </c>
      <c r="B50" s="400" t="s">
        <v>741</v>
      </c>
      <c r="C50" s="400" t="s">
        <v>742</v>
      </c>
      <c r="D50" s="401"/>
      <c r="E50" s="401"/>
      <c r="F50" s="401"/>
      <c r="G50" s="457"/>
      <c r="H50" s="458"/>
      <c r="I50" s="404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52"/>
    </row>
    <row r="51" spans="1:21" s="376" customFormat="1" ht="15" x14ac:dyDescent="0.25">
      <c r="A51" s="406"/>
      <c r="B51" s="1245" t="s">
        <v>743</v>
      </c>
      <c r="C51" s="1246"/>
      <c r="D51" s="441" t="e">
        <f>D48+D49+D50</f>
        <v>#REF!</v>
      </c>
      <c r="E51" s="446"/>
      <c r="F51" s="408"/>
      <c r="G51" s="441" t="e">
        <f>G48+G49+G50</f>
        <v>#REF!</v>
      </c>
      <c r="H51" s="449" t="e">
        <f>H48+H49+H50</f>
        <v>#REF!</v>
      </c>
      <c r="I51" s="450"/>
      <c r="J51" s="451"/>
      <c r="K51" s="451"/>
      <c r="L51" s="451"/>
      <c r="M51" s="451"/>
      <c r="N51" s="451"/>
      <c r="O51" s="451"/>
      <c r="P51" s="451"/>
      <c r="Q51" s="451"/>
      <c r="R51" s="451"/>
      <c r="S51" s="451"/>
      <c r="T51" s="451"/>
      <c r="U51" s="441" t="e">
        <f>U48+U49+U50</f>
        <v>#REF!</v>
      </c>
    </row>
    <row r="52" spans="1:21" s="376" customFormat="1" ht="15" x14ac:dyDescent="0.25">
      <c r="A52" s="406"/>
      <c r="B52" s="1253" t="s">
        <v>744</v>
      </c>
      <c r="C52" s="1254"/>
      <c r="D52" s="456" t="e">
        <f>D46+D51</f>
        <v>#REF!</v>
      </c>
      <c r="E52" s="456"/>
      <c r="F52" s="456"/>
      <c r="G52" s="456" t="e">
        <f>G46+G51</f>
        <v>#REF!</v>
      </c>
      <c r="H52" s="459" t="e">
        <f>H46+H51</f>
        <v>#REF!</v>
      </c>
      <c r="I52" s="450"/>
      <c r="J52" s="451"/>
      <c r="K52" s="451"/>
      <c r="L52" s="451"/>
      <c r="M52" s="451"/>
      <c r="N52" s="451"/>
      <c r="O52" s="451"/>
      <c r="P52" s="451"/>
      <c r="Q52" s="451"/>
      <c r="R52" s="451"/>
      <c r="S52" s="451"/>
      <c r="T52" s="451"/>
      <c r="U52" s="445" t="e">
        <f>U46+U51</f>
        <v>#REF!</v>
      </c>
    </row>
    <row r="53" spans="1:21" s="376" customFormat="1" ht="15" x14ac:dyDescent="0.25">
      <c r="A53" s="1241" t="s">
        <v>745</v>
      </c>
      <c r="B53" s="1242"/>
      <c r="C53" s="1242"/>
      <c r="D53" s="1242"/>
      <c r="E53" s="1242"/>
      <c r="F53" s="1242"/>
      <c r="G53" s="1242"/>
      <c r="H53" s="1243"/>
      <c r="I53" s="404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52"/>
    </row>
    <row r="54" spans="1:21" s="826" customFormat="1" ht="56.25" x14ac:dyDescent="0.25">
      <c r="A54" s="819">
        <v>23</v>
      </c>
      <c r="B54" s="820" t="s">
        <v>746</v>
      </c>
      <c r="C54" s="820" t="s">
        <v>1157</v>
      </c>
      <c r="D54" s="821"/>
      <c r="E54" s="821"/>
      <c r="F54" s="821"/>
      <c r="G54" s="818" t="e">
        <f>H52*1.47%</f>
        <v>#REF!</v>
      </c>
      <c r="H54" s="829" t="e">
        <f>G54</f>
        <v>#REF!</v>
      </c>
      <c r="I54" s="823"/>
      <c r="J54" s="824"/>
      <c r="K54" s="824"/>
      <c r="L54" s="824"/>
      <c r="M54" s="824"/>
      <c r="N54" s="824"/>
      <c r="O54" s="824"/>
      <c r="P54" s="824"/>
      <c r="Q54" s="824"/>
      <c r="R54" s="824"/>
      <c r="S54" s="824"/>
      <c r="T54" s="824"/>
      <c r="U54" s="825"/>
    </row>
    <row r="55" spans="1:21" s="376" customFormat="1" ht="42.75" customHeight="1" x14ac:dyDescent="0.25">
      <c r="A55" s="406"/>
      <c r="B55" s="1245" t="s">
        <v>747</v>
      </c>
      <c r="C55" s="1246"/>
      <c r="D55" s="407"/>
      <c r="E55" s="407"/>
      <c r="F55" s="408"/>
      <c r="G55" s="409" t="e">
        <f>G54</f>
        <v>#REF!</v>
      </c>
      <c r="H55" s="410" t="e">
        <f>H54</f>
        <v>#REF!</v>
      </c>
      <c r="I55" s="404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52"/>
    </row>
    <row r="56" spans="1:21" s="376" customFormat="1" ht="67.5" customHeight="1" x14ac:dyDescent="0.25">
      <c r="A56" s="1241" t="s">
        <v>748</v>
      </c>
      <c r="B56" s="1242"/>
      <c r="C56" s="1242"/>
      <c r="D56" s="1242"/>
      <c r="E56" s="1242"/>
      <c r="F56" s="1242"/>
      <c r="G56" s="1242"/>
      <c r="H56" s="1243"/>
      <c r="I56" s="404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52"/>
    </row>
    <row r="57" spans="1:21" s="376" customFormat="1" ht="15" x14ac:dyDescent="0.25">
      <c r="A57" s="399">
        <v>24</v>
      </c>
      <c r="B57" s="400" t="s">
        <v>749</v>
      </c>
      <c r="C57" s="400" t="s">
        <v>429</v>
      </c>
      <c r="D57" s="401"/>
      <c r="E57" s="401"/>
      <c r="F57" s="401"/>
      <c r="G57" s="436">
        <f>'Cводная смета ПИР'!$G$18/1000</f>
        <v>0</v>
      </c>
      <c r="H57" s="437">
        <f t="shared" ref="H57:H62" si="2">G57</f>
        <v>0</v>
      </c>
      <c r="I57" s="404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52"/>
    </row>
    <row r="58" spans="1:21" s="376" customFormat="1" ht="15" x14ac:dyDescent="0.25">
      <c r="A58" s="399">
        <v>25</v>
      </c>
      <c r="B58" s="400" t="s">
        <v>749</v>
      </c>
      <c r="C58" s="400" t="s">
        <v>430</v>
      </c>
      <c r="D58" s="401"/>
      <c r="E58" s="401"/>
      <c r="F58" s="401"/>
      <c r="G58" s="436">
        <f>'Cводная смета ПИР'!$G$22/1000</f>
        <v>17189.490000000002</v>
      </c>
      <c r="H58" s="437">
        <f t="shared" si="2"/>
        <v>17189.490000000002</v>
      </c>
      <c r="I58" s="404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52"/>
    </row>
    <row r="59" spans="1:21" s="376" customFormat="1" ht="15" x14ac:dyDescent="0.25">
      <c r="A59" s="399">
        <v>26</v>
      </c>
      <c r="B59" s="400" t="s">
        <v>749</v>
      </c>
      <c r="C59" s="400" t="s">
        <v>750</v>
      </c>
      <c r="D59" s="401"/>
      <c r="E59" s="401"/>
      <c r="F59" s="401"/>
      <c r="G59" s="436" t="e">
        <f>#REF!/1000</f>
        <v>#REF!</v>
      </c>
      <c r="H59" s="437" t="e">
        <f t="shared" si="2"/>
        <v>#REF!</v>
      </c>
      <c r="I59" s="404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52"/>
    </row>
    <row r="60" spans="1:21" s="376" customFormat="1" ht="56.25" x14ac:dyDescent="0.25">
      <c r="A60" s="399">
        <v>27</v>
      </c>
      <c r="B60" s="400" t="s">
        <v>751</v>
      </c>
      <c r="C60" s="400" t="s">
        <v>752</v>
      </c>
      <c r="D60" s="401"/>
      <c r="E60" s="401"/>
      <c r="F60" s="401"/>
      <c r="G60" s="436">
        <f>Экспертиза!$H$20/1000</f>
        <v>2490.71</v>
      </c>
      <c r="H60" s="437">
        <f t="shared" si="2"/>
        <v>2490.71</v>
      </c>
      <c r="I60" s="404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52"/>
    </row>
    <row r="61" spans="1:21" s="376" customFormat="1" ht="22.5" x14ac:dyDescent="0.25">
      <c r="A61" s="399">
        <v>28</v>
      </c>
      <c r="B61" s="400" t="s">
        <v>753</v>
      </c>
      <c r="C61" s="400" t="s">
        <v>754</v>
      </c>
      <c r="D61" s="401"/>
      <c r="E61" s="401"/>
      <c r="F61" s="401"/>
      <c r="G61" s="436" t="e">
        <f>H52*0.2%</f>
        <v>#REF!</v>
      </c>
      <c r="H61" s="437" t="e">
        <f t="shared" si="2"/>
        <v>#REF!</v>
      </c>
      <c r="I61" s="404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52"/>
    </row>
    <row r="62" spans="1:21" s="826" customFormat="1" ht="15" x14ac:dyDescent="0.25">
      <c r="A62" s="819">
        <v>29</v>
      </c>
      <c r="B62" s="820" t="s">
        <v>755</v>
      </c>
      <c r="C62" s="820" t="s">
        <v>756</v>
      </c>
      <c r="D62" s="821"/>
      <c r="E62" s="821"/>
      <c r="F62" s="821"/>
      <c r="G62" s="827" t="e">
        <f>#REF!/1000</f>
        <v>#REF!</v>
      </c>
      <c r="H62" s="828" t="e">
        <f t="shared" si="2"/>
        <v>#REF!</v>
      </c>
      <c r="I62" s="823"/>
      <c r="J62" s="824"/>
      <c r="K62" s="824"/>
      <c r="L62" s="824"/>
      <c r="M62" s="824"/>
      <c r="N62" s="824"/>
      <c r="O62" s="824"/>
      <c r="P62" s="824"/>
      <c r="Q62" s="824"/>
      <c r="R62" s="824"/>
      <c r="S62" s="824"/>
      <c r="T62" s="824"/>
      <c r="U62" s="825"/>
    </row>
    <row r="63" spans="1:21" s="376" customFormat="1" ht="132" customHeight="1" x14ac:dyDescent="0.25">
      <c r="A63" s="406"/>
      <c r="B63" s="1245" t="s">
        <v>757</v>
      </c>
      <c r="C63" s="1246"/>
      <c r="D63" s="407"/>
      <c r="E63" s="407"/>
      <c r="F63" s="408"/>
      <c r="G63" s="409" t="e">
        <f>SUM(G57:G62)</f>
        <v>#REF!</v>
      </c>
      <c r="H63" s="409" t="e">
        <f>SUM(H57:H62)</f>
        <v>#REF!</v>
      </c>
      <c r="I63" s="404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52"/>
    </row>
    <row r="64" spans="1:21" s="376" customFormat="1" ht="15" x14ac:dyDescent="0.25">
      <c r="A64" s="406"/>
      <c r="B64" s="1253" t="s">
        <v>758</v>
      </c>
      <c r="C64" s="1254"/>
      <c r="D64" s="456" t="e">
        <f>D52+D55+D63</f>
        <v>#REF!</v>
      </c>
      <c r="E64" s="456">
        <f>E52+E55+E63</f>
        <v>0</v>
      </c>
      <c r="F64" s="456">
        <f>F52+F55+F63</f>
        <v>0</v>
      </c>
      <c r="G64" s="456" t="e">
        <f>G52+G55+G63</f>
        <v>#REF!</v>
      </c>
      <c r="H64" s="456" t="e">
        <f>H52+H55+H63</f>
        <v>#REF!</v>
      </c>
      <c r="I64" s="404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52"/>
    </row>
    <row r="65" spans="1:21" s="376" customFormat="1" ht="15" x14ac:dyDescent="0.25">
      <c r="A65" s="1241" t="s">
        <v>759</v>
      </c>
      <c r="B65" s="1242"/>
      <c r="C65" s="1242"/>
      <c r="D65" s="1242"/>
      <c r="E65" s="1242"/>
      <c r="F65" s="1242"/>
      <c r="G65" s="1242"/>
      <c r="H65" s="1243"/>
      <c r="I65" s="404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52"/>
    </row>
    <row r="66" spans="1:21" s="376" customFormat="1" ht="33.75" x14ac:dyDescent="0.25">
      <c r="A66" s="399">
        <v>30</v>
      </c>
      <c r="B66" s="400" t="s">
        <v>760</v>
      </c>
      <c r="C66" s="400" t="s">
        <v>761</v>
      </c>
      <c r="D66" s="436" t="e">
        <f>D64*3%</f>
        <v>#REF!</v>
      </c>
      <c r="E66" s="460"/>
      <c r="F66" s="436"/>
      <c r="G66" s="436" t="e">
        <f>G64*3%</f>
        <v>#REF!</v>
      </c>
      <c r="H66" s="437" t="e">
        <f>G66+F66+E66+D66</f>
        <v>#REF!</v>
      </c>
      <c r="I66" s="404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52"/>
    </row>
    <row r="67" spans="1:21" s="376" customFormat="1" ht="15" x14ac:dyDescent="0.25">
      <c r="A67" s="406"/>
      <c r="B67" s="1245" t="s">
        <v>762</v>
      </c>
      <c r="C67" s="1246"/>
      <c r="D67" s="441" t="e">
        <f>D66</f>
        <v>#REF!</v>
      </c>
      <c r="E67" s="461"/>
      <c r="F67" s="409"/>
      <c r="G67" s="462" t="e">
        <f>G66</f>
        <v>#REF!</v>
      </c>
      <c r="H67" s="410" t="e">
        <f>H66</f>
        <v>#REF!</v>
      </c>
      <c r="I67" s="404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52"/>
    </row>
    <row r="68" spans="1:21" s="376" customFormat="1" ht="15" x14ac:dyDescent="0.25">
      <c r="A68" s="406"/>
      <c r="B68" s="1253" t="s">
        <v>763</v>
      </c>
      <c r="C68" s="1254"/>
      <c r="D68" s="441" t="e">
        <f>D64+D67</f>
        <v>#REF!</v>
      </c>
      <c r="E68" s="441"/>
      <c r="F68" s="409"/>
      <c r="G68" s="441" t="e">
        <f>G64+G67</f>
        <v>#REF!</v>
      </c>
      <c r="H68" s="441" t="e">
        <f>H64+H67</f>
        <v>#REF!</v>
      </c>
      <c r="I68" s="404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52"/>
    </row>
    <row r="69" spans="1:21" s="376" customFormat="1" ht="15" x14ac:dyDescent="0.25">
      <c r="A69" s="1241" t="s">
        <v>764</v>
      </c>
      <c r="B69" s="1242"/>
      <c r="C69" s="1242"/>
      <c r="D69" s="1242"/>
      <c r="E69" s="1242"/>
      <c r="F69" s="1242"/>
      <c r="G69" s="1242"/>
      <c r="H69" s="1243"/>
      <c r="I69" s="404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52"/>
    </row>
    <row r="70" spans="1:21" s="376" customFormat="1" ht="15" x14ac:dyDescent="0.25">
      <c r="A70" s="399">
        <v>31</v>
      </c>
      <c r="B70" s="400" t="s">
        <v>765</v>
      </c>
      <c r="C70" s="400" t="s">
        <v>766</v>
      </c>
      <c r="D70" s="436" t="e">
        <f>D68*20%</f>
        <v>#REF!</v>
      </c>
      <c r="E70" s="436"/>
      <c r="F70" s="436"/>
      <c r="G70" s="436" t="e">
        <f>G68*20%</f>
        <v>#REF!</v>
      </c>
      <c r="H70" s="436" t="e">
        <f>H68*20%</f>
        <v>#REF!</v>
      </c>
      <c r="I70" s="404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52"/>
    </row>
    <row r="71" spans="1:21" s="376" customFormat="1" ht="15" x14ac:dyDescent="0.25">
      <c r="A71" s="406"/>
      <c r="B71" s="1245" t="s">
        <v>767</v>
      </c>
      <c r="C71" s="1246"/>
      <c r="D71" s="441" t="e">
        <f>D70</f>
        <v>#REF!</v>
      </c>
      <c r="E71" s="441"/>
      <c r="F71" s="409"/>
      <c r="G71" s="409" t="e">
        <f>G70</f>
        <v>#REF!</v>
      </c>
      <c r="H71" s="410" t="e">
        <f>H70</f>
        <v>#REF!</v>
      </c>
      <c r="I71" s="404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52"/>
    </row>
    <row r="72" spans="1:21" s="376" customFormat="1" ht="15.75" thickBot="1" x14ac:dyDescent="0.3">
      <c r="A72" s="463"/>
      <c r="B72" s="1256" t="s">
        <v>768</v>
      </c>
      <c r="C72" s="1257"/>
      <c r="D72" s="464" t="e">
        <f>D68+D71</f>
        <v>#REF!</v>
      </c>
      <c r="E72" s="464"/>
      <c r="F72" s="465"/>
      <c r="G72" s="464" t="e">
        <f>G68+G71</f>
        <v>#REF!</v>
      </c>
      <c r="H72" s="464" t="e">
        <f>H68+H71</f>
        <v>#REF!</v>
      </c>
      <c r="I72" s="404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52"/>
    </row>
    <row r="74" spans="1:21" ht="35.25" customHeight="1" x14ac:dyDescent="0.2">
      <c r="A74" s="1258" t="s">
        <v>771</v>
      </c>
      <c r="B74" s="1258"/>
      <c r="C74" s="1258"/>
      <c r="D74" s="1258"/>
      <c r="E74" s="1258"/>
      <c r="F74" s="1258"/>
      <c r="G74" s="1258"/>
      <c r="H74" s="1258"/>
    </row>
    <row r="75" spans="1:21" ht="16.5" customHeight="1" x14ac:dyDescent="0.2">
      <c r="A75" s="467"/>
      <c r="B75" s="1255" t="s">
        <v>769</v>
      </c>
      <c r="C75" s="1255"/>
      <c r="D75" s="467"/>
      <c r="E75" s="467"/>
      <c r="F75" s="467"/>
      <c r="G75" s="468">
        <v>1.0529999999999999</v>
      </c>
      <c r="H75" s="469" t="e">
        <f>H72*G75</f>
        <v>#REF!</v>
      </c>
    </row>
    <row r="76" spans="1:21" ht="18.75" customHeight="1" x14ac:dyDescent="0.2">
      <c r="A76" s="467"/>
      <c r="B76" s="1255" t="s">
        <v>770</v>
      </c>
      <c r="C76" s="1255"/>
      <c r="D76" s="467"/>
      <c r="E76" s="467"/>
      <c r="F76" s="467"/>
      <c r="G76" s="468">
        <v>1.048</v>
      </c>
      <c r="H76" s="469" t="e">
        <f>H75*G76</f>
        <v>#REF!</v>
      </c>
    </row>
  </sheetData>
  <mergeCells count="55">
    <mergeCell ref="B76:C76"/>
    <mergeCell ref="B68:C68"/>
    <mergeCell ref="A69:H69"/>
    <mergeCell ref="B71:C71"/>
    <mergeCell ref="B72:C72"/>
    <mergeCell ref="A74:H74"/>
    <mergeCell ref="B75:C75"/>
    <mergeCell ref="B67:C67"/>
    <mergeCell ref="B45:C45"/>
    <mergeCell ref="B46:C46"/>
    <mergeCell ref="A47:H47"/>
    <mergeCell ref="B51:C51"/>
    <mergeCell ref="B52:C52"/>
    <mergeCell ref="A53:H53"/>
    <mergeCell ref="B55:C55"/>
    <mergeCell ref="A56:H56"/>
    <mergeCell ref="B63:C63"/>
    <mergeCell ref="B64:C64"/>
    <mergeCell ref="A65:H65"/>
    <mergeCell ref="A42:H42"/>
    <mergeCell ref="A25:H25"/>
    <mergeCell ref="B31:C31"/>
    <mergeCell ref="A32:H32"/>
    <mergeCell ref="B33:C33"/>
    <mergeCell ref="A34:H34"/>
    <mergeCell ref="B36:C36"/>
    <mergeCell ref="A37:H37"/>
    <mergeCell ref="B38:C38"/>
    <mergeCell ref="A39:H39"/>
    <mergeCell ref="B40:C40"/>
    <mergeCell ref="B41:C41"/>
    <mergeCell ref="A22:H22"/>
    <mergeCell ref="I22:U22"/>
    <mergeCell ref="B24:C24"/>
    <mergeCell ref="I24:K24"/>
    <mergeCell ref="L24:N24"/>
    <mergeCell ref="O24:Q24"/>
    <mergeCell ref="R24:U24"/>
    <mergeCell ref="B14:G14"/>
    <mergeCell ref="B16:H16"/>
    <mergeCell ref="A18:A20"/>
    <mergeCell ref="B18:B20"/>
    <mergeCell ref="C18:C20"/>
    <mergeCell ref="D18:H18"/>
    <mergeCell ref="D19:D20"/>
    <mergeCell ref="E19:E20"/>
    <mergeCell ref="F19:F20"/>
    <mergeCell ref="G19:G20"/>
    <mergeCell ref="H19:H20"/>
    <mergeCell ref="B13:G13"/>
    <mergeCell ref="C4:G4"/>
    <mergeCell ref="C5:G5"/>
    <mergeCell ref="C9:G9"/>
    <mergeCell ref="C10:G10"/>
    <mergeCell ref="B12:G1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P3622"/>
  <sheetViews>
    <sheetView showGridLines="0" view="pageBreakPreview" topLeftCell="A101" zoomScale="91" zoomScaleNormal="100" zoomScaleSheetLayoutView="91" workbookViewId="0">
      <selection activeCell="I24" sqref="I24:K24"/>
    </sheetView>
  </sheetViews>
  <sheetFormatPr defaultRowHeight="12.75" outlineLevelRow="2" x14ac:dyDescent="0.2"/>
  <cols>
    <col min="1" max="1" width="4.7109375" style="623" customWidth="1"/>
    <col min="2" max="2" width="20.28515625" style="659" customWidth="1"/>
    <col min="3" max="3" width="37.140625" style="591" customWidth="1"/>
    <col min="4" max="4" width="17.140625" style="592" customWidth="1"/>
    <col min="5" max="5" width="11.7109375" style="593" customWidth="1"/>
    <col min="6" max="7" width="10.5703125" style="594" customWidth="1"/>
    <col min="8" max="8" width="11" style="594" customWidth="1"/>
    <col min="9" max="9" width="10.7109375" style="594" customWidth="1"/>
    <col min="10" max="10" width="8.28515625" style="594" customWidth="1"/>
    <col min="11" max="11" width="8.140625" style="594" customWidth="1"/>
    <col min="12" max="12" width="38.85546875" style="594" customWidth="1"/>
    <col min="13" max="14" width="7.140625" style="594" customWidth="1"/>
    <col min="15" max="16" width="6.28515625" style="594" customWidth="1"/>
    <col min="17" max="16384" width="9.140625" style="596"/>
  </cols>
  <sheetData>
    <row r="1" spans="1:16" ht="2.25" hidden="1" customHeight="1" outlineLevel="2" x14ac:dyDescent="0.2">
      <c r="A1" s="589" t="s">
        <v>1160</v>
      </c>
      <c r="B1" s="590"/>
      <c r="I1" s="595" t="s">
        <v>1161</v>
      </c>
    </row>
    <row r="2" spans="1:16" hidden="1" outlineLevel="1" x14ac:dyDescent="0.2">
      <c r="A2" s="597"/>
      <c r="B2" s="590"/>
      <c r="I2" s="598"/>
    </row>
    <row r="3" spans="1:16" hidden="1" outlineLevel="1" x14ac:dyDescent="0.2">
      <c r="A3" s="597"/>
      <c r="B3" s="590"/>
      <c r="I3" s="598"/>
    </row>
    <row r="4" spans="1:16" hidden="1" outlineLevel="1" x14ac:dyDescent="0.2">
      <c r="A4" s="597" t="s">
        <v>1162</v>
      </c>
      <c r="B4" s="590"/>
      <c r="I4" s="598" t="s">
        <v>1163</v>
      </c>
    </row>
    <row r="5" spans="1:16" hidden="1" outlineLevel="1" x14ac:dyDescent="0.2">
      <c r="A5" s="599" t="s">
        <v>1164</v>
      </c>
      <c r="B5" s="590"/>
      <c r="I5" s="600" t="s">
        <v>1165</v>
      </c>
    </row>
    <row r="6" spans="1:16" ht="18" customHeight="1" collapsed="1" x14ac:dyDescent="0.2">
      <c r="A6" s="1265" t="s">
        <v>1166</v>
      </c>
      <c r="B6" s="1265"/>
      <c r="C6" s="1265"/>
      <c r="D6" s="1265"/>
      <c r="E6" s="1265"/>
      <c r="F6" s="1265"/>
      <c r="G6" s="1265"/>
      <c r="H6" s="1265"/>
      <c r="I6" s="1265"/>
      <c r="J6" s="1265"/>
      <c r="K6" s="1265"/>
      <c r="N6" s="596"/>
      <c r="O6" s="596"/>
      <c r="P6" s="596"/>
    </row>
    <row r="7" spans="1:16" x14ac:dyDescent="0.2">
      <c r="A7" s="601"/>
      <c r="B7" s="602"/>
      <c r="C7" s="603"/>
      <c r="D7" s="604" t="s">
        <v>690</v>
      </c>
      <c r="E7" s="605"/>
      <c r="F7" s="606"/>
      <c r="G7" s="603"/>
      <c r="N7" s="596"/>
      <c r="O7" s="596"/>
      <c r="P7" s="596"/>
    </row>
    <row r="8" spans="1:16" x14ac:dyDescent="0.2">
      <c r="A8" s="601"/>
      <c r="B8" s="607"/>
      <c r="C8" s="594"/>
      <c r="D8" s="594"/>
      <c r="E8" s="594"/>
      <c r="O8" s="596"/>
      <c r="P8" s="596"/>
    </row>
    <row r="9" spans="1:16" ht="15.75" x14ac:dyDescent="0.2">
      <c r="A9" s="601"/>
      <c r="B9" s="607"/>
      <c r="C9" s="594"/>
      <c r="D9" s="608" t="s">
        <v>1167</v>
      </c>
      <c r="F9" s="609"/>
      <c r="G9" s="609"/>
      <c r="O9" s="596"/>
      <c r="P9" s="596"/>
    </row>
    <row r="10" spans="1:16" x14ac:dyDescent="0.2">
      <c r="A10" s="601"/>
      <c r="B10" s="607"/>
      <c r="C10" s="594"/>
      <c r="D10" s="610" t="s">
        <v>1168</v>
      </c>
      <c r="F10" s="611"/>
      <c r="G10" s="611"/>
      <c r="O10" s="596"/>
      <c r="P10" s="596"/>
    </row>
    <row r="11" spans="1:16" x14ac:dyDescent="0.2">
      <c r="A11" s="601"/>
      <c r="B11" s="607"/>
      <c r="C11" s="594"/>
      <c r="D11" s="594"/>
      <c r="E11" s="594"/>
      <c r="O11" s="596"/>
      <c r="P11" s="596"/>
    </row>
    <row r="12" spans="1:16" ht="14.25" x14ac:dyDescent="0.2">
      <c r="A12" s="612" t="s">
        <v>1169</v>
      </c>
      <c r="B12" s="613" t="s">
        <v>1170</v>
      </c>
      <c r="C12" s="614"/>
      <c r="D12" s="615"/>
      <c r="E12" s="616"/>
      <c r="F12" s="614"/>
      <c r="G12" s="614"/>
      <c r="N12" s="596"/>
      <c r="O12" s="596"/>
      <c r="P12" s="596"/>
    </row>
    <row r="13" spans="1:16" x14ac:dyDescent="0.2">
      <c r="A13" s="601"/>
      <c r="B13" s="617"/>
      <c r="C13" s="618"/>
      <c r="D13" s="619" t="s">
        <v>184</v>
      </c>
      <c r="F13" s="620"/>
      <c r="G13" s="620"/>
      <c r="H13" s="618"/>
      <c r="I13" s="603"/>
      <c r="O13" s="596"/>
      <c r="P13" s="596"/>
    </row>
    <row r="14" spans="1:16" x14ac:dyDescent="0.2">
      <c r="A14" s="621"/>
      <c r="B14" s="622"/>
      <c r="C14" s="594"/>
      <c r="D14" s="594"/>
      <c r="E14" s="594"/>
      <c r="N14" s="596"/>
      <c r="O14" s="596"/>
      <c r="P14" s="596"/>
    </row>
    <row r="15" spans="1:16" ht="14.25" x14ac:dyDescent="0.2">
      <c r="B15" s="613" t="s">
        <v>1171</v>
      </c>
      <c r="C15" s="624"/>
      <c r="D15" s="603"/>
      <c r="E15" s="603"/>
      <c r="F15" s="625"/>
      <c r="G15" s="626"/>
      <c r="H15" s="627"/>
      <c r="O15" s="614"/>
      <c r="P15" s="596"/>
    </row>
    <row r="16" spans="1:16" s="630" customFormat="1" ht="14.25" x14ac:dyDescent="0.2">
      <c r="A16" s="628"/>
      <c r="B16" s="613" t="s">
        <v>1172</v>
      </c>
      <c r="C16" s="629"/>
      <c r="D16" s="1263" t="s">
        <v>1173</v>
      </c>
      <c r="E16" s="1264"/>
      <c r="F16" s="626" t="s">
        <v>687</v>
      </c>
      <c r="G16" s="626"/>
      <c r="H16" s="627"/>
      <c r="I16" s="614"/>
      <c r="J16" s="614"/>
      <c r="K16" s="614"/>
      <c r="L16" s="614"/>
      <c r="M16" s="614"/>
      <c r="N16" s="614"/>
    </row>
    <row r="17" spans="1:16" s="630" customFormat="1" ht="14.25" outlineLevel="1" x14ac:dyDescent="0.2">
      <c r="A17" s="628"/>
      <c r="B17" s="613" t="s">
        <v>1174</v>
      </c>
      <c r="C17" s="629"/>
      <c r="D17" s="1263" t="s">
        <v>1175</v>
      </c>
      <c r="E17" s="1264"/>
      <c r="F17" s="626" t="s">
        <v>687</v>
      </c>
      <c r="G17" s="626"/>
      <c r="H17" s="627"/>
      <c r="I17" s="614"/>
      <c r="J17" s="614"/>
      <c r="K17" s="614"/>
      <c r="L17" s="614"/>
      <c r="M17" s="614"/>
      <c r="N17" s="614"/>
    </row>
    <row r="18" spans="1:16" s="630" customFormat="1" ht="14.25" outlineLevel="1" x14ac:dyDescent="0.2">
      <c r="A18" s="628"/>
      <c r="B18" s="613" t="s">
        <v>1176</v>
      </c>
      <c r="C18" s="629"/>
      <c r="D18" s="1263" t="s">
        <v>1177</v>
      </c>
      <c r="E18" s="1264"/>
      <c r="F18" s="626" t="s">
        <v>687</v>
      </c>
      <c r="G18" s="626"/>
      <c r="H18" s="627"/>
      <c r="I18" s="614"/>
      <c r="J18" s="614"/>
      <c r="K18" s="614"/>
      <c r="L18" s="614"/>
      <c r="M18" s="614"/>
      <c r="N18" s="614"/>
    </row>
    <row r="19" spans="1:16" s="630" customFormat="1" ht="14.25" x14ac:dyDescent="0.2">
      <c r="A19" s="628"/>
      <c r="B19" s="613" t="s">
        <v>1178</v>
      </c>
      <c r="C19" s="629"/>
      <c r="D19" s="1263" t="s">
        <v>1179</v>
      </c>
      <c r="E19" s="1264"/>
      <c r="F19" s="626" t="s">
        <v>687</v>
      </c>
      <c r="G19" s="626"/>
      <c r="H19" s="627"/>
      <c r="I19" s="614"/>
      <c r="J19" s="614"/>
      <c r="K19" s="614"/>
      <c r="L19" s="614"/>
      <c r="M19" s="614"/>
      <c r="N19" s="614"/>
    </row>
    <row r="20" spans="1:16" s="630" customFormat="1" ht="14.25" outlineLevel="1" x14ac:dyDescent="0.2">
      <c r="A20" s="628"/>
      <c r="B20" s="613" t="s">
        <v>1180</v>
      </c>
      <c r="C20" s="629"/>
      <c r="D20" s="1263" t="s">
        <v>1181</v>
      </c>
      <c r="E20" s="1264"/>
      <c r="F20" s="626" t="s">
        <v>1182</v>
      </c>
      <c r="G20" s="626"/>
      <c r="H20" s="627"/>
      <c r="I20" s="614"/>
      <c r="J20" s="614"/>
      <c r="K20" s="614"/>
      <c r="L20" s="614"/>
      <c r="M20" s="614"/>
      <c r="N20" s="614"/>
    </row>
    <row r="21" spans="1:16" ht="14.25" x14ac:dyDescent="0.2">
      <c r="B21" s="631" t="s">
        <v>1183</v>
      </c>
      <c r="D21" s="594"/>
      <c r="E21" s="594"/>
      <c r="O21" s="596"/>
      <c r="P21" s="596"/>
    </row>
    <row r="22" spans="1:16" x14ac:dyDescent="0.2">
      <c r="B22" s="632"/>
      <c r="C22" s="592"/>
      <c r="D22" s="611"/>
      <c r="E22" s="594"/>
      <c r="P22" s="596"/>
    </row>
    <row r="23" spans="1:16" x14ac:dyDescent="0.2">
      <c r="B23" s="590"/>
      <c r="E23" s="594"/>
    </row>
    <row r="24" spans="1:16" s="634" customFormat="1" ht="48" customHeight="1" x14ac:dyDescent="0.2">
      <c r="A24" s="1266" t="s">
        <v>512</v>
      </c>
      <c r="B24" s="1267" t="s">
        <v>1184</v>
      </c>
      <c r="C24" s="1268" t="s">
        <v>1185</v>
      </c>
      <c r="D24" s="1268" t="s">
        <v>805</v>
      </c>
      <c r="E24" s="1268" t="s">
        <v>1186</v>
      </c>
      <c r="F24" s="1268"/>
      <c r="G24" s="1268" t="s">
        <v>1187</v>
      </c>
      <c r="H24" s="1268"/>
      <c r="I24" s="1268"/>
      <c r="J24" s="1268" t="s">
        <v>1188</v>
      </c>
      <c r="K24" s="1268"/>
      <c r="L24" s="633"/>
      <c r="M24" s="633"/>
      <c r="N24" s="633"/>
      <c r="O24" s="633"/>
      <c r="P24" s="633"/>
    </row>
    <row r="25" spans="1:16" s="634" customFormat="1" ht="24" x14ac:dyDescent="0.2">
      <c r="A25" s="1266"/>
      <c r="B25" s="1267"/>
      <c r="C25" s="1268"/>
      <c r="D25" s="1268"/>
      <c r="E25" s="635" t="s">
        <v>698</v>
      </c>
      <c r="F25" s="635" t="s">
        <v>1189</v>
      </c>
      <c r="G25" s="1268" t="s">
        <v>642</v>
      </c>
      <c r="H25" s="1268" t="s">
        <v>1190</v>
      </c>
      <c r="I25" s="635" t="s">
        <v>1191</v>
      </c>
      <c r="J25" s="1268"/>
      <c r="K25" s="1268"/>
      <c r="L25" s="633"/>
      <c r="M25" s="633"/>
      <c r="N25" s="633"/>
      <c r="O25" s="633"/>
      <c r="P25" s="633"/>
    </row>
    <row r="26" spans="1:16" s="634" customFormat="1" ht="36" x14ac:dyDescent="0.2">
      <c r="A26" s="1266"/>
      <c r="B26" s="1267"/>
      <c r="C26" s="1268"/>
      <c r="D26" s="1268"/>
      <c r="E26" s="635" t="s">
        <v>1190</v>
      </c>
      <c r="F26" s="635" t="s">
        <v>1192</v>
      </c>
      <c r="G26" s="1268"/>
      <c r="H26" s="1268"/>
      <c r="I26" s="635" t="s">
        <v>1192</v>
      </c>
      <c r="J26" s="635" t="s">
        <v>1193</v>
      </c>
      <c r="K26" s="635" t="s">
        <v>698</v>
      </c>
      <c r="L26" s="633"/>
      <c r="M26" s="633"/>
      <c r="N26" s="633"/>
      <c r="O26" s="633"/>
      <c r="P26" s="633"/>
    </row>
    <row r="27" spans="1:16" x14ac:dyDescent="0.2">
      <c r="A27" s="636">
        <v>1</v>
      </c>
      <c r="B27" s="637">
        <v>2</v>
      </c>
      <c r="C27" s="635">
        <v>3</v>
      </c>
      <c r="D27" s="635">
        <v>4</v>
      </c>
      <c r="E27" s="635">
        <v>5</v>
      </c>
      <c r="F27" s="638">
        <v>6</v>
      </c>
      <c r="G27" s="638">
        <v>7</v>
      </c>
      <c r="H27" s="638">
        <v>8</v>
      </c>
      <c r="I27" s="638">
        <v>9</v>
      </c>
      <c r="J27" s="638">
        <v>10</v>
      </c>
      <c r="K27" s="638">
        <v>11</v>
      </c>
      <c r="L27" s="596"/>
      <c r="M27" s="596"/>
      <c r="N27" s="596"/>
      <c r="O27" s="596"/>
      <c r="P27" s="596"/>
    </row>
    <row r="28" spans="1:16" ht="19.149999999999999" customHeight="1" thickBot="1" x14ac:dyDescent="0.25">
      <c r="A28" s="1269" t="s">
        <v>1194</v>
      </c>
      <c r="B28" s="1270"/>
      <c r="C28" s="1270"/>
      <c r="D28" s="1270"/>
      <c r="E28" s="1270"/>
      <c r="F28" s="1270"/>
      <c r="G28" s="1270"/>
      <c r="H28" s="1270"/>
      <c r="I28" s="1270"/>
      <c r="J28" s="1270"/>
      <c r="K28" s="1270"/>
    </row>
    <row r="29" spans="1:16" ht="19.149999999999999" customHeight="1" x14ac:dyDescent="0.2">
      <c r="A29" s="1271" t="s">
        <v>1195</v>
      </c>
      <c r="B29" s="1272"/>
      <c r="C29" s="1272"/>
      <c r="D29" s="1272"/>
      <c r="E29" s="1272"/>
      <c r="F29" s="1272"/>
      <c r="G29" s="1272"/>
      <c r="H29" s="1272"/>
      <c r="I29" s="1272"/>
      <c r="J29" s="1272"/>
      <c r="K29" s="1273"/>
    </row>
    <row r="30" spans="1:16" ht="19.149999999999999" customHeight="1" x14ac:dyDescent="0.2">
      <c r="A30" s="830"/>
      <c r="B30" s="1259" t="s">
        <v>1196</v>
      </c>
      <c r="C30" s="1260"/>
      <c r="D30" s="1260"/>
      <c r="E30" s="1260"/>
      <c r="F30" s="1260"/>
      <c r="G30" s="1260"/>
      <c r="H30" s="1260"/>
      <c r="I30" s="1260"/>
      <c r="J30" s="1260"/>
      <c r="K30" s="1261"/>
    </row>
    <row r="31" spans="1:16" ht="87" x14ac:dyDescent="0.2">
      <c r="A31" s="831" t="s">
        <v>190</v>
      </c>
      <c r="B31" s="641" t="s">
        <v>1197</v>
      </c>
      <c r="C31" s="642" t="s">
        <v>1198</v>
      </c>
      <c r="D31" s="643" t="s">
        <v>1199</v>
      </c>
      <c r="E31" s="644" t="s">
        <v>1200</v>
      </c>
      <c r="F31" s="644" t="s">
        <v>1201</v>
      </c>
      <c r="G31" s="645">
        <v>1525</v>
      </c>
      <c r="H31" s="645">
        <v>505</v>
      </c>
      <c r="I31" s="644" t="s">
        <v>1202</v>
      </c>
      <c r="J31" s="645">
        <v>1038.78</v>
      </c>
      <c r="K31" s="832">
        <v>61.81</v>
      </c>
    </row>
    <row r="32" spans="1:16" ht="99" x14ac:dyDescent="0.2">
      <c r="A32" s="831" t="s">
        <v>651</v>
      </c>
      <c r="B32" s="641" t="s">
        <v>1203</v>
      </c>
      <c r="C32" s="642" t="s">
        <v>1204</v>
      </c>
      <c r="D32" s="643" t="s">
        <v>1205</v>
      </c>
      <c r="E32" s="644" t="s">
        <v>1206</v>
      </c>
      <c r="F32" s="644" t="s">
        <v>1207</v>
      </c>
      <c r="G32" s="645">
        <v>809</v>
      </c>
      <c r="H32" s="645">
        <v>440</v>
      </c>
      <c r="I32" s="644" t="s">
        <v>1208</v>
      </c>
      <c r="J32" s="645">
        <v>1178.82</v>
      </c>
      <c r="K32" s="832">
        <v>51.57</v>
      </c>
    </row>
    <row r="33" spans="1:12" ht="31.5" x14ac:dyDescent="0.2">
      <c r="A33" s="831" t="s">
        <v>652</v>
      </c>
      <c r="B33" s="641" t="s">
        <v>1209</v>
      </c>
      <c r="C33" s="642" t="s">
        <v>1210</v>
      </c>
      <c r="D33" s="643" t="s">
        <v>1211</v>
      </c>
      <c r="E33" s="644">
        <v>725.69</v>
      </c>
      <c r="F33" s="644"/>
      <c r="G33" s="645">
        <v>3223</v>
      </c>
      <c r="H33" s="644"/>
      <c r="I33" s="644"/>
      <c r="J33" s="644"/>
      <c r="K33" s="833"/>
    </row>
    <row r="34" spans="1:12" ht="36" x14ac:dyDescent="0.2">
      <c r="A34" s="831" t="s">
        <v>232</v>
      </c>
      <c r="B34" s="641" t="s">
        <v>1212</v>
      </c>
      <c r="C34" s="642" t="s">
        <v>1213</v>
      </c>
      <c r="D34" s="646">
        <v>4.375</v>
      </c>
      <c r="E34" s="644" t="s">
        <v>1214</v>
      </c>
      <c r="F34" s="644"/>
      <c r="G34" s="645">
        <v>141</v>
      </c>
      <c r="H34" s="644"/>
      <c r="I34" s="644"/>
      <c r="J34" s="644"/>
      <c r="K34" s="833"/>
    </row>
    <row r="35" spans="1:12" ht="36" x14ac:dyDescent="0.2">
      <c r="A35" s="831" t="s">
        <v>233</v>
      </c>
      <c r="B35" s="641" t="s">
        <v>1215</v>
      </c>
      <c r="C35" s="642" t="s">
        <v>1216</v>
      </c>
      <c r="D35" s="646">
        <v>0.875</v>
      </c>
      <c r="E35" s="644">
        <v>5584.58</v>
      </c>
      <c r="F35" s="644"/>
      <c r="G35" s="645">
        <v>4887</v>
      </c>
      <c r="H35" s="644"/>
      <c r="I35" s="644"/>
      <c r="J35" s="644"/>
      <c r="K35" s="833"/>
    </row>
    <row r="36" spans="1:12" ht="19.149999999999999" customHeight="1" x14ac:dyDescent="0.2">
      <c r="A36" s="830"/>
      <c r="B36" s="1259" t="s">
        <v>1217</v>
      </c>
      <c r="C36" s="1260"/>
      <c r="D36" s="1260"/>
      <c r="E36" s="1260"/>
      <c r="F36" s="1260"/>
      <c r="G36" s="1260"/>
      <c r="H36" s="1260"/>
      <c r="I36" s="1260"/>
      <c r="J36" s="1260"/>
      <c r="K36" s="1261"/>
    </row>
    <row r="37" spans="1:12" ht="94.5" x14ac:dyDescent="0.2">
      <c r="A37" s="831" t="s">
        <v>238</v>
      </c>
      <c r="B37" s="641" t="s">
        <v>1218</v>
      </c>
      <c r="C37" s="642" t="s">
        <v>1219</v>
      </c>
      <c r="D37" s="643" t="s">
        <v>1220</v>
      </c>
      <c r="E37" s="644" t="s">
        <v>1221</v>
      </c>
      <c r="F37" s="644" t="s">
        <v>1222</v>
      </c>
      <c r="G37" s="645">
        <v>1132</v>
      </c>
      <c r="H37" s="645">
        <v>443</v>
      </c>
      <c r="I37" s="644" t="s">
        <v>1223</v>
      </c>
      <c r="J37" s="645">
        <v>31.1355</v>
      </c>
      <c r="K37" s="832">
        <v>42.84</v>
      </c>
    </row>
    <row r="38" spans="1:12" ht="94.5" x14ac:dyDescent="0.2">
      <c r="A38" s="831" t="s">
        <v>653</v>
      </c>
      <c r="B38" s="641" t="s">
        <v>1218</v>
      </c>
      <c r="C38" s="642" t="s">
        <v>1224</v>
      </c>
      <c r="D38" s="643" t="s">
        <v>1225</v>
      </c>
      <c r="E38" s="644" t="s">
        <v>1221</v>
      </c>
      <c r="F38" s="644" t="s">
        <v>1222</v>
      </c>
      <c r="G38" s="645">
        <v>2666</v>
      </c>
      <c r="H38" s="645">
        <v>1044</v>
      </c>
      <c r="I38" s="644" t="s">
        <v>1226</v>
      </c>
      <c r="J38" s="645">
        <v>31.1355</v>
      </c>
      <c r="K38" s="832">
        <v>100.88</v>
      </c>
    </row>
    <row r="39" spans="1:12" ht="94.5" x14ac:dyDescent="0.2">
      <c r="A39" s="831" t="s">
        <v>662</v>
      </c>
      <c r="B39" s="641" t="s">
        <v>1227</v>
      </c>
      <c r="C39" s="642" t="s">
        <v>1228</v>
      </c>
      <c r="D39" s="643" t="s">
        <v>1229</v>
      </c>
      <c r="E39" s="644" t="s">
        <v>1230</v>
      </c>
      <c r="F39" s="644" t="s">
        <v>1231</v>
      </c>
      <c r="G39" s="645">
        <v>1051</v>
      </c>
      <c r="H39" s="645">
        <v>172</v>
      </c>
      <c r="I39" s="644" t="s">
        <v>1232</v>
      </c>
      <c r="J39" s="645">
        <v>37.884</v>
      </c>
      <c r="K39" s="832">
        <v>17.899999999999999</v>
      </c>
    </row>
    <row r="40" spans="1:12" ht="99" x14ac:dyDescent="0.2">
      <c r="A40" s="831" t="s">
        <v>663</v>
      </c>
      <c r="B40" s="641" t="s">
        <v>1233</v>
      </c>
      <c r="C40" s="642" t="s">
        <v>1234</v>
      </c>
      <c r="D40" s="643" t="s">
        <v>1235</v>
      </c>
      <c r="E40" s="644" t="s">
        <v>1236</v>
      </c>
      <c r="F40" s="644" t="s">
        <v>1237</v>
      </c>
      <c r="G40" s="645">
        <v>969</v>
      </c>
      <c r="H40" s="645">
        <v>214</v>
      </c>
      <c r="I40" s="644" t="s">
        <v>1238</v>
      </c>
      <c r="J40" s="645">
        <v>1.635</v>
      </c>
      <c r="K40" s="832">
        <v>26.16</v>
      </c>
    </row>
    <row r="41" spans="1:12" ht="99" x14ac:dyDescent="0.2">
      <c r="A41" s="831" t="s">
        <v>664</v>
      </c>
      <c r="B41" s="641" t="s">
        <v>1239</v>
      </c>
      <c r="C41" s="642" t="s">
        <v>1240</v>
      </c>
      <c r="D41" s="643" t="s">
        <v>1241</v>
      </c>
      <c r="E41" s="644" t="s">
        <v>1242</v>
      </c>
      <c r="F41" s="644"/>
      <c r="G41" s="645">
        <v>624</v>
      </c>
      <c r="H41" s="645">
        <v>616</v>
      </c>
      <c r="I41" s="644"/>
      <c r="J41" s="645">
        <v>1.395</v>
      </c>
      <c r="K41" s="832">
        <v>75.33</v>
      </c>
    </row>
    <row r="42" spans="1:12" ht="99" x14ac:dyDescent="0.2">
      <c r="A42" s="831" t="s">
        <v>665</v>
      </c>
      <c r="B42" s="641" t="s">
        <v>1233</v>
      </c>
      <c r="C42" s="642" t="s">
        <v>1243</v>
      </c>
      <c r="D42" s="646">
        <v>8</v>
      </c>
      <c r="E42" s="644" t="s">
        <v>1236</v>
      </c>
      <c r="F42" s="644" t="s">
        <v>1237</v>
      </c>
      <c r="G42" s="645">
        <v>485</v>
      </c>
      <c r="H42" s="645">
        <v>107</v>
      </c>
      <c r="I42" s="644" t="s">
        <v>1244</v>
      </c>
      <c r="J42" s="645">
        <v>1.635</v>
      </c>
      <c r="K42" s="832">
        <v>13.08</v>
      </c>
    </row>
    <row r="43" spans="1:12" ht="99" x14ac:dyDescent="0.2">
      <c r="A43" s="831" t="s">
        <v>666</v>
      </c>
      <c r="B43" s="641" t="s">
        <v>1233</v>
      </c>
      <c r="C43" s="642" t="s">
        <v>1245</v>
      </c>
      <c r="D43" s="646">
        <v>27</v>
      </c>
      <c r="E43" s="644" t="s">
        <v>1236</v>
      </c>
      <c r="F43" s="644" t="s">
        <v>1237</v>
      </c>
      <c r="G43" s="645">
        <v>1636</v>
      </c>
      <c r="H43" s="645">
        <v>361</v>
      </c>
      <c r="I43" s="644" t="s">
        <v>1246</v>
      </c>
      <c r="J43" s="645">
        <v>1.635</v>
      </c>
      <c r="K43" s="832">
        <v>44.15</v>
      </c>
    </row>
    <row r="44" spans="1:12" ht="84.75" x14ac:dyDescent="0.2">
      <c r="A44" s="831" t="s">
        <v>667</v>
      </c>
      <c r="B44" s="641" t="s">
        <v>1247</v>
      </c>
      <c r="C44" s="642" t="s">
        <v>1248</v>
      </c>
      <c r="D44" s="643" t="s">
        <v>1249</v>
      </c>
      <c r="E44" s="644" t="s">
        <v>1250</v>
      </c>
      <c r="F44" s="644"/>
      <c r="G44" s="645">
        <v>12461</v>
      </c>
      <c r="H44" s="645">
        <v>11902</v>
      </c>
      <c r="I44" s="644"/>
      <c r="J44" s="645">
        <v>2.61</v>
      </c>
      <c r="K44" s="832">
        <v>1237.1400000000001</v>
      </c>
    </row>
    <row r="45" spans="1:12" ht="33.75" x14ac:dyDescent="0.2">
      <c r="A45" s="834" t="s">
        <v>668</v>
      </c>
      <c r="B45" s="648" t="s">
        <v>1251</v>
      </c>
      <c r="C45" s="649" t="s">
        <v>1252</v>
      </c>
      <c r="D45" s="650">
        <v>128.5</v>
      </c>
      <c r="E45" s="651" t="s">
        <v>1253</v>
      </c>
      <c r="F45" s="651"/>
      <c r="G45" s="652">
        <v>2748594</v>
      </c>
      <c r="H45" s="651"/>
      <c r="I45" s="651"/>
      <c r="J45" s="651"/>
      <c r="K45" s="835"/>
      <c r="L45" s="653" t="s">
        <v>1254</v>
      </c>
    </row>
    <row r="46" spans="1:12" ht="19.149999999999999" customHeight="1" x14ac:dyDescent="0.2">
      <c r="A46" s="1262" t="s">
        <v>1255</v>
      </c>
      <c r="B46" s="1260"/>
      <c r="C46" s="1260"/>
      <c r="D46" s="1260"/>
      <c r="E46" s="1260"/>
      <c r="F46" s="1260"/>
      <c r="G46" s="1260"/>
      <c r="H46" s="1260"/>
      <c r="I46" s="1260"/>
      <c r="J46" s="1260"/>
      <c r="K46" s="1261"/>
    </row>
    <row r="47" spans="1:12" ht="196.5" x14ac:dyDescent="0.2">
      <c r="A47" s="831" t="s">
        <v>669</v>
      </c>
      <c r="B47" s="641" t="s">
        <v>1256</v>
      </c>
      <c r="C47" s="642" t="s">
        <v>1257</v>
      </c>
      <c r="D47" s="643" t="s">
        <v>1258</v>
      </c>
      <c r="E47" s="644" t="s">
        <v>1259</v>
      </c>
      <c r="F47" s="644" t="s">
        <v>1260</v>
      </c>
      <c r="G47" s="645">
        <v>674421</v>
      </c>
      <c r="H47" s="645">
        <v>52743</v>
      </c>
      <c r="I47" s="644" t="s">
        <v>1261</v>
      </c>
      <c r="J47" s="645">
        <v>1039.7328</v>
      </c>
      <c r="K47" s="832">
        <v>5482.62</v>
      </c>
    </row>
    <row r="48" spans="1:12" ht="196.5" x14ac:dyDescent="0.2">
      <c r="A48" s="831" t="s">
        <v>670</v>
      </c>
      <c r="B48" s="641" t="s">
        <v>1262</v>
      </c>
      <c r="C48" s="642" t="s">
        <v>1263</v>
      </c>
      <c r="D48" s="643" t="s">
        <v>1264</v>
      </c>
      <c r="E48" s="644" t="s">
        <v>1265</v>
      </c>
      <c r="F48" s="644" t="s">
        <v>1266</v>
      </c>
      <c r="G48" s="645">
        <v>154069</v>
      </c>
      <c r="H48" s="645">
        <v>11765</v>
      </c>
      <c r="I48" s="644" t="s">
        <v>1267</v>
      </c>
      <c r="J48" s="645">
        <v>3081.2808</v>
      </c>
      <c r="K48" s="832">
        <v>1222.96</v>
      </c>
    </row>
    <row r="49" spans="1:12" ht="36" x14ac:dyDescent="0.2">
      <c r="A49" s="831" t="s">
        <v>671</v>
      </c>
      <c r="B49" s="641" t="s">
        <v>1268</v>
      </c>
      <c r="C49" s="642" t="s">
        <v>1269</v>
      </c>
      <c r="D49" s="643" t="s">
        <v>1270</v>
      </c>
      <c r="E49" s="644">
        <v>480</v>
      </c>
      <c r="F49" s="644"/>
      <c r="G49" s="645">
        <v>8165</v>
      </c>
      <c r="H49" s="644"/>
      <c r="I49" s="644"/>
      <c r="J49" s="644"/>
      <c r="K49" s="833"/>
    </row>
    <row r="50" spans="1:12" ht="31.5" x14ac:dyDescent="0.2">
      <c r="A50" s="831" t="s">
        <v>672</v>
      </c>
      <c r="B50" s="641" t="s">
        <v>1271</v>
      </c>
      <c r="C50" s="642" t="s">
        <v>1272</v>
      </c>
      <c r="D50" s="643" t="s">
        <v>1273</v>
      </c>
      <c r="E50" s="644">
        <v>2.44</v>
      </c>
      <c r="F50" s="644"/>
      <c r="G50" s="645">
        <v>29</v>
      </c>
      <c r="H50" s="644"/>
      <c r="I50" s="644"/>
      <c r="J50" s="644"/>
      <c r="K50" s="833"/>
    </row>
    <row r="51" spans="1:12" ht="96.75" x14ac:dyDescent="0.2">
      <c r="A51" s="831" t="s">
        <v>930</v>
      </c>
      <c r="B51" s="641" t="s">
        <v>1274</v>
      </c>
      <c r="C51" s="642" t="s">
        <v>1275</v>
      </c>
      <c r="D51" s="643" t="s">
        <v>1276</v>
      </c>
      <c r="E51" s="644" t="s">
        <v>1277</v>
      </c>
      <c r="F51" s="644" t="s">
        <v>1278</v>
      </c>
      <c r="G51" s="645">
        <v>63467</v>
      </c>
      <c r="H51" s="645">
        <v>8512</v>
      </c>
      <c r="I51" s="644" t="s">
        <v>1279</v>
      </c>
      <c r="J51" s="645">
        <v>156.04499999999999</v>
      </c>
      <c r="K51" s="832">
        <v>884.78</v>
      </c>
    </row>
    <row r="52" spans="1:12" ht="36" x14ac:dyDescent="0.2">
      <c r="A52" s="831" t="s">
        <v>931</v>
      </c>
      <c r="B52" s="641" t="s">
        <v>1268</v>
      </c>
      <c r="C52" s="642" t="s">
        <v>1269</v>
      </c>
      <c r="D52" s="643" t="s">
        <v>1280</v>
      </c>
      <c r="E52" s="644">
        <v>480</v>
      </c>
      <c r="F52" s="644"/>
      <c r="G52" s="645">
        <v>13608</v>
      </c>
      <c r="H52" s="644"/>
      <c r="I52" s="644"/>
      <c r="J52" s="644"/>
      <c r="K52" s="833"/>
    </row>
    <row r="53" spans="1:12" ht="31.5" x14ac:dyDescent="0.2">
      <c r="A53" s="831" t="s">
        <v>932</v>
      </c>
      <c r="B53" s="641" t="s">
        <v>1271</v>
      </c>
      <c r="C53" s="642" t="s">
        <v>1272</v>
      </c>
      <c r="D53" s="643" t="s">
        <v>1281</v>
      </c>
      <c r="E53" s="644">
        <v>2.44</v>
      </c>
      <c r="F53" s="644"/>
      <c r="G53" s="645">
        <v>28</v>
      </c>
      <c r="H53" s="644"/>
      <c r="I53" s="644"/>
      <c r="J53" s="644"/>
      <c r="K53" s="833"/>
    </row>
    <row r="54" spans="1:12" ht="36" x14ac:dyDescent="0.2">
      <c r="A54" s="834" t="s">
        <v>933</v>
      </c>
      <c r="B54" s="648" t="s">
        <v>1282</v>
      </c>
      <c r="C54" s="649" t="s">
        <v>1283</v>
      </c>
      <c r="D54" s="654" t="s">
        <v>1284</v>
      </c>
      <c r="E54" s="651" t="s">
        <v>1285</v>
      </c>
      <c r="F54" s="651"/>
      <c r="G54" s="652">
        <v>64608</v>
      </c>
      <c r="H54" s="651"/>
      <c r="I54" s="651"/>
      <c r="J54" s="651"/>
      <c r="K54" s="835"/>
      <c r="L54" s="655" t="s">
        <v>1286</v>
      </c>
    </row>
    <row r="55" spans="1:12" ht="36" x14ac:dyDescent="0.2">
      <c r="A55" s="834" t="s">
        <v>934</v>
      </c>
      <c r="B55" s="648" t="s">
        <v>1287</v>
      </c>
      <c r="C55" s="649" t="s">
        <v>1288</v>
      </c>
      <c r="D55" s="654" t="s">
        <v>1289</v>
      </c>
      <c r="E55" s="651" t="s">
        <v>1290</v>
      </c>
      <c r="F55" s="651"/>
      <c r="G55" s="652">
        <v>278925</v>
      </c>
      <c r="H55" s="651"/>
      <c r="I55" s="651"/>
      <c r="J55" s="651"/>
      <c r="K55" s="835"/>
    </row>
    <row r="56" spans="1:12" ht="36" x14ac:dyDescent="0.2">
      <c r="A56" s="834" t="s">
        <v>935</v>
      </c>
      <c r="B56" s="648" t="s">
        <v>1291</v>
      </c>
      <c r="C56" s="649" t="s">
        <v>1292</v>
      </c>
      <c r="D56" s="654" t="s">
        <v>1293</v>
      </c>
      <c r="E56" s="651" t="s">
        <v>1294</v>
      </c>
      <c r="F56" s="651"/>
      <c r="G56" s="652">
        <v>161793</v>
      </c>
      <c r="H56" s="651"/>
      <c r="I56" s="651"/>
      <c r="J56" s="651"/>
      <c r="K56" s="835"/>
    </row>
    <row r="57" spans="1:12" ht="24" x14ac:dyDescent="0.2">
      <c r="A57" s="834" t="s">
        <v>1063</v>
      </c>
      <c r="B57" s="648" t="s">
        <v>1295</v>
      </c>
      <c r="C57" s="649" t="s">
        <v>1296</v>
      </c>
      <c r="D57" s="654" t="s">
        <v>1289</v>
      </c>
      <c r="E57" s="651" t="s">
        <v>1297</v>
      </c>
      <c r="F57" s="651"/>
      <c r="G57" s="652">
        <v>22989</v>
      </c>
      <c r="H57" s="651"/>
      <c r="I57" s="651"/>
      <c r="J57" s="651"/>
      <c r="K57" s="835"/>
    </row>
    <row r="58" spans="1:12" ht="36" x14ac:dyDescent="0.2">
      <c r="A58" s="834" t="s">
        <v>1068</v>
      </c>
      <c r="B58" s="648" t="s">
        <v>1298</v>
      </c>
      <c r="C58" s="649" t="s">
        <v>1299</v>
      </c>
      <c r="D58" s="654" t="s">
        <v>1284</v>
      </c>
      <c r="E58" s="651" t="s">
        <v>1300</v>
      </c>
      <c r="F58" s="651"/>
      <c r="G58" s="652">
        <v>46959</v>
      </c>
      <c r="H58" s="651"/>
      <c r="I58" s="651"/>
      <c r="J58" s="651"/>
      <c r="K58" s="835"/>
    </row>
    <row r="59" spans="1:12" ht="87" x14ac:dyDescent="0.2">
      <c r="A59" s="831" t="s">
        <v>1073</v>
      </c>
      <c r="B59" s="641" t="s">
        <v>1301</v>
      </c>
      <c r="C59" s="642" t="s">
        <v>1302</v>
      </c>
      <c r="D59" s="646">
        <v>189</v>
      </c>
      <c r="E59" s="644" t="s">
        <v>1303</v>
      </c>
      <c r="F59" s="644" t="s">
        <v>1304</v>
      </c>
      <c r="G59" s="645">
        <v>1070</v>
      </c>
      <c r="H59" s="645">
        <v>437</v>
      </c>
      <c r="I59" s="644" t="s">
        <v>1305</v>
      </c>
      <c r="J59" s="645">
        <v>0.255</v>
      </c>
      <c r="K59" s="832">
        <v>48.2</v>
      </c>
    </row>
    <row r="60" spans="1:12" ht="19.149999999999999" customHeight="1" x14ac:dyDescent="0.2">
      <c r="A60" s="1262" t="s">
        <v>1306</v>
      </c>
      <c r="B60" s="1260"/>
      <c r="C60" s="1260"/>
      <c r="D60" s="1260"/>
      <c r="E60" s="1260"/>
      <c r="F60" s="1260"/>
      <c r="G60" s="1260"/>
      <c r="H60" s="1260"/>
      <c r="I60" s="1260"/>
      <c r="J60" s="1260"/>
      <c r="K60" s="1261"/>
    </row>
    <row r="61" spans="1:12" ht="196.5" x14ac:dyDescent="0.2">
      <c r="A61" s="831" t="s">
        <v>1078</v>
      </c>
      <c r="B61" s="641" t="s">
        <v>1256</v>
      </c>
      <c r="C61" s="642" t="s">
        <v>1257</v>
      </c>
      <c r="D61" s="643" t="s">
        <v>1307</v>
      </c>
      <c r="E61" s="644" t="s">
        <v>1259</v>
      </c>
      <c r="F61" s="644" t="s">
        <v>1260</v>
      </c>
      <c r="G61" s="645">
        <v>17190</v>
      </c>
      <c r="H61" s="645">
        <v>1344</v>
      </c>
      <c r="I61" s="644" t="s">
        <v>1308</v>
      </c>
      <c r="J61" s="645">
        <v>1039.7328</v>
      </c>
      <c r="K61" s="832">
        <v>139.74</v>
      </c>
    </row>
    <row r="62" spans="1:12" ht="196.5" x14ac:dyDescent="0.2">
      <c r="A62" s="831" t="s">
        <v>1083</v>
      </c>
      <c r="B62" s="641" t="s">
        <v>1262</v>
      </c>
      <c r="C62" s="642" t="s">
        <v>1263</v>
      </c>
      <c r="D62" s="643" t="s">
        <v>1309</v>
      </c>
      <c r="E62" s="644" t="s">
        <v>1265</v>
      </c>
      <c r="F62" s="644" t="s">
        <v>1266</v>
      </c>
      <c r="G62" s="645">
        <v>693136</v>
      </c>
      <c r="H62" s="645">
        <v>52929</v>
      </c>
      <c r="I62" s="644" t="s">
        <v>1310</v>
      </c>
      <c r="J62" s="645">
        <v>3081.2808</v>
      </c>
      <c r="K62" s="832">
        <v>5501.94</v>
      </c>
    </row>
    <row r="63" spans="1:12" ht="36" x14ac:dyDescent="0.2">
      <c r="A63" s="831" t="s">
        <v>1088</v>
      </c>
      <c r="B63" s="641" t="s">
        <v>1268</v>
      </c>
      <c r="C63" s="642" t="s">
        <v>1269</v>
      </c>
      <c r="D63" s="643" t="s">
        <v>1311</v>
      </c>
      <c r="E63" s="644">
        <v>480</v>
      </c>
      <c r="F63" s="644"/>
      <c r="G63" s="645">
        <v>2765</v>
      </c>
      <c r="H63" s="644"/>
      <c r="I63" s="644"/>
      <c r="J63" s="644"/>
      <c r="K63" s="833"/>
    </row>
    <row r="64" spans="1:12" ht="31.5" x14ac:dyDescent="0.2">
      <c r="A64" s="831" t="s">
        <v>1093</v>
      </c>
      <c r="B64" s="641" t="s">
        <v>1271</v>
      </c>
      <c r="C64" s="642" t="s">
        <v>1272</v>
      </c>
      <c r="D64" s="643" t="s">
        <v>1312</v>
      </c>
      <c r="E64" s="644">
        <v>2.44</v>
      </c>
      <c r="F64" s="644"/>
      <c r="G64" s="645">
        <v>10</v>
      </c>
      <c r="H64" s="644"/>
      <c r="I64" s="644"/>
      <c r="J64" s="644"/>
      <c r="K64" s="833"/>
    </row>
    <row r="65" spans="1:12" ht="96.75" x14ac:dyDescent="0.2">
      <c r="A65" s="831" t="s">
        <v>1103</v>
      </c>
      <c r="B65" s="641" t="s">
        <v>1274</v>
      </c>
      <c r="C65" s="642" t="s">
        <v>1275</v>
      </c>
      <c r="D65" s="643" t="s">
        <v>1313</v>
      </c>
      <c r="E65" s="644" t="s">
        <v>1277</v>
      </c>
      <c r="F65" s="644" t="s">
        <v>1278</v>
      </c>
      <c r="G65" s="645">
        <v>21492</v>
      </c>
      <c r="H65" s="645">
        <v>2882</v>
      </c>
      <c r="I65" s="644" t="s">
        <v>1314</v>
      </c>
      <c r="J65" s="645">
        <v>156.04499999999999</v>
      </c>
      <c r="K65" s="832">
        <v>299.61</v>
      </c>
    </row>
    <row r="66" spans="1:12" ht="36" x14ac:dyDescent="0.2">
      <c r="A66" s="831" t="s">
        <v>1108</v>
      </c>
      <c r="B66" s="641" t="s">
        <v>1268</v>
      </c>
      <c r="C66" s="642" t="s">
        <v>1269</v>
      </c>
      <c r="D66" s="643" t="s">
        <v>1315</v>
      </c>
      <c r="E66" s="644">
        <v>480</v>
      </c>
      <c r="F66" s="644"/>
      <c r="G66" s="645">
        <v>4608</v>
      </c>
      <c r="H66" s="644"/>
      <c r="I66" s="644"/>
      <c r="J66" s="644"/>
      <c r="K66" s="833"/>
    </row>
    <row r="67" spans="1:12" ht="31.5" x14ac:dyDescent="0.2">
      <c r="A67" s="831" t="s">
        <v>1113</v>
      </c>
      <c r="B67" s="641" t="s">
        <v>1271</v>
      </c>
      <c r="C67" s="642" t="s">
        <v>1272</v>
      </c>
      <c r="D67" s="643" t="s">
        <v>1316</v>
      </c>
      <c r="E67" s="644">
        <v>2.44</v>
      </c>
      <c r="F67" s="644"/>
      <c r="G67" s="645">
        <v>9</v>
      </c>
      <c r="H67" s="644"/>
      <c r="I67" s="644"/>
      <c r="J67" s="644"/>
      <c r="K67" s="833"/>
    </row>
    <row r="68" spans="1:12" ht="36" x14ac:dyDescent="0.2">
      <c r="A68" s="834" t="s">
        <v>1317</v>
      </c>
      <c r="B68" s="648" t="s">
        <v>1318</v>
      </c>
      <c r="C68" s="649" t="s">
        <v>1283</v>
      </c>
      <c r="D68" s="654" t="s">
        <v>1319</v>
      </c>
      <c r="E68" s="651" t="s">
        <v>1285</v>
      </c>
      <c r="F68" s="651"/>
      <c r="G68" s="652">
        <v>19143</v>
      </c>
      <c r="H68" s="651"/>
      <c r="I68" s="651"/>
      <c r="J68" s="651"/>
      <c r="K68" s="835"/>
      <c r="L68" s="656" t="s">
        <v>1320</v>
      </c>
    </row>
    <row r="69" spans="1:12" ht="36" x14ac:dyDescent="0.2">
      <c r="A69" s="834" t="s">
        <v>1321</v>
      </c>
      <c r="B69" s="648" t="s">
        <v>1322</v>
      </c>
      <c r="C69" s="649" t="s">
        <v>1288</v>
      </c>
      <c r="D69" s="654" t="s">
        <v>1323</v>
      </c>
      <c r="E69" s="651" t="s">
        <v>1290</v>
      </c>
      <c r="F69" s="651"/>
      <c r="G69" s="652">
        <v>96419</v>
      </c>
      <c r="H69" s="651"/>
      <c r="I69" s="651"/>
      <c r="J69" s="651"/>
      <c r="K69" s="835"/>
    </row>
    <row r="70" spans="1:12" ht="36" x14ac:dyDescent="0.2">
      <c r="A70" s="834" t="s">
        <v>1324</v>
      </c>
      <c r="B70" s="648" t="s">
        <v>1325</v>
      </c>
      <c r="C70" s="649" t="s">
        <v>1292</v>
      </c>
      <c r="D70" s="654" t="s">
        <v>1326</v>
      </c>
      <c r="E70" s="651" t="s">
        <v>1294</v>
      </c>
      <c r="F70" s="651"/>
      <c r="G70" s="652">
        <v>55314</v>
      </c>
      <c r="H70" s="651"/>
      <c r="I70" s="651"/>
      <c r="J70" s="651"/>
      <c r="K70" s="835"/>
    </row>
    <row r="71" spans="1:12" ht="24" x14ac:dyDescent="0.2">
      <c r="A71" s="834" t="s">
        <v>1327</v>
      </c>
      <c r="B71" s="648" t="s">
        <v>1328</v>
      </c>
      <c r="C71" s="649" t="s">
        <v>1296</v>
      </c>
      <c r="D71" s="654" t="s">
        <v>1323</v>
      </c>
      <c r="E71" s="651" t="s">
        <v>1297</v>
      </c>
      <c r="F71" s="651"/>
      <c r="G71" s="652">
        <v>7947</v>
      </c>
      <c r="H71" s="651"/>
      <c r="I71" s="651"/>
      <c r="J71" s="651"/>
      <c r="K71" s="835"/>
    </row>
    <row r="72" spans="1:12" ht="36" x14ac:dyDescent="0.2">
      <c r="A72" s="834" t="s">
        <v>1329</v>
      </c>
      <c r="B72" s="648" t="s">
        <v>1330</v>
      </c>
      <c r="C72" s="649" t="s">
        <v>1299</v>
      </c>
      <c r="D72" s="654" t="s">
        <v>1319</v>
      </c>
      <c r="E72" s="651" t="s">
        <v>1300</v>
      </c>
      <c r="F72" s="651"/>
      <c r="G72" s="652">
        <v>13914</v>
      </c>
      <c r="H72" s="651"/>
      <c r="I72" s="651"/>
      <c r="J72" s="651"/>
      <c r="K72" s="835"/>
    </row>
    <row r="73" spans="1:12" ht="87" x14ac:dyDescent="0.2">
      <c r="A73" s="831" t="s">
        <v>1331</v>
      </c>
      <c r="B73" s="641" t="s">
        <v>1301</v>
      </c>
      <c r="C73" s="642" t="s">
        <v>1302</v>
      </c>
      <c r="D73" s="646">
        <v>64</v>
      </c>
      <c r="E73" s="644" t="s">
        <v>1303</v>
      </c>
      <c r="F73" s="644" t="s">
        <v>1304</v>
      </c>
      <c r="G73" s="645">
        <v>362</v>
      </c>
      <c r="H73" s="645">
        <v>148</v>
      </c>
      <c r="I73" s="644" t="s">
        <v>1332</v>
      </c>
      <c r="J73" s="645">
        <v>0.255</v>
      </c>
      <c r="K73" s="832">
        <v>16.32</v>
      </c>
    </row>
    <row r="74" spans="1:12" ht="19.149999999999999" customHeight="1" x14ac:dyDescent="0.2">
      <c r="A74" s="1262" t="s">
        <v>1333</v>
      </c>
      <c r="B74" s="1260"/>
      <c r="C74" s="1260"/>
      <c r="D74" s="1260"/>
      <c r="E74" s="1260"/>
      <c r="F74" s="1260"/>
      <c r="G74" s="1260"/>
      <c r="H74" s="1260"/>
      <c r="I74" s="1260"/>
      <c r="J74" s="1260"/>
      <c r="K74" s="1261"/>
    </row>
    <row r="75" spans="1:12" ht="196.5" x14ac:dyDescent="0.2">
      <c r="A75" s="831" t="s">
        <v>1334</v>
      </c>
      <c r="B75" s="641" t="s">
        <v>1256</v>
      </c>
      <c r="C75" s="642" t="s">
        <v>1257</v>
      </c>
      <c r="D75" s="643" t="s">
        <v>1335</v>
      </c>
      <c r="E75" s="644" t="s">
        <v>1259</v>
      </c>
      <c r="F75" s="644" t="s">
        <v>1260</v>
      </c>
      <c r="G75" s="645">
        <v>74936</v>
      </c>
      <c r="H75" s="645">
        <v>5860</v>
      </c>
      <c r="I75" s="644" t="s">
        <v>1336</v>
      </c>
      <c r="J75" s="645">
        <v>1039.7328</v>
      </c>
      <c r="K75" s="832">
        <v>609.17999999999995</v>
      </c>
    </row>
    <row r="76" spans="1:12" ht="196.5" x14ac:dyDescent="0.2">
      <c r="A76" s="831" t="s">
        <v>1337</v>
      </c>
      <c r="B76" s="641" t="s">
        <v>1262</v>
      </c>
      <c r="C76" s="642" t="s">
        <v>1263</v>
      </c>
      <c r="D76" s="643" t="s">
        <v>1338</v>
      </c>
      <c r="E76" s="644" t="s">
        <v>1265</v>
      </c>
      <c r="F76" s="644" t="s">
        <v>1266</v>
      </c>
      <c r="G76" s="645">
        <v>3021642</v>
      </c>
      <c r="H76" s="645">
        <v>230736</v>
      </c>
      <c r="I76" s="644" t="s">
        <v>1339</v>
      </c>
      <c r="J76" s="645">
        <v>3081.2808</v>
      </c>
      <c r="K76" s="832">
        <v>23985</v>
      </c>
    </row>
    <row r="77" spans="1:12" ht="36" x14ac:dyDescent="0.2">
      <c r="A77" s="831" t="s">
        <v>1340</v>
      </c>
      <c r="B77" s="641" t="s">
        <v>1268</v>
      </c>
      <c r="C77" s="642" t="s">
        <v>1269</v>
      </c>
      <c r="D77" s="643" t="s">
        <v>1341</v>
      </c>
      <c r="E77" s="644">
        <v>480</v>
      </c>
      <c r="F77" s="644"/>
      <c r="G77" s="645">
        <v>12053</v>
      </c>
      <c r="H77" s="644"/>
      <c r="I77" s="644"/>
      <c r="J77" s="644"/>
      <c r="K77" s="833"/>
    </row>
    <row r="78" spans="1:12" ht="31.5" x14ac:dyDescent="0.2">
      <c r="A78" s="831" t="s">
        <v>1342</v>
      </c>
      <c r="B78" s="641" t="s">
        <v>1271</v>
      </c>
      <c r="C78" s="642" t="s">
        <v>1272</v>
      </c>
      <c r="D78" s="643" t="s">
        <v>1343</v>
      </c>
      <c r="E78" s="644">
        <v>2.44</v>
      </c>
      <c r="F78" s="644"/>
      <c r="G78" s="645">
        <v>43</v>
      </c>
      <c r="H78" s="644"/>
      <c r="I78" s="644"/>
      <c r="J78" s="644"/>
      <c r="K78" s="833"/>
    </row>
    <row r="79" spans="1:12" ht="96.75" x14ac:dyDescent="0.2">
      <c r="A79" s="831" t="s">
        <v>1344</v>
      </c>
      <c r="B79" s="641" t="s">
        <v>1274</v>
      </c>
      <c r="C79" s="642" t="s">
        <v>1275</v>
      </c>
      <c r="D79" s="643" t="s">
        <v>1345</v>
      </c>
      <c r="E79" s="644" t="s">
        <v>1277</v>
      </c>
      <c r="F79" s="644" t="s">
        <v>1278</v>
      </c>
      <c r="G79" s="645">
        <v>93690</v>
      </c>
      <c r="H79" s="645">
        <v>12565</v>
      </c>
      <c r="I79" s="644" t="s">
        <v>1346</v>
      </c>
      <c r="J79" s="645">
        <v>156.04499999999999</v>
      </c>
      <c r="K79" s="832">
        <v>1306.0999999999999</v>
      </c>
    </row>
    <row r="80" spans="1:12" ht="36" x14ac:dyDescent="0.2">
      <c r="A80" s="831" t="s">
        <v>1347</v>
      </c>
      <c r="B80" s="641" t="s">
        <v>1268</v>
      </c>
      <c r="C80" s="642" t="s">
        <v>1269</v>
      </c>
      <c r="D80" s="643" t="s">
        <v>1348</v>
      </c>
      <c r="E80" s="644">
        <v>480</v>
      </c>
      <c r="F80" s="644"/>
      <c r="G80" s="645">
        <v>20088</v>
      </c>
      <c r="H80" s="644"/>
      <c r="I80" s="644"/>
      <c r="J80" s="644"/>
      <c r="K80" s="833"/>
    </row>
    <row r="81" spans="1:12" ht="31.5" x14ac:dyDescent="0.2">
      <c r="A81" s="831" t="s">
        <v>1349</v>
      </c>
      <c r="B81" s="641" t="s">
        <v>1271</v>
      </c>
      <c r="C81" s="642" t="s">
        <v>1272</v>
      </c>
      <c r="D81" s="643" t="s">
        <v>1350</v>
      </c>
      <c r="E81" s="644">
        <v>2.44</v>
      </c>
      <c r="F81" s="644"/>
      <c r="G81" s="645">
        <v>41</v>
      </c>
      <c r="H81" s="644"/>
      <c r="I81" s="644"/>
      <c r="J81" s="644"/>
      <c r="K81" s="833"/>
    </row>
    <row r="82" spans="1:12" ht="36" x14ac:dyDescent="0.2">
      <c r="A82" s="834" t="s">
        <v>1351</v>
      </c>
      <c r="B82" s="648" t="s">
        <v>1352</v>
      </c>
      <c r="C82" s="649" t="s">
        <v>1283</v>
      </c>
      <c r="D82" s="654" t="s">
        <v>1353</v>
      </c>
      <c r="E82" s="651" t="s">
        <v>1285</v>
      </c>
      <c r="F82" s="651"/>
      <c r="G82" s="652">
        <v>74180</v>
      </c>
      <c r="H82" s="651"/>
      <c r="I82" s="651"/>
      <c r="J82" s="651"/>
      <c r="K82" s="835"/>
      <c r="L82" s="656" t="s">
        <v>1320</v>
      </c>
    </row>
    <row r="83" spans="1:12" ht="36" x14ac:dyDescent="0.2">
      <c r="A83" s="834" t="s">
        <v>1354</v>
      </c>
      <c r="B83" s="648" t="s">
        <v>1355</v>
      </c>
      <c r="C83" s="649" t="s">
        <v>1288</v>
      </c>
      <c r="D83" s="654" t="s">
        <v>1356</v>
      </c>
      <c r="E83" s="651" t="s">
        <v>1290</v>
      </c>
      <c r="F83" s="651"/>
      <c r="G83" s="652">
        <v>426996</v>
      </c>
      <c r="H83" s="651"/>
      <c r="I83" s="651"/>
      <c r="J83" s="651"/>
      <c r="K83" s="835"/>
    </row>
    <row r="84" spans="1:12" ht="36" x14ac:dyDescent="0.2">
      <c r="A84" s="834" t="s">
        <v>1357</v>
      </c>
      <c r="B84" s="648" t="s">
        <v>1358</v>
      </c>
      <c r="C84" s="649" t="s">
        <v>1292</v>
      </c>
      <c r="D84" s="654" t="s">
        <v>1359</v>
      </c>
      <c r="E84" s="651" t="s">
        <v>1294</v>
      </c>
      <c r="F84" s="651"/>
      <c r="G84" s="652">
        <v>242921</v>
      </c>
      <c r="H84" s="651"/>
      <c r="I84" s="651"/>
      <c r="J84" s="651"/>
      <c r="K84" s="835"/>
    </row>
    <row r="85" spans="1:12" ht="24" x14ac:dyDescent="0.2">
      <c r="A85" s="834" t="s">
        <v>1360</v>
      </c>
      <c r="B85" s="648" t="s">
        <v>1361</v>
      </c>
      <c r="C85" s="649" t="s">
        <v>1296</v>
      </c>
      <c r="D85" s="654" t="s">
        <v>1356</v>
      </c>
      <c r="E85" s="651" t="s">
        <v>1297</v>
      </c>
      <c r="F85" s="651"/>
      <c r="G85" s="652">
        <v>35194</v>
      </c>
      <c r="H85" s="651"/>
      <c r="I85" s="651"/>
      <c r="J85" s="651"/>
      <c r="K85" s="835"/>
    </row>
    <row r="86" spans="1:12" ht="36" x14ac:dyDescent="0.2">
      <c r="A86" s="834" t="s">
        <v>1362</v>
      </c>
      <c r="B86" s="648" t="s">
        <v>1363</v>
      </c>
      <c r="C86" s="649" t="s">
        <v>1299</v>
      </c>
      <c r="D86" s="654" t="s">
        <v>1353</v>
      </c>
      <c r="E86" s="651" t="s">
        <v>1300</v>
      </c>
      <c r="F86" s="651"/>
      <c r="G86" s="652">
        <v>53916</v>
      </c>
      <c r="H86" s="651"/>
      <c r="I86" s="651"/>
      <c r="J86" s="651"/>
      <c r="K86" s="835"/>
    </row>
    <row r="87" spans="1:12" ht="87" x14ac:dyDescent="0.2">
      <c r="A87" s="831" t="s">
        <v>1364</v>
      </c>
      <c r="B87" s="641" t="s">
        <v>1301</v>
      </c>
      <c r="C87" s="642" t="s">
        <v>1302</v>
      </c>
      <c r="D87" s="646">
        <v>279</v>
      </c>
      <c r="E87" s="644" t="s">
        <v>1303</v>
      </c>
      <c r="F87" s="644" t="s">
        <v>1304</v>
      </c>
      <c r="G87" s="645">
        <v>1579</v>
      </c>
      <c r="H87" s="645">
        <v>644</v>
      </c>
      <c r="I87" s="644" t="s">
        <v>1365</v>
      </c>
      <c r="J87" s="645">
        <v>0.255</v>
      </c>
      <c r="K87" s="832">
        <v>71.150000000000006</v>
      </c>
    </row>
    <row r="88" spans="1:12" ht="19.149999999999999" customHeight="1" x14ac:dyDescent="0.2">
      <c r="A88" s="1262" t="s">
        <v>1366</v>
      </c>
      <c r="B88" s="1260"/>
      <c r="C88" s="1260"/>
      <c r="D88" s="1260"/>
      <c r="E88" s="1260"/>
      <c r="F88" s="1260"/>
      <c r="G88" s="1260"/>
      <c r="H88" s="1260"/>
      <c r="I88" s="1260"/>
      <c r="J88" s="1260"/>
      <c r="K88" s="1261"/>
    </row>
    <row r="89" spans="1:12" ht="196.5" x14ac:dyDescent="0.2">
      <c r="A89" s="831" t="s">
        <v>1367</v>
      </c>
      <c r="B89" s="641" t="s">
        <v>1256</v>
      </c>
      <c r="C89" s="642" t="s">
        <v>1257</v>
      </c>
      <c r="D89" s="643" t="s">
        <v>1368</v>
      </c>
      <c r="E89" s="644" t="s">
        <v>1259</v>
      </c>
      <c r="F89" s="644" t="s">
        <v>1260</v>
      </c>
      <c r="G89" s="645">
        <v>21487</v>
      </c>
      <c r="H89" s="645">
        <v>1680</v>
      </c>
      <c r="I89" s="644" t="s">
        <v>1369</v>
      </c>
      <c r="J89" s="645">
        <v>1039.7328</v>
      </c>
      <c r="K89" s="832">
        <v>174.68</v>
      </c>
    </row>
    <row r="90" spans="1:12" ht="196.5" x14ac:dyDescent="0.2">
      <c r="A90" s="831" t="s">
        <v>1370</v>
      </c>
      <c r="B90" s="641" t="s">
        <v>1262</v>
      </c>
      <c r="C90" s="642" t="s">
        <v>1263</v>
      </c>
      <c r="D90" s="643" t="s">
        <v>1371</v>
      </c>
      <c r="E90" s="644" t="s">
        <v>1265</v>
      </c>
      <c r="F90" s="644" t="s">
        <v>1266</v>
      </c>
      <c r="G90" s="645">
        <v>866421</v>
      </c>
      <c r="H90" s="645">
        <v>66161</v>
      </c>
      <c r="I90" s="644" t="s">
        <v>1372</v>
      </c>
      <c r="J90" s="645">
        <v>3081.2808</v>
      </c>
      <c r="K90" s="832">
        <v>6877.42</v>
      </c>
    </row>
    <row r="91" spans="1:12" ht="36" x14ac:dyDescent="0.2">
      <c r="A91" s="831" t="s">
        <v>1373</v>
      </c>
      <c r="B91" s="641" t="s">
        <v>1268</v>
      </c>
      <c r="C91" s="642" t="s">
        <v>1269</v>
      </c>
      <c r="D91" s="643" t="s">
        <v>1374</v>
      </c>
      <c r="E91" s="644">
        <v>480</v>
      </c>
      <c r="F91" s="644"/>
      <c r="G91" s="645">
        <v>3456</v>
      </c>
      <c r="H91" s="644"/>
      <c r="I91" s="644"/>
      <c r="J91" s="644"/>
      <c r="K91" s="833"/>
    </row>
    <row r="92" spans="1:12" ht="31.5" x14ac:dyDescent="0.2">
      <c r="A92" s="831" t="s">
        <v>1375</v>
      </c>
      <c r="B92" s="641" t="s">
        <v>1271</v>
      </c>
      <c r="C92" s="642" t="s">
        <v>1272</v>
      </c>
      <c r="D92" s="643" t="s">
        <v>1376</v>
      </c>
      <c r="E92" s="644">
        <v>2.44</v>
      </c>
      <c r="F92" s="644"/>
      <c r="G92" s="645">
        <v>12</v>
      </c>
      <c r="H92" s="644"/>
      <c r="I92" s="644"/>
      <c r="J92" s="644"/>
      <c r="K92" s="833"/>
    </row>
    <row r="93" spans="1:12" ht="96.75" x14ac:dyDescent="0.2">
      <c r="A93" s="831" t="s">
        <v>1377</v>
      </c>
      <c r="B93" s="641" t="s">
        <v>1274</v>
      </c>
      <c r="C93" s="642" t="s">
        <v>1275</v>
      </c>
      <c r="D93" s="643" t="s">
        <v>1378</v>
      </c>
      <c r="E93" s="644" t="s">
        <v>1277</v>
      </c>
      <c r="F93" s="644" t="s">
        <v>1278</v>
      </c>
      <c r="G93" s="645">
        <v>26864</v>
      </c>
      <c r="H93" s="645">
        <v>3603</v>
      </c>
      <c r="I93" s="644" t="s">
        <v>1379</v>
      </c>
      <c r="J93" s="645">
        <v>156.04499999999999</v>
      </c>
      <c r="K93" s="832">
        <v>374.51</v>
      </c>
    </row>
    <row r="94" spans="1:12" ht="36" x14ac:dyDescent="0.2">
      <c r="A94" s="831" t="s">
        <v>1380</v>
      </c>
      <c r="B94" s="641" t="s">
        <v>1268</v>
      </c>
      <c r="C94" s="642" t="s">
        <v>1269</v>
      </c>
      <c r="D94" s="643" t="s">
        <v>1381</v>
      </c>
      <c r="E94" s="644">
        <v>480</v>
      </c>
      <c r="F94" s="644"/>
      <c r="G94" s="645">
        <v>5760</v>
      </c>
      <c r="H94" s="644"/>
      <c r="I94" s="644"/>
      <c r="J94" s="644"/>
      <c r="K94" s="833"/>
    </row>
    <row r="95" spans="1:12" ht="31.5" x14ac:dyDescent="0.2">
      <c r="A95" s="831" t="s">
        <v>1382</v>
      </c>
      <c r="B95" s="641" t="s">
        <v>1271</v>
      </c>
      <c r="C95" s="642" t="s">
        <v>1272</v>
      </c>
      <c r="D95" s="643" t="s">
        <v>1383</v>
      </c>
      <c r="E95" s="644">
        <v>2.44</v>
      </c>
      <c r="F95" s="644"/>
      <c r="G95" s="645">
        <v>12</v>
      </c>
      <c r="H95" s="644"/>
      <c r="I95" s="644"/>
      <c r="J95" s="644"/>
      <c r="K95" s="833"/>
    </row>
    <row r="96" spans="1:12" ht="36" x14ac:dyDescent="0.2">
      <c r="A96" s="834" t="s">
        <v>1384</v>
      </c>
      <c r="B96" s="648" t="s">
        <v>1385</v>
      </c>
      <c r="C96" s="649" t="s">
        <v>1283</v>
      </c>
      <c r="D96" s="654" t="s">
        <v>1319</v>
      </c>
      <c r="E96" s="651" t="s">
        <v>1285</v>
      </c>
      <c r="F96" s="651"/>
      <c r="G96" s="652">
        <v>19143</v>
      </c>
      <c r="H96" s="651"/>
      <c r="I96" s="651"/>
      <c r="J96" s="651"/>
      <c r="K96" s="835"/>
      <c r="L96" s="656" t="s">
        <v>1320</v>
      </c>
    </row>
    <row r="97" spans="1:11" ht="36" x14ac:dyDescent="0.2">
      <c r="A97" s="834" t="s">
        <v>1386</v>
      </c>
      <c r="B97" s="648" t="s">
        <v>1387</v>
      </c>
      <c r="C97" s="649" t="s">
        <v>1288</v>
      </c>
      <c r="D97" s="654" t="s">
        <v>1388</v>
      </c>
      <c r="E97" s="651" t="s">
        <v>1290</v>
      </c>
      <c r="F97" s="651"/>
      <c r="G97" s="652">
        <v>123967</v>
      </c>
      <c r="H97" s="651"/>
      <c r="I97" s="651"/>
      <c r="J97" s="651"/>
      <c r="K97" s="835"/>
    </row>
    <row r="98" spans="1:11" ht="36" x14ac:dyDescent="0.2">
      <c r="A98" s="834" t="s">
        <v>1389</v>
      </c>
      <c r="B98" s="648" t="s">
        <v>1390</v>
      </c>
      <c r="C98" s="649" t="s">
        <v>1292</v>
      </c>
      <c r="D98" s="654" t="s">
        <v>1391</v>
      </c>
      <c r="E98" s="651" t="s">
        <v>1294</v>
      </c>
      <c r="F98" s="651"/>
      <c r="G98" s="652">
        <v>70064</v>
      </c>
      <c r="H98" s="651"/>
      <c r="I98" s="651"/>
      <c r="J98" s="651"/>
      <c r="K98" s="835"/>
    </row>
    <row r="99" spans="1:11" ht="24" x14ac:dyDescent="0.2">
      <c r="A99" s="834" t="s">
        <v>1392</v>
      </c>
      <c r="B99" s="648" t="s">
        <v>1393</v>
      </c>
      <c r="C99" s="649" t="s">
        <v>1296</v>
      </c>
      <c r="D99" s="654" t="s">
        <v>1388</v>
      </c>
      <c r="E99" s="651" t="s">
        <v>1297</v>
      </c>
      <c r="F99" s="651"/>
      <c r="G99" s="652">
        <v>10218</v>
      </c>
      <c r="H99" s="651"/>
      <c r="I99" s="651"/>
      <c r="J99" s="651"/>
      <c r="K99" s="835"/>
    </row>
    <row r="100" spans="1:11" ht="36" x14ac:dyDescent="0.2">
      <c r="A100" s="834" t="s">
        <v>1394</v>
      </c>
      <c r="B100" s="648" t="s">
        <v>1395</v>
      </c>
      <c r="C100" s="649" t="s">
        <v>1299</v>
      </c>
      <c r="D100" s="654" t="s">
        <v>1319</v>
      </c>
      <c r="E100" s="651" t="s">
        <v>1300</v>
      </c>
      <c r="F100" s="651"/>
      <c r="G100" s="652">
        <v>13914</v>
      </c>
      <c r="H100" s="651"/>
      <c r="I100" s="651"/>
      <c r="J100" s="651"/>
      <c r="K100" s="835"/>
    </row>
    <row r="101" spans="1:11" ht="87.75" thickBot="1" x14ac:dyDescent="0.25">
      <c r="A101" s="836" t="s">
        <v>1396</v>
      </c>
      <c r="B101" s="837" t="s">
        <v>1301</v>
      </c>
      <c r="C101" s="838" t="s">
        <v>1302</v>
      </c>
      <c r="D101" s="839">
        <v>80</v>
      </c>
      <c r="E101" s="840" t="s">
        <v>1303</v>
      </c>
      <c r="F101" s="840" t="s">
        <v>1304</v>
      </c>
      <c r="G101" s="841">
        <v>453</v>
      </c>
      <c r="H101" s="841">
        <v>185</v>
      </c>
      <c r="I101" s="840" t="s">
        <v>1397</v>
      </c>
      <c r="J101" s="841">
        <v>0.255</v>
      </c>
      <c r="K101" s="842">
        <v>20.399999999999999</v>
      </c>
    </row>
    <row r="102" spans="1:11" ht="19.149999999999999" customHeight="1" x14ac:dyDescent="0.2">
      <c r="A102" s="1277" t="s">
        <v>1398</v>
      </c>
      <c r="B102" s="1278"/>
      <c r="C102" s="1278"/>
      <c r="D102" s="1278"/>
      <c r="E102" s="1278"/>
      <c r="F102" s="1278"/>
      <c r="G102" s="1278"/>
      <c r="H102" s="1278"/>
      <c r="I102" s="1278"/>
      <c r="J102" s="1278"/>
      <c r="K102" s="1278"/>
    </row>
    <row r="103" spans="1:11" ht="75" x14ac:dyDescent="0.2">
      <c r="A103" s="640" t="s">
        <v>1399</v>
      </c>
      <c r="B103" s="641" t="s">
        <v>1400</v>
      </c>
      <c r="C103" s="642" t="s">
        <v>1401</v>
      </c>
      <c r="D103" s="643" t="s">
        <v>1402</v>
      </c>
      <c r="E103" s="644" t="s">
        <v>1403</v>
      </c>
      <c r="F103" s="644" t="s">
        <v>1404</v>
      </c>
      <c r="G103" s="645">
        <v>34341</v>
      </c>
      <c r="H103" s="645">
        <v>19586</v>
      </c>
      <c r="I103" s="644" t="s">
        <v>1405</v>
      </c>
      <c r="J103" s="645">
        <v>112.05</v>
      </c>
      <c r="K103" s="645">
        <v>2241</v>
      </c>
    </row>
    <row r="104" spans="1:11" ht="36" x14ac:dyDescent="0.2">
      <c r="A104" s="640" t="s">
        <v>1406</v>
      </c>
      <c r="B104" s="641" t="s">
        <v>1407</v>
      </c>
      <c r="C104" s="642" t="s">
        <v>1408</v>
      </c>
      <c r="D104" s="646">
        <v>25</v>
      </c>
      <c r="E104" s="644" t="s">
        <v>1409</v>
      </c>
      <c r="F104" s="644"/>
      <c r="G104" s="645">
        <v>34215</v>
      </c>
      <c r="H104" s="644"/>
      <c r="I104" s="644"/>
      <c r="J104" s="644"/>
      <c r="K104" s="644"/>
    </row>
    <row r="105" spans="1:11" ht="75" x14ac:dyDescent="0.2">
      <c r="A105" s="640" t="s">
        <v>1410</v>
      </c>
      <c r="B105" s="641" t="s">
        <v>1411</v>
      </c>
      <c r="C105" s="642" t="s">
        <v>1412</v>
      </c>
      <c r="D105" s="643" t="s">
        <v>1413</v>
      </c>
      <c r="E105" s="644" t="s">
        <v>1414</v>
      </c>
      <c r="F105" s="644" t="s">
        <v>1415</v>
      </c>
      <c r="G105" s="645">
        <v>7604</v>
      </c>
      <c r="H105" s="645">
        <v>5283</v>
      </c>
      <c r="I105" s="644" t="s">
        <v>1416</v>
      </c>
      <c r="J105" s="645">
        <v>274.05</v>
      </c>
      <c r="K105" s="645">
        <v>575.51</v>
      </c>
    </row>
    <row r="106" spans="1:11" ht="36" x14ac:dyDescent="0.2">
      <c r="A106" s="640" t="s">
        <v>1417</v>
      </c>
      <c r="B106" s="641" t="s">
        <v>1418</v>
      </c>
      <c r="C106" s="642" t="s">
        <v>1419</v>
      </c>
      <c r="D106" s="646">
        <v>21</v>
      </c>
      <c r="E106" s="644" t="s">
        <v>1420</v>
      </c>
      <c r="F106" s="644"/>
      <c r="G106" s="645">
        <v>10613</v>
      </c>
      <c r="H106" s="644"/>
      <c r="I106" s="644"/>
      <c r="J106" s="644"/>
      <c r="K106" s="644"/>
    </row>
    <row r="107" spans="1:11" ht="36" x14ac:dyDescent="0.2">
      <c r="A107" s="640" t="s">
        <v>1421</v>
      </c>
      <c r="B107" s="641" t="s">
        <v>1422</v>
      </c>
      <c r="C107" s="642" t="s">
        <v>1423</v>
      </c>
      <c r="D107" s="643" t="s">
        <v>1424</v>
      </c>
      <c r="E107" s="644">
        <v>196.49</v>
      </c>
      <c r="F107" s="644"/>
      <c r="G107" s="645">
        <v>16711</v>
      </c>
      <c r="H107" s="644"/>
      <c r="I107" s="644"/>
      <c r="J107" s="644"/>
      <c r="K107" s="644"/>
    </row>
    <row r="108" spans="1:11" ht="75" x14ac:dyDescent="0.2">
      <c r="A108" s="640" t="s">
        <v>1425</v>
      </c>
      <c r="B108" s="641" t="s">
        <v>1426</v>
      </c>
      <c r="C108" s="642" t="s">
        <v>1427</v>
      </c>
      <c r="D108" s="646">
        <v>5740</v>
      </c>
      <c r="E108" s="644" t="s">
        <v>1428</v>
      </c>
      <c r="F108" s="644"/>
      <c r="G108" s="645">
        <v>116407</v>
      </c>
      <c r="H108" s="645">
        <v>116407</v>
      </c>
      <c r="I108" s="644"/>
      <c r="J108" s="645">
        <v>1.8</v>
      </c>
      <c r="K108" s="645">
        <v>10332</v>
      </c>
    </row>
    <row r="109" spans="1:11" ht="22.5" x14ac:dyDescent="0.2">
      <c r="A109" s="1274" t="s">
        <v>1429</v>
      </c>
      <c r="B109" s="1260"/>
      <c r="C109" s="1260"/>
      <c r="D109" s="1260"/>
      <c r="E109" s="1260"/>
      <c r="F109" s="1260"/>
      <c r="G109" s="644">
        <v>10641584</v>
      </c>
      <c r="H109" s="644">
        <v>609274</v>
      </c>
      <c r="I109" s="644" t="s">
        <v>1430</v>
      </c>
      <c r="J109" s="644"/>
      <c r="K109" s="644">
        <v>61833.98</v>
      </c>
    </row>
    <row r="110" spans="1:11" x14ac:dyDescent="0.2">
      <c r="A110" s="1274" t="s">
        <v>1431</v>
      </c>
      <c r="B110" s="1260"/>
      <c r="C110" s="1260"/>
      <c r="D110" s="1260"/>
      <c r="E110" s="1260"/>
      <c r="F110" s="1260"/>
      <c r="G110" s="644">
        <v>894759</v>
      </c>
      <c r="H110" s="644"/>
      <c r="I110" s="644"/>
      <c r="J110" s="644"/>
      <c r="K110" s="644"/>
    </row>
    <row r="111" spans="1:11" x14ac:dyDescent="0.2">
      <c r="A111" s="1274" t="s">
        <v>1432</v>
      </c>
      <c r="B111" s="1260"/>
      <c r="C111" s="1260"/>
      <c r="D111" s="1260"/>
      <c r="E111" s="1260"/>
      <c r="F111" s="1260"/>
      <c r="G111" s="644">
        <v>436465</v>
      </c>
      <c r="H111" s="644"/>
      <c r="I111" s="644"/>
      <c r="J111" s="644"/>
      <c r="K111" s="644"/>
    </row>
    <row r="112" spans="1:11" x14ac:dyDescent="0.2">
      <c r="A112" s="1275" t="s">
        <v>1433</v>
      </c>
      <c r="B112" s="1260"/>
      <c r="C112" s="1260"/>
      <c r="D112" s="1260"/>
      <c r="E112" s="1260"/>
      <c r="F112" s="1260"/>
      <c r="G112" s="657">
        <v>11972808</v>
      </c>
      <c r="H112" s="644"/>
      <c r="I112" s="644"/>
      <c r="J112" s="644"/>
      <c r="K112" s="657">
        <v>61833.98</v>
      </c>
    </row>
    <row r="113" spans="1:11" ht="19.149999999999999" customHeight="1" x14ac:dyDescent="0.2">
      <c r="A113" s="1276" t="s">
        <v>1434</v>
      </c>
      <c r="B113" s="1260"/>
      <c r="C113" s="1260"/>
      <c r="D113" s="1260"/>
      <c r="E113" s="1260"/>
      <c r="F113" s="1260"/>
      <c r="G113" s="1260"/>
      <c r="H113" s="1260"/>
      <c r="I113" s="1260"/>
      <c r="J113" s="1260"/>
      <c r="K113" s="1260"/>
    </row>
    <row r="114" spans="1:11" ht="19.149999999999999" customHeight="1" x14ac:dyDescent="0.2">
      <c r="A114" s="1274" t="s">
        <v>1435</v>
      </c>
      <c r="B114" s="1260"/>
      <c r="C114" s="1260"/>
      <c r="D114" s="1260"/>
      <c r="E114" s="1260"/>
      <c r="F114" s="1260"/>
      <c r="G114" s="1260"/>
      <c r="H114" s="1260"/>
      <c r="I114" s="1260"/>
      <c r="J114" s="1260"/>
      <c r="K114" s="1260"/>
    </row>
    <row r="115" spans="1:11" ht="19.149999999999999" customHeight="1" x14ac:dyDescent="0.2">
      <c r="A115" s="639"/>
      <c r="B115" s="1259" t="s">
        <v>1196</v>
      </c>
      <c r="C115" s="1260"/>
      <c r="D115" s="1260"/>
      <c r="E115" s="1260"/>
      <c r="F115" s="1260"/>
      <c r="G115" s="1260"/>
      <c r="H115" s="1260"/>
      <c r="I115" s="1260"/>
      <c r="J115" s="1260"/>
      <c r="K115" s="1260"/>
    </row>
    <row r="116" spans="1:11" ht="87" x14ac:dyDescent="0.2">
      <c r="A116" s="640" t="s">
        <v>1436</v>
      </c>
      <c r="B116" s="641" t="s">
        <v>1197</v>
      </c>
      <c r="C116" s="642" t="s">
        <v>1198</v>
      </c>
      <c r="D116" s="643" t="s">
        <v>1437</v>
      </c>
      <c r="E116" s="644" t="s">
        <v>1200</v>
      </c>
      <c r="F116" s="644" t="s">
        <v>1201</v>
      </c>
      <c r="G116" s="645">
        <v>523</v>
      </c>
      <c r="H116" s="645">
        <v>173</v>
      </c>
      <c r="I116" s="644" t="s">
        <v>1438</v>
      </c>
      <c r="J116" s="645">
        <v>1038.78</v>
      </c>
      <c r="K116" s="645">
        <v>21.19</v>
      </c>
    </row>
    <row r="117" spans="1:11" ht="99" x14ac:dyDescent="0.2">
      <c r="A117" s="640" t="s">
        <v>1439</v>
      </c>
      <c r="B117" s="641" t="s">
        <v>1203</v>
      </c>
      <c r="C117" s="642" t="s">
        <v>1204</v>
      </c>
      <c r="D117" s="643" t="s">
        <v>1440</v>
      </c>
      <c r="E117" s="644" t="s">
        <v>1206</v>
      </c>
      <c r="F117" s="644" t="s">
        <v>1207</v>
      </c>
      <c r="G117" s="645">
        <v>388</v>
      </c>
      <c r="H117" s="645">
        <v>211</v>
      </c>
      <c r="I117" s="644" t="s">
        <v>1441</v>
      </c>
      <c r="J117" s="645">
        <v>1178.82</v>
      </c>
      <c r="K117" s="645">
        <v>24.76</v>
      </c>
    </row>
    <row r="118" spans="1:11" ht="31.5" x14ac:dyDescent="0.2">
      <c r="A118" s="640" t="s">
        <v>1442</v>
      </c>
      <c r="B118" s="641" t="s">
        <v>1209</v>
      </c>
      <c r="C118" s="642" t="s">
        <v>1210</v>
      </c>
      <c r="D118" s="643" t="s">
        <v>1443</v>
      </c>
      <c r="E118" s="644">
        <v>725.69</v>
      </c>
      <c r="F118" s="644"/>
      <c r="G118" s="645">
        <v>1547</v>
      </c>
      <c r="H118" s="644"/>
      <c r="I118" s="644"/>
      <c r="J118" s="644"/>
      <c r="K118" s="644"/>
    </row>
    <row r="119" spans="1:11" ht="36" x14ac:dyDescent="0.2">
      <c r="A119" s="640" t="s">
        <v>1444</v>
      </c>
      <c r="B119" s="641" t="s">
        <v>1212</v>
      </c>
      <c r="C119" s="642" t="s">
        <v>1213</v>
      </c>
      <c r="D119" s="646">
        <v>2.1</v>
      </c>
      <c r="E119" s="644" t="s">
        <v>1214</v>
      </c>
      <c r="F119" s="644"/>
      <c r="G119" s="645">
        <v>68</v>
      </c>
      <c r="H119" s="644"/>
      <c r="I119" s="644"/>
      <c r="J119" s="644"/>
      <c r="K119" s="644"/>
    </row>
    <row r="120" spans="1:11" ht="36" x14ac:dyDescent="0.2">
      <c r="A120" s="640" t="s">
        <v>1445</v>
      </c>
      <c r="B120" s="641" t="s">
        <v>1215</v>
      </c>
      <c r="C120" s="642" t="s">
        <v>1216</v>
      </c>
      <c r="D120" s="646">
        <v>0.3</v>
      </c>
      <c r="E120" s="644">
        <v>5584.58</v>
      </c>
      <c r="F120" s="644"/>
      <c r="G120" s="645">
        <v>1675</v>
      </c>
      <c r="H120" s="644"/>
      <c r="I120" s="644"/>
      <c r="J120" s="644"/>
      <c r="K120" s="644"/>
    </row>
    <row r="121" spans="1:11" ht="19.149999999999999" customHeight="1" x14ac:dyDescent="0.2">
      <c r="A121" s="639"/>
      <c r="B121" s="1259" t="s">
        <v>1217</v>
      </c>
      <c r="C121" s="1260"/>
      <c r="D121" s="1260"/>
      <c r="E121" s="1260"/>
      <c r="F121" s="1260"/>
      <c r="G121" s="1260"/>
      <c r="H121" s="1260"/>
      <c r="I121" s="1260"/>
      <c r="J121" s="1260"/>
      <c r="K121" s="1260"/>
    </row>
    <row r="122" spans="1:11" ht="94.5" x14ac:dyDescent="0.2">
      <c r="A122" s="640" t="s">
        <v>1446</v>
      </c>
      <c r="B122" s="641" t="s">
        <v>1218</v>
      </c>
      <c r="C122" s="642" t="s">
        <v>1219</v>
      </c>
      <c r="D122" s="643" t="s">
        <v>1447</v>
      </c>
      <c r="E122" s="644" t="s">
        <v>1221</v>
      </c>
      <c r="F122" s="644" t="s">
        <v>1222</v>
      </c>
      <c r="G122" s="645">
        <v>566</v>
      </c>
      <c r="H122" s="645">
        <v>222</v>
      </c>
      <c r="I122" s="644" t="s">
        <v>1448</v>
      </c>
      <c r="J122" s="645">
        <v>31.1355</v>
      </c>
      <c r="K122" s="645">
        <v>21.42</v>
      </c>
    </row>
    <row r="123" spans="1:11" ht="94.5" x14ac:dyDescent="0.2">
      <c r="A123" s="640" t="s">
        <v>1449</v>
      </c>
      <c r="B123" s="641" t="s">
        <v>1218</v>
      </c>
      <c r="C123" s="642" t="s">
        <v>1224</v>
      </c>
      <c r="D123" s="643" t="s">
        <v>1450</v>
      </c>
      <c r="E123" s="644" t="s">
        <v>1221</v>
      </c>
      <c r="F123" s="644" t="s">
        <v>1222</v>
      </c>
      <c r="G123" s="645">
        <v>790</v>
      </c>
      <c r="H123" s="645">
        <v>309</v>
      </c>
      <c r="I123" s="644" t="s">
        <v>1451</v>
      </c>
      <c r="J123" s="645">
        <v>31.1355</v>
      </c>
      <c r="K123" s="645">
        <v>29.89</v>
      </c>
    </row>
    <row r="124" spans="1:11" ht="94.5" x14ac:dyDescent="0.2">
      <c r="A124" s="640" t="s">
        <v>1452</v>
      </c>
      <c r="B124" s="641" t="s">
        <v>1227</v>
      </c>
      <c r="C124" s="642" t="s">
        <v>1228</v>
      </c>
      <c r="D124" s="643" t="s">
        <v>1453</v>
      </c>
      <c r="E124" s="644" t="s">
        <v>1230</v>
      </c>
      <c r="F124" s="644" t="s">
        <v>1231</v>
      </c>
      <c r="G124" s="645">
        <v>360</v>
      </c>
      <c r="H124" s="645">
        <v>59</v>
      </c>
      <c r="I124" s="644" t="s">
        <v>1454</v>
      </c>
      <c r="J124" s="645">
        <v>37.884</v>
      </c>
      <c r="K124" s="645">
        <v>6.14</v>
      </c>
    </row>
    <row r="125" spans="1:11" ht="99" x14ac:dyDescent="0.2">
      <c r="A125" s="640" t="s">
        <v>1455</v>
      </c>
      <c r="B125" s="641" t="s">
        <v>1233</v>
      </c>
      <c r="C125" s="642" t="s">
        <v>1234</v>
      </c>
      <c r="D125" s="643" t="s">
        <v>1456</v>
      </c>
      <c r="E125" s="644" t="s">
        <v>1236</v>
      </c>
      <c r="F125" s="644" t="s">
        <v>1237</v>
      </c>
      <c r="G125" s="645">
        <v>485</v>
      </c>
      <c r="H125" s="645">
        <v>107</v>
      </c>
      <c r="I125" s="644" t="s">
        <v>1244</v>
      </c>
      <c r="J125" s="645">
        <v>1.635</v>
      </c>
      <c r="K125" s="645">
        <v>13.08</v>
      </c>
    </row>
    <row r="126" spans="1:11" ht="99" x14ac:dyDescent="0.2">
      <c r="A126" s="640" t="s">
        <v>1457</v>
      </c>
      <c r="B126" s="641" t="s">
        <v>1239</v>
      </c>
      <c r="C126" s="642" t="s">
        <v>1240</v>
      </c>
      <c r="D126" s="643" t="s">
        <v>1235</v>
      </c>
      <c r="E126" s="644" t="s">
        <v>1242</v>
      </c>
      <c r="F126" s="644"/>
      <c r="G126" s="645">
        <v>185</v>
      </c>
      <c r="H126" s="645">
        <v>182</v>
      </c>
      <c r="I126" s="644"/>
      <c r="J126" s="645">
        <v>1.395</v>
      </c>
      <c r="K126" s="645">
        <v>22.32</v>
      </c>
    </row>
    <row r="127" spans="1:11" ht="99" x14ac:dyDescent="0.2">
      <c r="A127" s="640" t="s">
        <v>1458</v>
      </c>
      <c r="B127" s="641" t="s">
        <v>1233</v>
      </c>
      <c r="C127" s="642" t="s">
        <v>1243</v>
      </c>
      <c r="D127" s="646">
        <v>4</v>
      </c>
      <c r="E127" s="644" t="s">
        <v>1236</v>
      </c>
      <c r="F127" s="644" t="s">
        <v>1237</v>
      </c>
      <c r="G127" s="645">
        <v>242</v>
      </c>
      <c r="H127" s="645">
        <v>53</v>
      </c>
      <c r="I127" s="644" t="s">
        <v>1459</v>
      </c>
      <c r="J127" s="645">
        <v>1.635</v>
      </c>
      <c r="K127" s="645">
        <v>6.54</v>
      </c>
    </row>
    <row r="128" spans="1:11" ht="99" x14ac:dyDescent="0.2">
      <c r="A128" s="640" t="s">
        <v>1460</v>
      </c>
      <c r="B128" s="641" t="s">
        <v>1233</v>
      </c>
      <c r="C128" s="642" t="s">
        <v>1245</v>
      </c>
      <c r="D128" s="646">
        <v>8</v>
      </c>
      <c r="E128" s="644" t="s">
        <v>1236</v>
      </c>
      <c r="F128" s="644" t="s">
        <v>1237</v>
      </c>
      <c r="G128" s="645">
        <v>485</v>
      </c>
      <c r="H128" s="645">
        <v>107</v>
      </c>
      <c r="I128" s="644" t="s">
        <v>1244</v>
      </c>
      <c r="J128" s="645">
        <v>1.635</v>
      </c>
      <c r="K128" s="645">
        <v>13.08</v>
      </c>
    </row>
    <row r="129" spans="1:12" ht="84.75" x14ac:dyDescent="0.2">
      <c r="A129" s="640" t="s">
        <v>1461</v>
      </c>
      <c r="B129" s="641" t="s">
        <v>1247</v>
      </c>
      <c r="C129" s="642" t="s">
        <v>1248</v>
      </c>
      <c r="D129" s="643" t="s">
        <v>1462</v>
      </c>
      <c r="E129" s="644" t="s">
        <v>1250</v>
      </c>
      <c r="F129" s="644"/>
      <c r="G129" s="645">
        <v>4206</v>
      </c>
      <c r="H129" s="645">
        <v>4018</v>
      </c>
      <c r="I129" s="644"/>
      <c r="J129" s="645">
        <v>2.61</v>
      </c>
      <c r="K129" s="645">
        <v>417.6</v>
      </c>
    </row>
    <row r="130" spans="1:12" ht="33.75" x14ac:dyDescent="0.2">
      <c r="A130" s="647" t="s">
        <v>1463</v>
      </c>
      <c r="B130" s="648" t="s">
        <v>1464</v>
      </c>
      <c r="C130" s="649" t="s">
        <v>1252</v>
      </c>
      <c r="D130" s="650">
        <v>41.5</v>
      </c>
      <c r="E130" s="651" t="s">
        <v>1253</v>
      </c>
      <c r="F130" s="651"/>
      <c r="G130" s="652">
        <v>887678</v>
      </c>
      <c r="H130" s="651"/>
      <c r="I130" s="651"/>
      <c r="J130" s="651"/>
      <c r="K130" s="651"/>
      <c r="L130" s="653" t="s">
        <v>1254</v>
      </c>
    </row>
    <row r="131" spans="1:12" ht="19.149999999999999" customHeight="1" x14ac:dyDescent="0.2">
      <c r="A131" s="1274" t="s">
        <v>1465</v>
      </c>
      <c r="B131" s="1260"/>
      <c r="C131" s="1260"/>
      <c r="D131" s="1260"/>
      <c r="E131" s="1260"/>
      <c r="F131" s="1260"/>
      <c r="G131" s="1260"/>
      <c r="H131" s="1260"/>
      <c r="I131" s="1260"/>
      <c r="J131" s="1260"/>
      <c r="K131" s="1260"/>
    </row>
    <row r="132" spans="1:12" ht="196.5" x14ac:dyDescent="0.2">
      <c r="A132" s="640" t="s">
        <v>1466</v>
      </c>
      <c r="B132" s="641" t="s">
        <v>1256</v>
      </c>
      <c r="C132" s="642" t="s">
        <v>1257</v>
      </c>
      <c r="D132" s="643" t="s">
        <v>1467</v>
      </c>
      <c r="E132" s="644" t="s">
        <v>1259</v>
      </c>
      <c r="F132" s="644" t="s">
        <v>1260</v>
      </c>
      <c r="G132" s="645">
        <v>182639</v>
      </c>
      <c r="H132" s="645">
        <v>14283</v>
      </c>
      <c r="I132" s="644" t="s">
        <v>1468</v>
      </c>
      <c r="J132" s="645">
        <v>1039.7328</v>
      </c>
      <c r="K132" s="645">
        <v>1484.74</v>
      </c>
    </row>
    <row r="133" spans="1:12" ht="196.5" x14ac:dyDescent="0.2">
      <c r="A133" s="640" t="s">
        <v>1469</v>
      </c>
      <c r="B133" s="641" t="s">
        <v>1262</v>
      </c>
      <c r="C133" s="642" t="s">
        <v>1263</v>
      </c>
      <c r="D133" s="643" t="s">
        <v>1470</v>
      </c>
      <c r="E133" s="644" t="s">
        <v>1265</v>
      </c>
      <c r="F133" s="644" t="s">
        <v>1266</v>
      </c>
      <c r="G133" s="645">
        <v>97822</v>
      </c>
      <c r="H133" s="645">
        <v>7470</v>
      </c>
      <c r="I133" s="644" t="s">
        <v>1471</v>
      </c>
      <c r="J133" s="645">
        <v>3081.2808</v>
      </c>
      <c r="K133" s="645">
        <v>776.48</v>
      </c>
    </row>
    <row r="134" spans="1:12" ht="36" x14ac:dyDescent="0.2">
      <c r="A134" s="640" t="s">
        <v>1472</v>
      </c>
      <c r="B134" s="641" t="s">
        <v>1268</v>
      </c>
      <c r="C134" s="642" t="s">
        <v>1269</v>
      </c>
      <c r="D134" s="643" t="s">
        <v>1473</v>
      </c>
      <c r="E134" s="644">
        <v>480</v>
      </c>
      <c r="F134" s="644"/>
      <c r="G134" s="645">
        <v>2419</v>
      </c>
      <c r="H134" s="644"/>
      <c r="I134" s="644"/>
      <c r="J134" s="644"/>
      <c r="K134" s="644"/>
    </row>
    <row r="135" spans="1:12" ht="31.5" x14ac:dyDescent="0.2">
      <c r="A135" s="640" t="s">
        <v>1474</v>
      </c>
      <c r="B135" s="641" t="s">
        <v>1271</v>
      </c>
      <c r="C135" s="642" t="s">
        <v>1272</v>
      </c>
      <c r="D135" s="643" t="s">
        <v>1475</v>
      </c>
      <c r="E135" s="644">
        <v>2.44</v>
      </c>
      <c r="F135" s="644"/>
      <c r="G135" s="645">
        <v>9</v>
      </c>
      <c r="H135" s="644"/>
      <c r="I135" s="644"/>
      <c r="J135" s="644"/>
      <c r="K135" s="644"/>
    </row>
    <row r="136" spans="1:12" ht="96.75" x14ac:dyDescent="0.2">
      <c r="A136" s="640" t="s">
        <v>1476</v>
      </c>
      <c r="B136" s="641" t="s">
        <v>1274</v>
      </c>
      <c r="C136" s="642" t="s">
        <v>1275</v>
      </c>
      <c r="D136" s="643" t="s">
        <v>1477</v>
      </c>
      <c r="E136" s="644" t="s">
        <v>1277</v>
      </c>
      <c r="F136" s="644" t="s">
        <v>1278</v>
      </c>
      <c r="G136" s="645">
        <v>18805</v>
      </c>
      <c r="H136" s="645">
        <v>2522</v>
      </c>
      <c r="I136" s="644" t="s">
        <v>1478</v>
      </c>
      <c r="J136" s="645">
        <v>156.04499999999999</v>
      </c>
      <c r="K136" s="645">
        <v>262.16000000000003</v>
      </c>
    </row>
    <row r="137" spans="1:12" ht="36" x14ac:dyDescent="0.2">
      <c r="A137" s="640" t="s">
        <v>1479</v>
      </c>
      <c r="B137" s="641" t="s">
        <v>1268</v>
      </c>
      <c r="C137" s="642" t="s">
        <v>1269</v>
      </c>
      <c r="D137" s="643" t="s">
        <v>1480</v>
      </c>
      <c r="E137" s="644">
        <v>480</v>
      </c>
      <c r="F137" s="644"/>
      <c r="G137" s="645">
        <v>4032</v>
      </c>
      <c r="H137" s="644"/>
      <c r="I137" s="644"/>
      <c r="J137" s="644"/>
      <c r="K137" s="644"/>
    </row>
    <row r="138" spans="1:12" ht="31.5" x14ac:dyDescent="0.2">
      <c r="A138" s="640" t="s">
        <v>1481</v>
      </c>
      <c r="B138" s="641" t="s">
        <v>1271</v>
      </c>
      <c r="C138" s="642" t="s">
        <v>1272</v>
      </c>
      <c r="D138" s="643" t="s">
        <v>1482</v>
      </c>
      <c r="E138" s="644">
        <v>2.44</v>
      </c>
      <c r="F138" s="644"/>
      <c r="G138" s="645">
        <v>8</v>
      </c>
      <c r="H138" s="644"/>
      <c r="I138" s="644"/>
      <c r="J138" s="644"/>
      <c r="K138" s="644"/>
    </row>
    <row r="139" spans="1:12" ht="36" x14ac:dyDescent="0.2">
      <c r="A139" s="647" t="s">
        <v>1483</v>
      </c>
      <c r="B139" s="648" t="s">
        <v>1282</v>
      </c>
      <c r="C139" s="649" t="s">
        <v>1283</v>
      </c>
      <c r="D139" s="654" t="s">
        <v>1319</v>
      </c>
      <c r="E139" s="651" t="s">
        <v>1285</v>
      </c>
      <c r="F139" s="651"/>
      <c r="G139" s="652">
        <v>19143</v>
      </c>
      <c r="H139" s="651"/>
      <c r="I139" s="651"/>
      <c r="J139" s="651"/>
      <c r="K139" s="651"/>
      <c r="L139" s="656" t="s">
        <v>1286</v>
      </c>
    </row>
    <row r="140" spans="1:12" ht="36" x14ac:dyDescent="0.2">
      <c r="A140" s="647" t="s">
        <v>1484</v>
      </c>
      <c r="B140" s="648" t="s">
        <v>1287</v>
      </c>
      <c r="C140" s="649" t="s">
        <v>1288</v>
      </c>
      <c r="D140" s="654" t="s">
        <v>1485</v>
      </c>
      <c r="E140" s="651" t="s">
        <v>1290</v>
      </c>
      <c r="F140" s="651"/>
      <c r="G140" s="652">
        <v>82644</v>
      </c>
      <c r="H140" s="651"/>
      <c r="I140" s="651"/>
      <c r="J140" s="651"/>
      <c r="K140" s="651"/>
    </row>
    <row r="141" spans="1:12" ht="36" x14ac:dyDescent="0.2">
      <c r="A141" s="647" t="s">
        <v>1486</v>
      </c>
      <c r="B141" s="648" t="s">
        <v>1291</v>
      </c>
      <c r="C141" s="649" t="s">
        <v>1292</v>
      </c>
      <c r="D141" s="654" t="s">
        <v>1487</v>
      </c>
      <c r="E141" s="651" t="s">
        <v>1294</v>
      </c>
      <c r="F141" s="651"/>
      <c r="G141" s="652">
        <v>47939</v>
      </c>
      <c r="H141" s="651"/>
      <c r="I141" s="651"/>
      <c r="J141" s="651"/>
      <c r="K141" s="651"/>
    </row>
    <row r="142" spans="1:12" ht="24" x14ac:dyDescent="0.2">
      <c r="A142" s="647" t="s">
        <v>1488</v>
      </c>
      <c r="B142" s="648" t="s">
        <v>1295</v>
      </c>
      <c r="C142" s="649" t="s">
        <v>1296</v>
      </c>
      <c r="D142" s="654" t="s">
        <v>1485</v>
      </c>
      <c r="E142" s="651" t="s">
        <v>1297</v>
      </c>
      <c r="F142" s="651"/>
      <c r="G142" s="652">
        <v>6812</v>
      </c>
      <c r="H142" s="651"/>
      <c r="I142" s="651"/>
      <c r="J142" s="651"/>
      <c r="K142" s="651"/>
    </row>
    <row r="143" spans="1:12" ht="36" x14ac:dyDescent="0.2">
      <c r="A143" s="647" t="s">
        <v>1489</v>
      </c>
      <c r="B143" s="648" t="s">
        <v>1298</v>
      </c>
      <c r="C143" s="649" t="s">
        <v>1299</v>
      </c>
      <c r="D143" s="654" t="s">
        <v>1319</v>
      </c>
      <c r="E143" s="651" t="s">
        <v>1300</v>
      </c>
      <c r="F143" s="651"/>
      <c r="G143" s="652">
        <v>13914</v>
      </c>
      <c r="H143" s="651"/>
      <c r="I143" s="651"/>
      <c r="J143" s="651"/>
      <c r="K143" s="651"/>
    </row>
    <row r="144" spans="1:12" ht="87" x14ac:dyDescent="0.2">
      <c r="A144" s="640" t="s">
        <v>1490</v>
      </c>
      <c r="B144" s="641" t="s">
        <v>1301</v>
      </c>
      <c r="C144" s="642" t="s">
        <v>1302</v>
      </c>
      <c r="D144" s="646">
        <v>56</v>
      </c>
      <c r="E144" s="644" t="s">
        <v>1303</v>
      </c>
      <c r="F144" s="644" t="s">
        <v>1304</v>
      </c>
      <c r="G144" s="645">
        <v>317</v>
      </c>
      <c r="H144" s="645">
        <v>129</v>
      </c>
      <c r="I144" s="644" t="s">
        <v>1491</v>
      </c>
      <c r="J144" s="645">
        <v>0.255</v>
      </c>
      <c r="K144" s="645">
        <v>14.28</v>
      </c>
    </row>
    <row r="145" spans="1:12" ht="19.149999999999999" customHeight="1" x14ac:dyDescent="0.2">
      <c r="A145" s="1274" t="s">
        <v>1492</v>
      </c>
      <c r="B145" s="1260"/>
      <c r="C145" s="1260"/>
      <c r="D145" s="1260"/>
      <c r="E145" s="1260"/>
      <c r="F145" s="1260"/>
      <c r="G145" s="1260"/>
      <c r="H145" s="1260"/>
      <c r="I145" s="1260"/>
      <c r="J145" s="1260"/>
      <c r="K145" s="1260"/>
    </row>
    <row r="146" spans="1:12" ht="196.5" x14ac:dyDescent="0.2">
      <c r="A146" s="640" t="s">
        <v>1493</v>
      </c>
      <c r="B146" s="641" t="s">
        <v>1256</v>
      </c>
      <c r="C146" s="642" t="s">
        <v>1257</v>
      </c>
      <c r="D146" s="643" t="s">
        <v>1494</v>
      </c>
      <c r="E146" s="644" t="s">
        <v>1259</v>
      </c>
      <c r="F146" s="644" t="s">
        <v>1260</v>
      </c>
      <c r="G146" s="645">
        <v>104365</v>
      </c>
      <c r="H146" s="645">
        <v>8162</v>
      </c>
      <c r="I146" s="644" t="s">
        <v>1495</v>
      </c>
      <c r="J146" s="645">
        <v>1039.7328</v>
      </c>
      <c r="K146" s="645">
        <v>848.42</v>
      </c>
    </row>
    <row r="147" spans="1:12" ht="196.5" x14ac:dyDescent="0.2">
      <c r="A147" s="640" t="s">
        <v>1496</v>
      </c>
      <c r="B147" s="641" t="s">
        <v>1262</v>
      </c>
      <c r="C147" s="642" t="s">
        <v>1263</v>
      </c>
      <c r="D147" s="643" t="s">
        <v>1497</v>
      </c>
      <c r="E147" s="644" t="s">
        <v>1265</v>
      </c>
      <c r="F147" s="644" t="s">
        <v>1266</v>
      </c>
      <c r="G147" s="645">
        <v>55898</v>
      </c>
      <c r="H147" s="645">
        <v>4268</v>
      </c>
      <c r="I147" s="644" t="s">
        <v>1498</v>
      </c>
      <c r="J147" s="645">
        <v>3081.2808</v>
      </c>
      <c r="K147" s="645">
        <v>443.7</v>
      </c>
    </row>
    <row r="148" spans="1:12" ht="36" x14ac:dyDescent="0.2">
      <c r="A148" s="640" t="s">
        <v>1499</v>
      </c>
      <c r="B148" s="641" t="s">
        <v>1268</v>
      </c>
      <c r="C148" s="642" t="s">
        <v>1269</v>
      </c>
      <c r="D148" s="643" t="s">
        <v>1500</v>
      </c>
      <c r="E148" s="644">
        <v>480</v>
      </c>
      <c r="F148" s="644"/>
      <c r="G148" s="645">
        <v>1382</v>
      </c>
      <c r="H148" s="644"/>
      <c r="I148" s="644"/>
      <c r="J148" s="644"/>
      <c r="K148" s="644"/>
    </row>
    <row r="149" spans="1:12" ht="31.5" x14ac:dyDescent="0.2">
      <c r="A149" s="640" t="s">
        <v>1501</v>
      </c>
      <c r="B149" s="641" t="s">
        <v>1271</v>
      </c>
      <c r="C149" s="642" t="s">
        <v>1272</v>
      </c>
      <c r="D149" s="643" t="s">
        <v>1502</v>
      </c>
      <c r="E149" s="644">
        <v>2.44</v>
      </c>
      <c r="F149" s="644"/>
      <c r="G149" s="645">
        <v>5</v>
      </c>
      <c r="H149" s="644"/>
      <c r="I149" s="644"/>
      <c r="J149" s="644"/>
      <c r="K149" s="644"/>
    </row>
    <row r="150" spans="1:12" ht="96.75" x14ac:dyDescent="0.2">
      <c r="A150" s="640" t="s">
        <v>1503</v>
      </c>
      <c r="B150" s="641" t="s">
        <v>1274</v>
      </c>
      <c r="C150" s="642" t="s">
        <v>1275</v>
      </c>
      <c r="D150" s="643" t="s">
        <v>1504</v>
      </c>
      <c r="E150" s="644" t="s">
        <v>1277</v>
      </c>
      <c r="F150" s="644" t="s">
        <v>1278</v>
      </c>
      <c r="G150" s="645">
        <v>10746</v>
      </c>
      <c r="H150" s="645">
        <v>1441</v>
      </c>
      <c r="I150" s="644" t="s">
        <v>1505</v>
      </c>
      <c r="J150" s="645">
        <v>156.04499999999999</v>
      </c>
      <c r="K150" s="645">
        <v>149.80000000000001</v>
      </c>
    </row>
    <row r="151" spans="1:12" ht="36" x14ac:dyDescent="0.2">
      <c r="A151" s="640" t="s">
        <v>1506</v>
      </c>
      <c r="B151" s="641" t="s">
        <v>1268</v>
      </c>
      <c r="C151" s="642" t="s">
        <v>1269</v>
      </c>
      <c r="D151" s="643" t="s">
        <v>1507</v>
      </c>
      <c r="E151" s="644">
        <v>480</v>
      </c>
      <c r="F151" s="644"/>
      <c r="G151" s="645">
        <v>2304</v>
      </c>
      <c r="H151" s="644"/>
      <c r="I151" s="644"/>
      <c r="J151" s="644"/>
      <c r="K151" s="644"/>
    </row>
    <row r="152" spans="1:12" ht="31.5" x14ac:dyDescent="0.2">
      <c r="A152" s="640" t="s">
        <v>1508</v>
      </c>
      <c r="B152" s="641" t="s">
        <v>1271</v>
      </c>
      <c r="C152" s="642" t="s">
        <v>1272</v>
      </c>
      <c r="D152" s="643" t="s">
        <v>1509</v>
      </c>
      <c r="E152" s="644">
        <v>2.44</v>
      </c>
      <c r="F152" s="644"/>
      <c r="G152" s="645">
        <v>5</v>
      </c>
      <c r="H152" s="644"/>
      <c r="I152" s="644"/>
      <c r="J152" s="644"/>
      <c r="K152" s="644"/>
    </row>
    <row r="153" spans="1:12" ht="36" x14ac:dyDescent="0.2">
      <c r="A153" s="647" t="s">
        <v>1510</v>
      </c>
      <c r="B153" s="648" t="s">
        <v>1318</v>
      </c>
      <c r="C153" s="649" t="s">
        <v>1283</v>
      </c>
      <c r="D153" s="654" t="s">
        <v>1511</v>
      </c>
      <c r="E153" s="651" t="s">
        <v>1285</v>
      </c>
      <c r="F153" s="651"/>
      <c r="G153" s="652">
        <v>9572</v>
      </c>
      <c r="H153" s="651"/>
      <c r="I153" s="651"/>
      <c r="J153" s="651"/>
      <c r="K153" s="651"/>
      <c r="L153" s="656" t="s">
        <v>1286</v>
      </c>
    </row>
    <row r="154" spans="1:12" ht="36" x14ac:dyDescent="0.2">
      <c r="A154" s="647" t="s">
        <v>1512</v>
      </c>
      <c r="B154" s="648" t="s">
        <v>1322</v>
      </c>
      <c r="C154" s="649" t="s">
        <v>1288</v>
      </c>
      <c r="D154" s="654" t="s">
        <v>1513</v>
      </c>
      <c r="E154" s="651" t="s">
        <v>1290</v>
      </c>
      <c r="F154" s="651"/>
      <c r="G154" s="652">
        <v>48209</v>
      </c>
      <c r="H154" s="651"/>
      <c r="I154" s="651"/>
      <c r="J154" s="651"/>
      <c r="K154" s="651"/>
    </row>
    <row r="155" spans="1:12" ht="36" x14ac:dyDescent="0.2">
      <c r="A155" s="647" t="s">
        <v>1514</v>
      </c>
      <c r="B155" s="648" t="s">
        <v>1325</v>
      </c>
      <c r="C155" s="649" t="s">
        <v>1292</v>
      </c>
      <c r="D155" s="654" t="s">
        <v>1515</v>
      </c>
      <c r="E155" s="651" t="s">
        <v>1294</v>
      </c>
      <c r="F155" s="651"/>
      <c r="G155" s="652">
        <v>27657</v>
      </c>
      <c r="H155" s="651"/>
      <c r="I155" s="651"/>
      <c r="J155" s="651"/>
      <c r="K155" s="651"/>
    </row>
    <row r="156" spans="1:12" ht="24" x14ac:dyDescent="0.2">
      <c r="A156" s="647" t="s">
        <v>1516</v>
      </c>
      <c r="B156" s="648" t="s">
        <v>1328</v>
      </c>
      <c r="C156" s="649" t="s">
        <v>1296</v>
      </c>
      <c r="D156" s="654" t="s">
        <v>1513</v>
      </c>
      <c r="E156" s="651" t="s">
        <v>1297</v>
      </c>
      <c r="F156" s="651"/>
      <c r="G156" s="652">
        <v>3973</v>
      </c>
      <c r="H156" s="651"/>
      <c r="I156" s="651"/>
      <c r="J156" s="651"/>
      <c r="K156" s="651"/>
    </row>
    <row r="157" spans="1:12" ht="36" x14ac:dyDescent="0.2">
      <c r="A157" s="647" t="s">
        <v>1517</v>
      </c>
      <c r="B157" s="648" t="s">
        <v>1330</v>
      </c>
      <c r="C157" s="649" t="s">
        <v>1299</v>
      </c>
      <c r="D157" s="654" t="s">
        <v>1511</v>
      </c>
      <c r="E157" s="651" t="s">
        <v>1300</v>
      </c>
      <c r="F157" s="651"/>
      <c r="G157" s="652">
        <v>6957</v>
      </c>
      <c r="H157" s="651"/>
      <c r="I157" s="651"/>
      <c r="J157" s="651"/>
      <c r="K157" s="651"/>
    </row>
    <row r="158" spans="1:12" ht="87" x14ac:dyDescent="0.2">
      <c r="A158" s="640" t="s">
        <v>1518</v>
      </c>
      <c r="B158" s="641" t="s">
        <v>1301</v>
      </c>
      <c r="C158" s="642" t="s">
        <v>1302</v>
      </c>
      <c r="D158" s="646">
        <v>32</v>
      </c>
      <c r="E158" s="644" t="s">
        <v>1303</v>
      </c>
      <c r="F158" s="644" t="s">
        <v>1304</v>
      </c>
      <c r="G158" s="645">
        <v>181</v>
      </c>
      <c r="H158" s="645">
        <v>74</v>
      </c>
      <c r="I158" s="644" t="s">
        <v>1519</v>
      </c>
      <c r="J158" s="645">
        <v>0.255</v>
      </c>
      <c r="K158" s="645">
        <v>8.16</v>
      </c>
    </row>
    <row r="159" spans="1:12" ht="19.149999999999999" customHeight="1" x14ac:dyDescent="0.2">
      <c r="A159" s="1274" t="s">
        <v>1520</v>
      </c>
      <c r="B159" s="1260"/>
      <c r="C159" s="1260"/>
      <c r="D159" s="1260"/>
      <c r="E159" s="1260"/>
      <c r="F159" s="1260"/>
      <c r="G159" s="1260"/>
      <c r="H159" s="1260"/>
      <c r="I159" s="1260"/>
      <c r="J159" s="1260"/>
      <c r="K159" s="1260"/>
    </row>
    <row r="160" spans="1:12" ht="196.5" x14ac:dyDescent="0.2">
      <c r="A160" s="640" t="s">
        <v>1521</v>
      </c>
      <c r="B160" s="641" t="s">
        <v>1256</v>
      </c>
      <c r="C160" s="642" t="s">
        <v>1257</v>
      </c>
      <c r="D160" s="643" t="s">
        <v>1522</v>
      </c>
      <c r="E160" s="644" t="s">
        <v>1259</v>
      </c>
      <c r="F160" s="644" t="s">
        <v>1260</v>
      </c>
      <c r="G160" s="645">
        <v>293527</v>
      </c>
      <c r="H160" s="645">
        <v>22955</v>
      </c>
      <c r="I160" s="644" t="s">
        <v>1523</v>
      </c>
      <c r="J160" s="645">
        <v>1039.7328</v>
      </c>
      <c r="K160" s="645">
        <v>2386.19</v>
      </c>
    </row>
    <row r="161" spans="1:12" ht="196.5" x14ac:dyDescent="0.2">
      <c r="A161" s="640" t="s">
        <v>1524</v>
      </c>
      <c r="B161" s="641" t="s">
        <v>1262</v>
      </c>
      <c r="C161" s="642" t="s">
        <v>1263</v>
      </c>
      <c r="D161" s="643" t="s">
        <v>1525</v>
      </c>
      <c r="E161" s="644" t="s">
        <v>1265</v>
      </c>
      <c r="F161" s="644" t="s">
        <v>1266</v>
      </c>
      <c r="G161" s="645">
        <v>157213</v>
      </c>
      <c r="H161" s="645">
        <v>12005</v>
      </c>
      <c r="I161" s="644" t="s">
        <v>1526</v>
      </c>
      <c r="J161" s="645">
        <v>3081.2808</v>
      </c>
      <c r="K161" s="645">
        <v>1247.92</v>
      </c>
    </row>
    <row r="162" spans="1:12" ht="36" x14ac:dyDescent="0.2">
      <c r="A162" s="640" t="s">
        <v>1527</v>
      </c>
      <c r="B162" s="641" t="s">
        <v>1268</v>
      </c>
      <c r="C162" s="642" t="s">
        <v>1269</v>
      </c>
      <c r="D162" s="643" t="s">
        <v>1528</v>
      </c>
      <c r="E162" s="644">
        <v>480</v>
      </c>
      <c r="F162" s="644"/>
      <c r="G162" s="645">
        <v>3888</v>
      </c>
      <c r="H162" s="644"/>
      <c r="I162" s="644"/>
      <c r="J162" s="644"/>
      <c r="K162" s="644"/>
    </row>
    <row r="163" spans="1:12" ht="31.5" x14ac:dyDescent="0.2">
      <c r="A163" s="640" t="s">
        <v>1529</v>
      </c>
      <c r="B163" s="641" t="s">
        <v>1271</v>
      </c>
      <c r="C163" s="642" t="s">
        <v>1272</v>
      </c>
      <c r="D163" s="643" t="s">
        <v>1530</v>
      </c>
      <c r="E163" s="644">
        <v>2.44</v>
      </c>
      <c r="F163" s="644"/>
      <c r="G163" s="645">
        <v>14</v>
      </c>
      <c r="H163" s="644"/>
      <c r="I163" s="644"/>
      <c r="J163" s="644"/>
      <c r="K163" s="644"/>
    </row>
    <row r="164" spans="1:12" ht="96.75" x14ac:dyDescent="0.2">
      <c r="A164" s="640" t="s">
        <v>1531</v>
      </c>
      <c r="B164" s="641" t="s">
        <v>1274</v>
      </c>
      <c r="C164" s="642" t="s">
        <v>1275</v>
      </c>
      <c r="D164" s="643" t="s">
        <v>1532</v>
      </c>
      <c r="E164" s="644" t="s">
        <v>1277</v>
      </c>
      <c r="F164" s="644" t="s">
        <v>1278</v>
      </c>
      <c r="G164" s="645">
        <v>30223</v>
      </c>
      <c r="H164" s="645">
        <v>4053</v>
      </c>
      <c r="I164" s="644" t="s">
        <v>1533</v>
      </c>
      <c r="J164" s="645">
        <v>156.04499999999999</v>
      </c>
      <c r="K164" s="645">
        <v>421.32</v>
      </c>
    </row>
    <row r="165" spans="1:12" ht="36" x14ac:dyDescent="0.2">
      <c r="A165" s="640" t="s">
        <v>1534</v>
      </c>
      <c r="B165" s="641" t="s">
        <v>1268</v>
      </c>
      <c r="C165" s="642" t="s">
        <v>1269</v>
      </c>
      <c r="D165" s="643" t="s">
        <v>1535</v>
      </c>
      <c r="E165" s="644">
        <v>480</v>
      </c>
      <c r="F165" s="644"/>
      <c r="G165" s="645">
        <v>6480</v>
      </c>
      <c r="H165" s="644"/>
      <c r="I165" s="644"/>
      <c r="J165" s="644"/>
      <c r="K165" s="644"/>
    </row>
    <row r="166" spans="1:12" ht="31.5" x14ac:dyDescent="0.2">
      <c r="A166" s="640" t="s">
        <v>1536</v>
      </c>
      <c r="B166" s="641" t="s">
        <v>1271</v>
      </c>
      <c r="C166" s="642" t="s">
        <v>1272</v>
      </c>
      <c r="D166" s="643" t="s">
        <v>1537</v>
      </c>
      <c r="E166" s="644">
        <v>2.44</v>
      </c>
      <c r="F166" s="644"/>
      <c r="G166" s="645">
        <v>13</v>
      </c>
      <c r="H166" s="644"/>
      <c r="I166" s="644"/>
      <c r="J166" s="644"/>
      <c r="K166" s="644"/>
    </row>
    <row r="167" spans="1:12" ht="36" x14ac:dyDescent="0.2">
      <c r="A167" s="647" t="s">
        <v>1538</v>
      </c>
      <c r="B167" s="648" t="s">
        <v>1352</v>
      </c>
      <c r="C167" s="649" t="s">
        <v>1283</v>
      </c>
      <c r="D167" s="654" t="s">
        <v>1539</v>
      </c>
      <c r="E167" s="651" t="s">
        <v>1285</v>
      </c>
      <c r="F167" s="651"/>
      <c r="G167" s="652">
        <v>23929</v>
      </c>
      <c r="H167" s="651"/>
      <c r="I167" s="651"/>
      <c r="J167" s="651"/>
      <c r="K167" s="651"/>
      <c r="L167" s="656" t="s">
        <v>1286</v>
      </c>
    </row>
    <row r="168" spans="1:12" ht="36" x14ac:dyDescent="0.2">
      <c r="A168" s="647" t="s">
        <v>1540</v>
      </c>
      <c r="B168" s="648" t="s">
        <v>1355</v>
      </c>
      <c r="C168" s="649" t="s">
        <v>1288</v>
      </c>
      <c r="D168" s="654" t="s">
        <v>1541</v>
      </c>
      <c r="E168" s="651" t="s">
        <v>1290</v>
      </c>
      <c r="F168" s="651"/>
      <c r="G168" s="652">
        <v>137741</v>
      </c>
      <c r="H168" s="651"/>
      <c r="I168" s="651"/>
      <c r="J168" s="651"/>
      <c r="K168" s="651"/>
    </row>
    <row r="169" spans="1:12" ht="36" x14ac:dyDescent="0.2">
      <c r="A169" s="647" t="s">
        <v>1542</v>
      </c>
      <c r="B169" s="648" t="s">
        <v>1358</v>
      </c>
      <c r="C169" s="649" t="s">
        <v>1292</v>
      </c>
      <c r="D169" s="654" t="s">
        <v>1543</v>
      </c>
      <c r="E169" s="651" t="s">
        <v>1294</v>
      </c>
      <c r="F169" s="651"/>
      <c r="G169" s="652">
        <v>78362</v>
      </c>
      <c r="H169" s="651"/>
      <c r="I169" s="651"/>
      <c r="J169" s="651"/>
      <c r="K169" s="651"/>
    </row>
    <row r="170" spans="1:12" ht="24" x14ac:dyDescent="0.2">
      <c r="A170" s="647" t="s">
        <v>1544</v>
      </c>
      <c r="B170" s="648" t="s">
        <v>1361</v>
      </c>
      <c r="C170" s="649" t="s">
        <v>1296</v>
      </c>
      <c r="D170" s="654" t="s">
        <v>1541</v>
      </c>
      <c r="E170" s="651" t="s">
        <v>1297</v>
      </c>
      <c r="F170" s="651"/>
      <c r="G170" s="652">
        <v>11353</v>
      </c>
      <c r="H170" s="651"/>
      <c r="I170" s="651"/>
      <c r="J170" s="651"/>
      <c r="K170" s="651"/>
    </row>
    <row r="171" spans="1:12" ht="36" x14ac:dyDescent="0.2">
      <c r="A171" s="647" t="s">
        <v>1545</v>
      </c>
      <c r="B171" s="648" t="s">
        <v>1363</v>
      </c>
      <c r="C171" s="649" t="s">
        <v>1299</v>
      </c>
      <c r="D171" s="654" t="s">
        <v>1539</v>
      </c>
      <c r="E171" s="651" t="s">
        <v>1300</v>
      </c>
      <c r="F171" s="651"/>
      <c r="G171" s="652">
        <v>17392</v>
      </c>
      <c r="H171" s="651"/>
      <c r="I171" s="651"/>
      <c r="J171" s="651"/>
      <c r="K171" s="651"/>
    </row>
    <row r="172" spans="1:12" ht="87" x14ac:dyDescent="0.2">
      <c r="A172" s="640" t="s">
        <v>1546</v>
      </c>
      <c r="B172" s="641" t="s">
        <v>1301</v>
      </c>
      <c r="C172" s="642" t="s">
        <v>1302</v>
      </c>
      <c r="D172" s="646">
        <v>90</v>
      </c>
      <c r="E172" s="644" t="s">
        <v>1303</v>
      </c>
      <c r="F172" s="644" t="s">
        <v>1304</v>
      </c>
      <c r="G172" s="645">
        <v>509</v>
      </c>
      <c r="H172" s="645">
        <v>208</v>
      </c>
      <c r="I172" s="644" t="s">
        <v>1547</v>
      </c>
      <c r="J172" s="645">
        <v>0.255</v>
      </c>
      <c r="K172" s="645">
        <v>22.95</v>
      </c>
    </row>
    <row r="173" spans="1:12" ht="19.149999999999999" customHeight="1" x14ac:dyDescent="0.2">
      <c r="A173" s="1274" t="s">
        <v>1548</v>
      </c>
      <c r="B173" s="1260"/>
      <c r="C173" s="1260"/>
      <c r="D173" s="1260"/>
      <c r="E173" s="1260"/>
      <c r="F173" s="1260"/>
      <c r="G173" s="1260"/>
      <c r="H173" s="1260"/>
      <c r="I173" s="1260"/>
      <c r="J173" s="1260"/>
      <c r="K173" s="1260"/>
    </row>
    <row r="174" spans="1:12" ht="196.5" x14ac:dyDescent="0.2">
      <c r="A174" s="640" t="s">
        <v>1549</v>
      </c>
      <c r="B174" s="641" t="s">
        <v>1256</v>
      </c>
      <c r="C174" s="642" t="s">
        <v>1257</v>
      </c>
      <c r="D174" s="643" t="s">
        <v>1550</v>
      </c>
      <c r="E174" s="644" t="s">
        <v>1259</v>
      </c>
      <c r="F174" s="644" t="s">
        <v>1260</v>
      </c>
      <c r="G174" s="645">
        <v>130456</v>
      </c>
      <c r="H174" s="645">
        <v>10202</v>
      </c>
      <c r="I174" s="644" t="s">
        <v>1551</v>
      </c>
      <c r="J174" s="645">
        <v>1039.7328</v>
      </c>
      <c r="K174" s="645">
        <v>1060.53</v>
      </c>
    </row>
    <row r="175" spans="1:12" ht="196.5" x14ac:dyDescent="0.2">
      <c r="A175" s="640" t="s">
        <v>1552</v>
      </c>
      <c r="B175" s="641" t="s">
        <v>1262</v>
      </c>
      <c r="C175" s="642" t="s">
        <v>1263</v>
      </c>
      <c r="D175" s="643" t="s">
        <v>1553</v>
      </c>
      <c r="E175" s="644" t="s">
        <v>1265</v>
      </c>
      <c r="F175" s="644" t="s">
        <v>1266</v>
      </c>
      <c r="G175" s="645">
        <v>69873</v>
      </c>
      <c r="H175" s="645">
        <v>5336</v>
      </c>
      <c r="I175" s="644" t="s">
        <v>1554</v>
      </c>
      <c r="J175" s="645">
        <v>3081.2808</v>
      </c>
      <c r="K175" s="645">
        <v>554.63</v>
      </c>
    </row>
    <row r="176" spans="1:12" ht="36" x14ac:dyDescent="0.2">
      <c r="A176" s="640" t="s">
        <v>1555</v>
      </c>
      <c r="B176" s="641" t="s">
        <v>1268</v>
      </c>
      <c r="C176" s="642" t="s">
        <v>1269</v>
      </c>
      <c r="D176" s="643" t="s">
        <v>1556</v>
      </c>
      <c r="E176" s="644">
        <v>480</v>
      </c>
      <c r="F176" s="644"/>
      <c r="G176" s="645">
        <v>1728</v>
      </c>
      <c r="H176" s="644"/>
      <c r="I176" s="644"/>
      <c r="J176" s="644"/>
      <c r="K176" s="644"/>
    </row>
    <row r="177" spans="1:12" ht="31.5" x14ac:dyDescent="0.2">
      <c r="A177" s="640" t="s">
        <v>1557</v>
      </c>
      <c r="B177" s="641" t="s">
        <v>1271</v>
      </c>
      <c r="C177" s="642" t="s">
        <v>1272</v>
      </c>
      <c r="D177" s="643" t="s">
        <v>1558</v>
      </c>
      <c r="E177" s="644">
        <v>2.44</v>
      </c>
      <c r="F177" s="644"/>
      <c r="G177" s="645">
        <v>6</v>
      </c>
      <c r="H177" s="644"/>
      <c r="I177" s="644"/>
      <c r="J177" s="644"/>
      <c r="K177" s="644"/>
    </row>
    <row r="178" spans="1:12" ht="96.75" x14ac:dyDescent="0.2">
      <c r="A178" s="640" t="s">
        <v>1559</v>
      </c>
      <c r="B178" s="641" t="s">
        <v>1274</v>
      </c>
      <c r="C178" s="642" t="s">
        <v>1275</v>
      </c>
      <c r="D178" s="643" t="s">
        <v>1560</v>
      </c>
      <c r="E178" s="644" t="s">
        <v>1277</v>
      </c>
      <c r="F178" s="644" t="s">
        <v>1278</v>
      </c>
      <c r="G178" s="645">
        <v>13432</v>
      </c>
      <c r="H178" s="645">
        <v>1801</v>
      </c>
      <c r="I178" s="644" t="s">
        <v>1561</v>
      </c>
      <c r="J178" s="645">
        <v>156.04499999999999</v>
      </c>
      <c r="K178" s="645">
        <v>187.25</v>
      </c>
    </row>
    <row r="179" spans="1:12" ht="36" x14ac:dyDescent="0.2">
      <c r="A179" s="640" t="s">
        <v>1562</v>
      </c>
      <c r="B179" s="641" t="s">
        <v>1268</v>
      </c>
      <c r="C179" s="642" t="s">
        <v>1269</v>
      </c>
      <c r="D179" s="643" t="s">
        <v>1563</v>
      </c>
      <c r="E179" s="644">
        <v>480</v>
      </c>
      <c r="F179" s="644"/>
      <c r="G179" s="645">
        <v>2880</v>
      </c>
      <c r="H179" s="644"/>
      <c r="I179" s="644"/>
      <c r="J179" s="644"/>
      <c r="K179" s="644"/>
    </row>
    <row r="180" spans="1:12" ht="31.5" x14ac:dyDescent="0.2">
      <c r="A180" s="640" t="s">
        <v>1564</v>
      </c>
      <c r="B180" s="641" t="s">
        <v>1271</v>
      </c>
      <c r="C180" s="642" t="s">
        <v>1272</v>
      </c>
      <c r="D180" s="643" t="s">
        <v>1565</v>
      </c>
      <c r="E180" s="644">
        <v>2.44</v>
      </c>
      <c r="F180" s="644"/>
      <c r="G180" s="645">
        <v>6</v>
      </c>
      <c r="H180" s="644"/>
      <c r="I180" s="644"/>
      <c r="J180" s="644"/>
      <c r="K180" s="644"/>
    </row>
    <row r="181" spans="1:12" ht="36" x14ac:dyDescent="0.2">
      <c r="A181" s="647" t="s">
        <v>1566</v>
      </c>
      <c r="B181" s="648" t="s">
        <v>1385</v>
      </c>
      <c r="C181" s="649" t="s">
        <v>1283</v>
      </c>
      <c r="D181" s="654" t="s">
        <v>1511</v>
      </c>
      <c r="E181" s="651" t="s">
        <v>1285</v>
      </c>
      <c r="F181" s="651"/>
      <c r="G181" s="652">
        <v>9572</v>
      </c>
      <c r="H181" s="651"/>
      <c r="I181" s="651"/>
      <c r="J181" s="651"/>
      <c r="K181" s="651"/>
      <c r="L181" s="656" t="s">
        <v>1286</v>
      </c>
    </row>
    <row r="182" spans="1:12" ht="36" x14ac:dyDescent="0.2">
      <c r="A182" s="647" t="s">
        <v>1567</v>
      </c>
      <c r="B182" s="648" t="s">
        <v>1387</v>
      </c>
      <c r="C182" s="649" t="s">
        <v>1288</v>
      </c>
      <c r="D182" s="654" t="s">
        <v>1568</v>
      </c>
      <c r="E182" s="651" t="s">
        <v>1290</v>
      </c>
      <c r="F182" s="651"/>
      <c r="G182" s="652">
        <v>61983</v>
      </c>
      <c r="H182" s="651"/>
      <c r="I182" s="651"/>
      <c r="J182" s="651"/>
      <c r="K182" s="651"/>
    </row>
    <row r="183" spans="1:12" ht="36" x14ac:dyDescent="0.2">
      <c r="A183" s="647" t="s">
        <v>1569</v>
      </c>
      <c r="B183" s="648" t="s">
        <v>1390</v>
      </c>
      <c r="C183" s="649" t="s">
        <v>1292</v>
      </c>
      <c r="D183" s="654" t="s">
        <v>1570</v>
      </c>
      <c r="E183" s="651" t="s">
        <v>1294</v>
      </c>
      <c r="F183" s="651"/>
      <c r="G183" s="652">
        <v>35032</v>
      </c>
      <c r="H183" s="651"/>
      <c r="I183" s="651"/>
      <c r="J183" s="651"/>
      <c r="K183" s="651"/>
    </row>
    <row r="184" spans="1:12" ht="24" x14ac:dyDescent="0.2">
      <c r="A184" s="647" t="s">
        <v>1571</v>
      </c>
      <c r="B184" s="648" t="s">
        <v>1393</v>
      </c>
      <c r="C184" s="649" t="s">
        <v>1296</v>
      </c>
      <c r="D184" s="654" t="s">
        <v>1568</v>
      </c>
      <c r="E184" s="651" t="s">
        <v>1297</v>
      </c>
      <c r="F184" s="651"/>
      <c r="G184" s="652">
        <v>5109</v>
      </c>
      <c r="H184" s="651"/>
      <c r="I184" s="651"/>
      <c r="J184" s="651"/>
      <c r="K184" s="651"/>
    </row>
    <row r="185" spans="1:12" ht="36" x14ac:dyDescent="0.2">
      <c r="A185" s="647" t="s">
        <v>1572</v>
      </c>
      <c r="B185" s="648" t="s">
        <v>1395</v>
      </c>
      <c r="C185" s="649" t="s">
        <v>1299</v>
      </c>
      <c r="D185" s="654" t="s">
        <v>1511</v>
      </c>
      <c r="E185" s="651" t="s">
        <v>1300</v>
      </c>
      <c r="F185" s="651"/>
      <c r="G185" s="652">
        <v>6957</v>
      </c>
      <c r="H185" s="651"/>
      <c r="I185" s="651"/>
      <c r="J185" s="651"/>
      <c r="K185" s="651"/>
    </row>
    <row r="186" spans="1:12" ht="87" x14ac:dyDescent="0.2">
      <c r="A186" s="640" t="s">
        <v>1573</v>
      </c>
      <c r="B186" s="641" t="s">
        <v>1301</v>
      </c>
      <c r="C186" s="642" t="s">
        <v>1302</v>
      </c>
      <c r="D186" s="646">
        <v>40</v>
      </c>
      <c r="E186" s="644" t="s">
        <v>1303</v>
      </c>
      <c r="F186" s="644" t="s">
        <v>1304</v>
      </c>
      <c r="G186" s="645">
        <v>226</v>
      </c>
      <c r="H186" s="645">
        <v>92</v>
      </c>
      <c r="I186" s="644" t="s">
        <v>1441</v>
      </c>
      <c r="J186" s="645">
        <v>0.255</v>
      </c>
      <c r="K186" s="645">
        <v>10.199999999999999</v>
      </c>
    </row>
    <row r="187" spans="1:12" ht="75" x14ac:dyDescent="0.2">
      <c r="A187" s="640" t="s">
        <v>1574</v>
      </c>
      <c r="B187" s="641" t="s">
        <v>1426</v>
      </c>
      <c r="C187" s="642" t="s">
        <v>1427</v>
      </c>
      <c r="D187" s="646">
        <v>3760</v>
      </c>
      <c r="E187" s="644" t="s">
        <v>1428</v>
      </c>
      <c r="F187" s="644"/>
      <c r="G187" s="645">
        <v>76253</v>
      </c>
      <c r="H187" s="645">
        <v>76253</v>
      </c>
      <c r="I187" s="644"/>
      <c r="J187" s="645">
        <v>1.8</v>
      </c>
      <c r="K187" s="645">
        <v>6768</v>
      </c>
    </row>
    <row r="188" spans="1:12" ht="22.5" x14ac:dyDescent="0.2">
      <c r="A188" s="1274" t="s">
        <v>1429</v>
      </c>
      <c r="B188" s="1260"/>
      <c r="C188" s="1260"/>
      <c r="D188" s="1260"/>
      <c r="E188" s="1260"/>
      <c r="F188" s="1260"/>
      <c r="G188" s="644">
        <v>2821112</v>
      </c>
      <c r="H188" s="644">
        <v>176695</v>
      </c>
      <c r="I188" s="644" t="s">
        <v>1575</v>
      </c>
      <c r="J188" s="644"/>
      <c r="K188" s="644">
        <v>17222.75</v>
      </c>
    </row>
    <row r="189" spans="1:12" x14ac:dyDescent="0.2">
      <c r="A189" s="1274" t="s">
        <v>1431</v>
      </c>
      <c r="B189" s="1260"/>
      <c r="C189" s="1260"/>
      <c r="D189" s="1260"/>
      <c r="E189" s="1260"/>
      <c r="F189" s="1260"/>
      <c r="G189" s="644">
        <v>226452</v>
      </c>
      <c r="H189" s="644"/>
      <c r="I189" s="644"/>
      <c r="J189" s="644"/>
      <c r="K189" s="644"/>
    </row>
    <row r="190" spans="1:12" x14ac:dyDescent="0.2">
      <c r="A190" s="1274" t="s">
        <v>1432</v>
      </c>
      <c r="B190" s="1260"/>
      <c r="C190" s="1260"/>
      <c r="D190" s="1260"/>
      <c r="E190" s="1260"/>
      <c r="F190" s="1260"/>
      <c r="G190" s="644">
        <v>113701</v>
      </c>
      <c r="H190" s="644"/>
      <c r="I190" s="644"/>
      <c r="J190" s="644"/>
      <c r="K190" s="644"/>
    </row>
    <row r="191" spans="1:12" x14ac:dyDescent="0.2">
      <c r="A191" s="1275" t="s">
        <v>1576</v>
      </c>
      <c r="B191" s="1260"/>
      <c r="C191" s="1260"/>
      <c r="D191" s="1260"/>
      <c r="E191" s="1260"/>
      <c r="F191" s="1260"/>
      <c r="G191" s="657">
        <v>3161265</v>
      </c>
      <c r="H191" s="644"/>
      <c r="I191" s="644"/>
      <c r="J191" s="644"/>
      <c r="K191" s="657">
        <v>17222.75</v>
      </c>
    </row>
    <row r="192" spans="1:12" ht="19.149999999999999" customHeight="1" x14ac:dyDescent="0.2">
      <c r="A192" s="1276" t="s">
        <v>1577</v>
      </c>
      <c r="B192" s="1260"/>
      <c r="C192" s="1260"/>
      <c r="D192" s="1260"/>
      <c r="E192" s="1260"/>
      <c r="F192" s="1260"/>
      <c r="G192" s="1260"/>
      <c r="H192" s="1260"/>
      <c r="I192" s="1260"/>
      <c r="J192" s="1260"/>
      <c r="K192" s="1260"/>
    </row>
    <row r="193" spans="1:11" ht="19.149999999999999" customHeight="1" x14ac:dyDescent="0.2">
      <c r="A193" s="1274" t="s">
        <v>1578</v>
      </c>
      <c r="B193" s="1260"/>
      <c r="C193" s="1260"/>
      <c r="D193" s="1260"/>
      <c r="E193" s="1260"/>
      <c r="F193" s="1260"/>
      <c r="G193" s="1260"/>
      <c r="H193" s="1260"/>
      <c r="I193" s="1260"/>
      <c r="J193" s="1260"/>
      <c r="K193" s="1260"/>
    </row>
    <row r="194" spans="1:11" ht="111" x14ac:dyDescent="0.2">
      <c r="A194" s="640" t="s">
        <v>1579</v>
      </c>
      <c r="B194" s="641" t="s">
        <v>1580</v>
      </c>
      <c r="C194" s="642" t="s">
        <v>1581</v>
      </c>
      <c r="D194" s="643" t="s">
        <v>1582</v>
      </c>
      <c r="E194" s="644" t="s">
        <v>1583</v>
      </c>
      <c r="F194" s="644"/>
      <c r="G194" s="645">
        <v>22285</v>
      </c>
      <c r="H194" s="645">
        <v>22285</v>
      </c>
      <c r="I194" s="644"/>
      <c r="J194" s="645">
        <v>238.5</v>
      </c>
      <c r="K194" s="645">
        <v>2659.28</v>
      </c>
    </row>
    <row r="195" spans="1:11" ht="75" x14ac:dyDescent="0.2">
      <c r="A195" s="640" t="s">
        <v>1584</v>
      </c>
      <c r="B195" s="641" t="s">
        <v>1585</v>
      </c>
      <c r="C195" s="642" t="s">
        <v>1586</v>
      </c>
      <c r="D195" s="643" t="s">
        <v>1582</v>
      </c>
      <c r="E195" s="644" t="s">
        <v>1587</v>
      </c>
      <c r="F195" s="644" t="s">
        <v>1588</v>
      </c>
      <c r="G195" s="645">
        <v>39204</v>
      </c>
      <c r="H195" s="645">
        <v>39055</v>
      </c>
      <c r="I195" s="644" t="s">
        <v>1589</v>
      </c>
      <c r="J195" s="645">
        <v>421.5</v>
      </c>
      <c r="K195" s="645">
        <v>4699.7299999999996</v>
      </c>
    </row>
    <row r="196" spans="1:11" ht="19.149999999999999" customHeight="1" x14ac:dyDescent="0.2">
      <c r="A196" s="1274" t="s">
        <v>1590</v>
      </c>
      <c r="B196" s="1260"/>
      <c r="C196" s="1260"/>
      <c r="D196" s="1260"/>
      <c r="E196" s="1260"/>
      <c r="F196" s="1260"/>
      <c r="G196" s="1260"/>
      <c r="H196" s="1260"/>
      <c r="I196" s="1260"/>
      <c r="J196" s="1260"/>
      <c r="K196" s="1260"/>
    </row>
    <row r="197" spans="1:11" ht="87" x14ac:dyDescent="0.2">
      <c r="A197" s="640" t="s">
        <v>1591</v>
      </c>
      <c r="B197" s="641" t="s">
        <v>1592</v>
      </c>
      <c r="C197" s="642" t="s">
        <v>1593</v>
      </c>
      <c r="D197" s="643" t="s">
        <v>1594</v>
      </c>
      <c r="E197" s="644" t="s">
        <v>1595</v>
      </c>
      <c r="F197" s="644" t="s">
        <v>1596</v>
      </c>
      <c r="G197" s="645">
        <v>9840</v>
      </c>
      <c r="H197" s="645">
        <v>543</v>
      </c>
      <c r="I197" s="644" t="s">
        <v>1597</v>
      </c>
      <c r="J197" s="645">
        <v>36.284999999999997</v>
      </c>
      <c r="K197" s="645">
        <v>67.13</v>
      </c>
    </row>
    <row r="198" spans="1:11" ht="48" x14ac:dyDescent="0.2">
      <c r="A198" s="640" t="s">
        <v>1598</v>
      </c>
      <c r="B198" s="641" t="s">
        <v>1599</v>
      </c>
      <c r="C198" s="642" t="s">
        <v>1600</v>
      </c>
      <c r="D198" s="643" t="s">
        <v>1601</v>
      </c>
      <c r="E198" s="644">
        <v>90.94</v>
      </c>
      <c r="F198" s="644"/>
      <c r="G198" s="645">
        <v>21871</v>
      </c>
      <c r="H198" s="644"/>
      <c r="I198" s="644"/>
      <c r="J198" s="644"/>
      <c r="K198" s="644"/>
    </row>
    <row r="199" spans="1:11" ht="19.149999999999999" customHeight="1" x14ac:dyDescent="0.2">
      <c r="A199" s="1274" t="s">
        <v>1602</v>
      </c>
      <c r="B199" s="1260"/>
      <c r="C199" s="1260"/>
      <c r="D199" s="1260"/>
      <c r="E199" s="1260"/>
      <c r="F199" s="1260"/>
      <c r="G199" s="1260"/>
      <c r="H199" s="1260"/>
      <c r="I199" s="1260"/>
      <c r="J199" s="1260"/>
      <c r="K199" s="1260"/>
    </row>
    <row r="200" spans="1:11" ht="111" x14ac:dyDescent="0.2">
      <c r="A200" s="640" t="s">
        <v>1603</v>
      </c>
      <c r="B200" s="641" t="s">
        <v>1604</v>
      </c>
      <c r="C200" s="642" t="s">
        <v>1605</v>
      </c>
      <c r="D200" s="643" t="s">
        <v>1606</v>
      </c>
      <c r="E200" s="644">
        <v>6106.5</v>
      </c>
      <c r="F200" s="644" t="s">
        <v>1607</v>
      </c>
      <c r="G200" s="645">
        <v>5301</v>
      </c>
      <c r="H200" s="644"/>
      <c r="I200" s="644" t="s">
        <v>1608</v>
      </c>
      <c r="J200" s="644"/>
      <c r="K200" s="644"/>
    </row>
    <row r="201" spans="1:11" ht="126" x14ac:dyDescent="0.2">
      <c r="A201" s="640" t="s">
        <v>1609</v>
      </c>
      <c r="B201" s="641" t="s">
        <v>1610</v>
      </c>
      <c r="C201" s="642" t="s">
        <v>1611</v>
      </c>
      <c r="D201" s="643" t="s">
        <v>1612</v>
      </c>
      <c r="E201" s="644" t="s">
        <v>1613</v>
      </c>
      <c r="F201" s="644"/>
      <c r="G201" s="645">
        <v>581</v>
      </c>
      <c r="H201" s="645">
        <v>581</v>
      </c>
      <c r="I201" s="644"/>
      <c r="J201" s="645">
        <v>277.2</v>
      </c>
      <c r="K201" s="645">
        <v>74.430000000000007</v>
      </c>
    </row>
    <row r="202" spans="1:11" ht="123" x14ac:dyDescent="0.2">
      <c r="A202" s="640" t="s">
        <v>1614</v>
      </c>
      <c r="B202" s="641" t="s">
        <v>1615</v>
      </c>
      <c r="C202" s="642" t="s">
        <v>1616</v>
      </c>
      <c r="D202" s="643" t="s">
        <v>1617</v>
      </c>
      <c r="E202" s="644">
        <v>5044.5</v>
      </c>
      <c r="F202" s="644" t="s">
        <v>1618</v>
      </c>
      <c r="G202" s="645">
        <v>135</v>
      </c>
      <c r="H202" s="644"/>
      <c r="I202" s="644" t="s">
        <v>1619</v>
      </c>
      <c r="J202" s="644"/>
      <c r="K202" s="644"/>
    </row>
    <row r="203" spans="1:11" ht="99" x14ac:dyDescent="0.2">
      <c r="A203" s="640" t="s">
        <v>1620</v>
      </c>
      <c r="B203" s="641" t="s">
        <v>1621</v>
      </c>
      <c r="C203" s="642" t="s">
        <v>1622</v>
      </c>
      <c r="D203" s="643" t="s">
        <v>1623</v>
      </c>
      <c r="E203" s="644">
        <v>11.46</v>
      </c>
      <c r="F203" s="644">
        <v>11.46</v>
      </c>
      <c r="G203" s="645">
        <v>1328</v>
      </c>
      <c r="H203" s="644"/>
      <c r="I203" s="645">
        <v>1328</v>
      </c>
      <c r="J203" s="644"/>
      <c r="K203" s="644"/>
    </row>
    <row r="204" spans="1:11" ht="63" x14ac:dyDescent="0.2">
      <c r="A204" s="640" t="s">
        <v>1624</v>
      </c>
      <c r="B204" s="641" t="s">
        <v>1625</v>
      </c>
      <c r="C204" s="642" t="s">
        <v>1626</v>
      </c>
      <c r="D204" s="643" t="s">
        <v>1627</v>
      </c>
      <c r="E204" s="644" t="s">
        <v>1628</v>
      </c>
      <c r="F204" s="644" t="s">
        <v>1629</v>
      </c>
      <c r="G204" s="645">
        <v>473</v>
      </c>
      <c r="H204" s="645">
        <v>38</v>
      </c>
      <c r="I204" s="644" t="s">
        <v>1630</v>
      </c>
      <c r="J204" s="645">
        <v>5.4749999999999996</v>
      </c>
      <c r="K204" s="645">
        <v>4.9000000000000004</v>
      </c>
    </row>
    <row r="205" spans="1:11" ht="22.5" x14ac:dyDescent="0.2">
      <c r="A205" s="1274" t="s">
        <v>1429</v>
      </c>
      <c r="B205" s="1260"/>
      <c r="C205" s="1260"/>
      <c r="D205" s="1260"/>
      <c r="E205" s="1260"/>
      <c r="F205" s="1260"/>
      <c r="G205" s="644">
        <v>101018</v>
      </c>
      <c r="H205" s="644">
        <v>62502</v>
      </c>
      <c r="I205" s="644" t="s">
        <v>1631</v>
      </c>
      <c r="J205" s="644"/>
      <c r="K205" s="644">
        <v>7505.47</v>
      </c>
    </row>
    <row r="206" spans="1:11" x14ac:dyDescent="0.2">
      <c r="A206" s="1274" t="s">
        <v>1431</v>
      </c>
      <c r="B206" s="1260"/>
      <c r="C206" s="1260"/>
      <c r="D206" s="1260"/>
      <c r="E206" s="1260"/>
      <c r="F206" s="1260"/>
      <c r="G206" s="644">
        <v>49104</v>
      </c>
      <c r="H206" s="644"/>
      <c r="I206" s="644"/>
      <c r="J206" s="644"/>
      <c r="K206" s="644"/>
    </row>
    <row r="207" spans="1:11" x14ac:dyDescent="0.2">
      <c r="A207" s="1274" t="s">
        <v>1432</v>
      </c>
      <c r="B207" s="1260"/>
      <c r="C207" s="1260"/>
      <c r="D207" s="1260"/>
      <c r="E207" s="1260"/>
      <c r="F207" s="1260"/>
      <c r="G207" s="644">
        <v>28431</v>
      </c>
      <c r="H207" s="644"/>
      <c r="I207" s="644"/>
      <c r="J207" s="644"/>
      <c r="K207" s="644"/>
    </row>
    <row r="208" spans="1:11" x14ac:dyDescent="0.2">
      <c r="A208" s="1275" t="s">
        <v>1632</v>
      </c>
      <c r="B208" s="1260"/>
      <c r="C208" s="1260"/>
      <c r="D208" s="1260"/>
      <c r="E208" s="1260"/>
      <c r="F208" s="1260"/>
      <c r="G208" s="657">
        <v>178553</v>
      </c>
      <c r="H208" s="644"/>
      <c r="I208" s="644"/>
      <c r="J208" s="644"/>
      <c r="K208" s="657">
        <v>7505.47</v>
      </c>
    </row>
    <row r="209" spans="1:11" x14ac:dyDescent="0.2">
      <c r="A209" s="1279" t="s">
        <v>1633</v>
      </c>
      <c r="B209" s="1280"/>
      <c r="C209" s="1280"/>
      <c r="D209" s="1280"/>
      <c r="E209" s="1280"/>
      <c r="F209" s="1280"/>
      <c r="G209" s="1280"/>
      <c r="H209" s="1280"/>
      <c r="I209" s="1280"/>
      <c r="J209" s="1280"/>
      <c r="K209" s="1280"/>
    </row>
    <row r="210" spans="1:11" ht="22.5" x14ac:dyDescent="0.2">
      <c r="A210" s="1274" t="s">
        <v>1634</v>
      </c>
      <c r="B210" s="1260"/>
      <c r="C210" s="1260"/>
      <c r="D210" s="1260"/>
      <c r="E210" s="1260"/>
      <c r="F210" s="1260"/>
      <c r="G210" s="644">
        <v>13563714</v>
      </c>
      <c r="H210" s="644">
        <v>848471</v>
      </c>
      <c r="I210" s="644" t="s">
        <v>1635</v>
      </c>
      <c r="J210" s="644"/>
      <c r="K210" s="644">
        <v>86562.2</v>
      </c>
    </row>
    <row r="211" spans="1:11" x14ac:dyDescent="0.2">
      <c r="A211" s="1274" t="s">
        <v>1431</v>
      </c>
      <c r="B211" s="1260"/>
      <c r="C211" s="1260"/>
      <c r="D211" s="1260"/>
      <c r="E211" s="1260"/>
      <c r="F211" s="1260"/>
      <c r="G211" s="644">
        <v>1170315</v>
      </c>
      <c r="H211" s="644"/>
      <c r="I211" s="644"/>
      <c r="J211" s="644"/>
      <c r="K211" s="644"/>
    </row>
    <row r="212" spans="1:11" x14ac:dyDescent="0.2">
      <c r="A212" s="1274" t="s">
        <v>1432</v>
      </c>
      <c r="B212" s="1260"/>
      <c r="C212" s="1260"/>
      <c r="D212" s="1260"/>
      <c r="E212" s="1260"/>
      <c r="F212" s="1260"/>
      <c r="G212" s="644">
        <v>578598</v>
      </c>
      <c r="H212" s="644"/>
      <c r="I212" s="644"/>
      <c r="J212" s="644"/>
      <c r="K212" s="644"/>
    </row>
    <row r="213" spans="1:11" x14ac:dyDescent="0.2">
      <c r="A213" s="1275" t="s">
        <v>936</v>
      </c>
      <c r="B213" s="1260"/>
      <c r="C213" s="1260"/>
      <c r="D213" s="1260"/>
      <c r="E213" s="1260"/>
      <c r="F213" s="1260"/>
      <c r="G213" s="644"/>
      <c r="H213" s="644"/>
      <c r="I213" s="644"/>
      <c r="J213" s="644"/>
      <c r="K213" s="644"/>
    </row>
    <row r="214" spans="1:11" x14ac:dyDescent="0.2">
      <c r="A214" s="1274" t="s">
        <v>1636</v>
      </c>
      <c r="B214" s="1260"/>
      <c r="C214" s="1260"/>
      <c r="D214" s="1260"/>
      <c r="E214" s="1260"/>
      <c r="F214" s="1260"/>
      <c r="G214" s="644">
        <v>15304508</v>
      </c>
      <c r="H214" s="644"/>
      <c r="I214" s="644"/>
      <c r="J214" s="644"/>
      <c r="K214" s="644">
        <v>86348.46</v>
      </c>
    </row>
    <row r="215" spans="1:11" x14ac:dyDescent="0.2">
      <c r="A215" s="1274" t="s">
        <v>1637</v>
      </c>
      <c r="B215" s="1260"/>
      <c r="C215" s="1260"/>
      <c r="D215" s="1260"/>
      <c r="E215" s="1260"/>
      <c r="F215" s="1260"/>
      <c r="G215" s="644">
        <v>8119</v>
      </c>
      <c r="H215" s="644"/>
      <c r="I215" s="644"/>
      <c r="J215" s="644"/>
      <c r="K215" s="644">
        <v>213.74</v>
      </c>
    </row>
    <row r="216" spans="1:11" x14ac:dyDescent="0.2">
      <c r="A216" s="1274" t="s">
        <v>1638</v>
      </c>
      <c r="B216" s="1260"/>
      <c r="C216" s="1260"/>
      <c r="D216" s="1260"/>
      <c r="E216" s="1260"/>
      <c r="F216" s="1260"/>
      <c r="G216" s="644">
        <v>15312627</v>
      </c>
      <c r="H216" s="644"/>
      <c r="I216" s="644"/>
      <c r="J216" s="644"/>
      <c r="K216" s="644">
        <v>86562.2</v>
      </c>
    </row>
    <row r="217" spans="1:11" x14ac:dyDescent="0.2">
      <c r="A217" s="1274" t="s">
        <v>1639</v>
      </c>
      <c r="B217" s="1260"/>
      <c r="C217" s="1260"/>
      <c r="D217" s="1260"/>
      <c r="E217" s="1260"/>
      <c r="F217" s="1260"/>
      <c r="G217" s="644"/>
      <c r="H217" s="644"/>
      <c r="I217" s="644"/>
      <c r="J217" s="644"/>
      <c r="K217" s="644"/>
    </row>
    <row r="218" spans="1:11" x14ac:dyDescent="0.2">
      <c r="A218" s="1274" t="s">
        <v>1640</v>
      </c>
      <c r="B218" s="1260"/>
      <c r="C218" s="1260"/>
      <c r="D218" s="1260"/>
      <c r="E218" s="1260"/>
      <c r="F218" s="1260"/>
      <c r="G218" s="644">
        <v>6432699</v>
      </c>
      <c r="H218" s="644"/>
      <c r="I218" s="644"/>
      <c r="J218" s="644"/>
      <c r="K218" s="644"/>
    </row>
    <row r="219" spans="1:11" x14ac:dyDescent="0.2">
      <c r="A219" s="1274" t="s">
        <v>1641</v>
      </c>
      <c r="B219" s="1260"/>
      <c r="C219" s="1260"/>
      <c r="D219" s="1260"/>
      <c r="E219" s="1260"/>
      <c r="F219" s="1260"/>
      <c r="G219" s="644">
        <v>6282544</v>
      </c>
      <c r="H219" s="644"/>
      <c r="I219" s="644"/>
      <c r="J219" s="644"/>
      <c r="K219" s="644"/>
    </row>
    <row r="220" spans="1:11" x14ac:dyDescent="0.2">
      <c r="A220" s="1274" t="s">
        <v>1642</v>
      </c>
      <c r="B220" s="1260"/>
      <c r="C220" s="1260"/>
      <c r="D220" s="1260"/>
      <c r="E220" s="1260"/>
      <c r="F220" s="1260"/>
      <c r="G220" s="644">
        <v>1140034</v>
      </c>
      <c r="H220" s="644"/>
      <c r="I220" s="644"/>
      <c r="J220" s="644"/>
      <c r="K220" s="644"/>
    </row>
    <row r="221" spans="1:11" x14ac:dyDescent="0.2">
      <c r="A221" s="1274" t="s">
        <v>1643</v>
      </c>
      <c r="B221" s="1260"/>
      <c r="C221" s="1260"/>
      <c r="D221" s="1260"/>
      <c r="E221" s="1260"/>
      <c r="F221" s="1260"/>
      <c r="G221" s="644">
        <v>1170315</v>
      </c>
      <c r="H221" s="644"/>
      <c r="I221" s="644"/>
      <c r="J221" s="644"/>
      <c r="K221" s="644"/>
    </row>
    <row r="222" spans="1:11" x14ac:dyDescent="0.2">
      <c r="A222" s="1274" t="s">
        <v>1644</v>
      </c>
      <c r="B222" s="1260"/>
      <c r="C222" s="1260"/>
      <c r="D222" s="1260"/>
      <c r="E222" s="1260"/>
      <c r="F222" s="1260"/>
      <c r="G222" s="644">
        <v>578598</v>
      </c>
      <c r="H222" s="644"/>
      <c r="I222" s="644"/>
      <c r="J222" s="644"/>
      <c r="K222" s="644"/>
    </row>
    <row r="223" spans="1:11" x14ac:dyDescent="0.2">
      <c r="A223" s="1275" t="s">
        <v>1645</v>
      </c>
      <c r="B223" s="1260"/>
      <c r="C223" s="1260"/>
      <c r="D223" s="1260"/>
      <c r="E223" s="1260"/>
      <c r="F223" s="1260"/>
      <c r="G223" s="657">
        <v>15312627</v>
      </c>
      <c r="H223" s="644"/>
      <c r="I223" s="644"/>
      <c r="J223" s="644"/>
      <c r="K223" s="657">
        <v>86562.2</v>
      </c>
    </row>
    <row r="224" spans="1:11" x14ac:dyDescent="0.2">
      <c r="A224" s="601"/>
      <c r="B224" s="658"/>
      <c r="F224" s="593"/>
      <c r="G224" s="593"/>
      <c r="H224" s="593"/>
      <c r="I224" s="593"/>
      <c r="J224" s="593"/>
      <c r="K224" s="593"/>
    </row>
    <row r="225" spans="1:11" x14ac:dyDescent="0.2">
      <c r="A225" s="601"/>
      <c r="B225" s="658"/>
      <c r="F225" s="593"/>
      <c r="G225" s="593"/>
      <c r="H225" s="593"/>
      <c r="I225" s="593"/>
      <c r="J225" s="593"/>
      <c r="K225" s="593"/>
    </row>
    <row r="226" spans="1:11" x14ac:dyDescent="0.2">
      <c r="A226" s="601"/>
      <c r="B226" s="658"/>
      <c r="F226" s="593"/>
      <c r="G226" s="593"/>
      <c r="H226" s="593"/>
      <c r="I226" s="593"/>
      <c r="J226" s="593"/>
      <c r="K226" s="593"/>
    </row>
    <row r="227" spans="1:11" x14ac:dyDescent="0.2">
      <c r="A227" s="1281" t="s">
        <v>1646</v>
      </c>
      <c r="B227" s="1282"/>
      <c r="C227" s="1282"/>
      <c r="D227" s="1282"/>
      <c r="E227" s="1282"/>
      <c r="F227" s="1282"/>
      <c r="G227" s="1282"/>
      <c r="H227" s="1282"/>
      <c r="I227" s="1282"/>
      <c r="J227" s="1282"/>
      <c r="K227" s="1282"/>
    </row>
    <row r="228" spans="1:11" x14ac:dyDescent="0.2">
      <c r="A228" s="1283" t="s">
        <v>1647</v>
      </c>
      <c r="B228" s="1282"/>
      <c r="C228" s="1282"/>
      <c r="D228" s="1282"/>
      <c r="E228" s="1282"/>
      <c r="F228" s="1282"/>
      <c r="G228" s="1282"/>
      <c r="H228" s="1282"/>
      <c r="I228" s="1282"/>
      <c r="J228" s="1282"/>
      <c r="K228" s="1282"/>
    </row>
    <row r="229" spans="1:11" x14ac:dyDescent="0.2">
      <c r="A229" s="601"/>
      <c r="B229" s="658"/>
      <c r="F229" s="593"/>
      <c r="G229" s="593"/>
      <c r="H229" s="593"/>
      <c r="I229" s="593"/>
      <c r="J229" s="593"/>
      <c r="K229" s="593"/>
    </row>
    <row r="230" spans="1:11" x14ac:dyDescent="0.2">
      <c r="A230" s="601"/>
      <c r="B230" s="658"/>
      <c r="F230" s="593"/>
      <c r="G230" s="593"/>
      <c r="H230" s="593"/>
      <c r="I230" s="593"/>
      <c r="J230" s="593"/>
      <c r="K230" s="593"/>
    </row>
    <row r="231" spans="1:11" x14ac:dyDescent="0.2">
      <c r="A231" s="601"/>
      <c r="B231" s="658"/>
      <c r="F231" s="593"/>
      <c r="G231" s="593"/>
      <c r="H231" s="593"/>
      <c r="I231" s="593"/>
      <c r="J231" s="593"/>
      <c r="K231" s="593"/>
    </row>
    <row r="232" spans="1:11" x14ac:dyDescent="0.2">
      <c r="A232" s="601"/>
      <c r="B232" s="658"/>
      <c r="F232" s="593"/>
      <c r="G232" s="593"/>
      <c r="H232" s="593"/>
      <c r="I232" s="593"/>
      <c r="J232" s="593"/>
      <c r="K232" s="593"/>
    </row>
    <row r="233" spans="1:11" x14ac:dyDescent="0.2">
      <c r="A233" s="601"/>
      <c r="B233" s="658"/>
      <c r="F233" s="593"/>
      <c r="G233" s="593"/>
      <c r="H233" s="593"/>
      <c r="I233" s="593"/>
      <c r="J233" s="593"/>
      <c r="K233" s="593"/>
    </row>
    <row r="234" spans="1:11" x14ac:dyDescent="0.2">
      <c r="A234" s="601"/>
      <c r="B234" s="658"/>
      <c r="F234" s="593"/>
      <c r="G234" s="593"/>
      <c r="H234" s="593"/>
      <c r="I234" s="593"/>
      <c r="J234" s="593"/>
      <c r="K234" s="593"/>
    </row>
    <row r="235" spans="1:11" x14ac:dyDescent="0.2">
      <c r="A235" s="601"/>
      <c r="B235" s="658"/>
      <c r="F235" s="593"/>
      <c r="G235" s="593"/>
      <c r="H235" s="593"/>
      <c r="I235" s="593"/>
      <c r="J235" s="593"/>
      <c r="K235" s="593"/>
    </row>
    <row r="236" spans="1:11" x14ac:dyDescent="0.2">
      <c r="A236" s="601"/>
      <c r="B236" s="658"/>
      <c r="F236" s="593"/>
      <c r="G236" s="593"/>
      <c r="H236" s="593"/>
      <c r="I236" s="593"/>
      <c r="J236" s="593"/>
      <c r="K236" s="593"/>
    </row>
    <row r="237" spans="1:11" x14ac:dyDescent="0.2">
      <c r="A237" s="601"/>
      <c r="B237" s="658"/>
      <c r="F237" s="593"/>
      <c r="G237" s="593"/>
      <c r="H237" s="593"/>
      <c r="I237" s="593"/>
      <c r="J237" s="593"/>
      <c r="K237" s="593"/>
    </row>
    <row r="238" spans="1:11" x14ac:dyDescent="0.2">
      <c r="A238" s="601"/>
      <c r="B238" s="658"/>
      <c r="F238" s="593"/>
      <c r="G238" s="593"/>
      <c r="H238" s="593"/>
      <c r="I238" s="593"/>
      <c r="J238" s="593"/>
      <c r="K238" s="593"/>
    </row>
    <row r="239" spans="1:11" x14ac:dyDescent="0.2">
      <c r="A239" s="601"/>
      <c r="B239" s="658"/>
      <c r="F239" s="593"/>
      <c r="G239" s="593"/>
      <c r="H239" s="593"/>
      <c r="I239" s="593"/>
      <c r="J239" s="593"/>
      <c r="K239" s="593"/>
    </row>
    <row r="240" spans="1:11" x14ac:dyDescent="0.2">
      <c r="A240" s="601"/>
      <c r="B240" s="658"/>
      <c r="F240" s="593"/>
      <c r="G240" s="593"/>
      <c r="H240" s="593"/>
      <c r="I240" s="593"/>
      <c r="J240" s="593"/>
      <c r="K240" s="593"/>
    </row>
    <row r="241" spans="1:11" x14ac:dyDescent="0.2">
      <c r="A241" s="601"/>
      <c r="B241" s="658"/>
      <c r="F241" s="593"/>
      <c r="G241" s="593"/>
      <c r="H241" s="593"/>
      <c r="I241" s="593"/>
      <c r="J241" s="593"/>
      <c r="K241" s="593"/>
    </row>
    <row r="242" spans="1:11" x14ac:dyDescent="0.2">
      <c r="A242" s="601"/>
      <c r="B242" s="658"/>
      <c r="F242" s="593"/>
      <c r="G242" s="593"/>
      <c r="H242" s="593"/>
      <c r="I242" s="593"/>
      <c r="J242" s="593"/>
      <c r="K242" s="593"/>
    </row>
    <row r="243" spans="1:11" x14ac:dyDescent="0.2">
      <c r="A243" s="601"/>
      <c r="B243" s="658"/>
      <c r="F243" s="593"/>
      <c r="G243" s="593"/>
      <c r="H243" s="593"/>
      <c r="I243" s="593"/>
      <c r="J243" s="593"/>
      <c r="K243" s="593"/>
    </row>
    <row r="244" spans="1:11" x14ac:dyDescent="0.2">
      <c r="A244" s="601"/>
      <c r="B244" s="658"/>
      <c r="F244" s="593"/>
      <c r="G244" s="593"/>
      <c r="H244" s="593"/>
      <c r="I244" s="593"/>
      <c r="J244" s="593"/>
      <c r="K244" s="593"/>
    </row>
    <row r="245" spans="1:11" x14ac:dyDescent="0.2">
      <c r="A245" s="601"/>
      <c r="B245" s="658"/>
      <c r="F245" s="593"/>
      <c r="G245" s="593"/>
      <c r="H245" s="593"/>
      <c r="I245" s="593"/>
      <c r="J245" s="593"/>
      <c r="K245" s="593"/>
    </row>
    <row r="246" spans="1:11" x14ac:dyDescent="0.2">
      <c r="A246" s="601"/>
      <c r="B246" s="658"/>
      <c r="F246" s="593"/>
      <c r="G246" s="593"/>
      <c r="H246" s="593"/>
      <c r="I246" s="593"/>
      <c r="J246" s="593"/>
      <c r="K246" s="593"/>
    </row>
    <row r="247" spans="1:11" x14ac:dyDescent="0.2">
      <c r="A247" s="601"/>
      <c r="B247" s="658"/>
      <c r="F247" s="593"/>
      <c r="G247" s="593"/>
      <c r="H247" s="593"/>
      <c r="I247" s="593"/>
      <c r="J247" s="593"/>
      <c r="K247" s="593"/>
    </row>
    <row r="248" spans="1:11" x14ac:dyDescent="0.2">
      <c r="A248" s="601"/>
      <c r="B248" s="658"/>
      <c r="F248" s="593"/>
      <c r="G248" s="593"/>
      <c r="H248" s="593"/>
      <c r="I248" s="593"/>
      <c r="J248" s="593"/>
      <c r="K248" s="593"/>
    </row>
    <row r="249" spans="1:11" x14ac:dyDescent="0.2">
      <c r="A249" s="601"/>
      <c r="B249" s="658"/>
      <c r="F249" s="593"/>
      <c r="G249" s="593"/>
      <c r="H249" s="593"/>
      <c r="I249" s="593"/>
      <c r="J249" s="593"/>
      <c r="K249" s="593"/>
    </row>
    <row r="250" spans="1:11" x14ac:dyDescent="0.2">
      <c r="A250" s="601"/>
      <c r="B250" s="658"/>
      <c r="F250" s="593"/>
      <c r="G250" s="593"/>
      <c r="H250" s="593"/>
      <c r="I250" s="593"/>
      <c r="J250" s="593"/>
      <c r="K250" s="593"/>
    </row>
    <row r="251" spans="1:11" x14ac:dyDescent="0.2">
      <c r="A251" s="601"/>
      <c r="B251" s="658"/>
      <c r="F251" s="593"/>
      <c r="G251" s="593"/>
      <c r="H251" s="593"/>
      <c r="I251" s="593"/>
      <c r="J251" s="593"/>
      <c r="K251" s="593"/>
    </row>
    <row r="252" spans="1:11" x14ac:dyDescent="0.2">
      <c r="A252" s="601"/>
      <c r="B252" s="658"/>
      <c r="F252" s="593"/>
      <c r="G252" s="593"/>
      <c r="H252" s="593"/>
      <c r="I252" s="593"/>
      <c r="J252" s="593"/>
      <c r="K252" s="593"/>
    </row>
    <row r="253" spans="1:11" x14ac:dyDescent="0.2">
      <c r="A253" s="601"/>
      <c r="B253" s="658"/>
      <c r="F253" s="593"/>
      <c r="G253" s="593"/>
      <c r="H253" s="593"/>
      <c r="I253" s="593"/>
      <c r="J253" s="593"/>
      <c r="K253" s="593"/>
    </row>
    <row r="254" spans="1:11" x14ac:dyDescent="0.2">
      <c r="A254" s="601"/>
      <c r="B254" s="658"/>
      <c r="F254" s="593"/>
      <c r="G254" s="593"/>
      <c r="H254" s="593"/>
      <c r="I254" s="593"/>
      <c r="J254" s="593"/>
      <c r="K254" s="593"/>
    </row>
    <row r="255" spans="1:11" x14ac:dyDescent="0.2">
      <c r="A255" s="601"/>
      <c r="B255" s="658"/>
      <c r="F255" s="593"/>
      <c r="G255" s="593"/>
      <c r="H255" s="593"/>
      <c r="I255" s="593"/>
      <c r="J255" s="593"/>
      <c r="K255" s="593"/>
    </row>
    <row r="256" spans="1:11" x14ac:dyDescent="0.2">
      <c r="A256" s="601"/>
      <c r="B256" s="658"/>
      <c r="F256" s="593"/>
      <c r="G256" s="593"/>
      <c r="H256" s="593"/>
      <c r="I256" s="593"/>
      <c r="J256" s="593"/>
      <c r="K256" s="593"/>
    </row>
    <row r="257" spans="1:11" x14ac:dyDescent="0.2">
      <c r="A257" s="601"/>
      <c r="B257" s="658"/>
      <c r="F257" s="593"/>
      <c r="G257" s="593"/>
      <c r="H257" s="593"/>
      <c r="I257" s="593"/>
      <c r="J257" s="593"/>
      <c r="K257" s="593"/>
    </row>
    <row r="258" spans="1:11" x14ac:dyDescent="0.2">
      <c r="A258" s="601"/>
      <c r="B258" s="658"/>
      <c r="F258" s="593"/>
      <c r="G258" s="593"/>
      <c r="H258" s="593"/>
      <c r="I258" s="593"/>
      <c r="J258" s="593"/>
      <c r="K258" s="593"/>
    </row>
    <row r="259" spans="1:11" x14ac:dyDescent="0.2">
      <c r="A259" s="601"/>
      <c r="B259" s="658"/>
      <c r="F259" s="593"/>
      <c r="G259" s="593"/>
      <c r="H259" s="593"/>
      <c r="I259" s="593"/>
      <c r="J259" s="593"/>
      <c r="K259" s="593"/>
    </row>
    <row r="260" spans="1:11" x14ac:dyDescent="0.2">
      <c r="A260" s="601"/>
      <c r="B260" s="658"/>
      <c r="F260" s="593"/>
      <c r="G260" s="593"/>
      <c r="H260" s="593"/>
      <c r="I260" s="593"/>
      <c r="J260" s="593"/>
      <c r="K260" s="593"/>
    </row>
    <row r="261" spans="1:11" x14ac:dyDescent="0.2">
      <c r="A261" s="601"/>
      <c r="B261" s="658"/>
      <c r="F261" s="593"/>
      <c r="G261" s="593"/>
      <c r="H261" s="593"/>
      <c r="I261" s="593"/>
      <c r="J261" s="593"/>
      <c r="K261" s="593"/>
    </row>
    <row r="262" spans="1:11" x14ac:dyDescent="0.2">
      <c r="A262" s="601"/>
      <c r="B262" s="658"/>
      <c r="F262" s="593"/>
      <c r="G262" s="593"/>
      <c r="H262" s="593"/>
      <c r="I262" s="593"/>
      <c r="J262" s="593"/>
      <c r="K262" s="593"/>
    </row>
    <row r="263" spans="1:11" x14ac:dyDescent="0.2">
      <c r="A263" s="601"/>
      <c r="B263" s="658"/>
      <c r="F263" s="593"/>
      <c r="G263" s="593"/>
      <c r="H263" s="593"/>
      <c r="I263" s="593"/>
      <c r="J263" s="593"/>
      <c r="K263" s="593"/>
    </row>
    <row r="264" spans="1:11" x14ac:dyDescent="0.2">
      <c r="A264" s="601"/>
      <c r="B264" s="658"/>
      <c r="F264" s="593"/>
      <c r="G264" s="593"/>
      <c r="H264" s="593"/>
      <c r="I264" s="593"/>
      <c r="J264" s="593"/>
      <c r="K264" s="593"/>
    </row>
    <row r="265" spans="1:11" x14ac:dyDescent="0.2">
      <c r="A265" s="601"/>
      <c r="B265" s="658"/>
      <c r="F265" s="593"/>
      <c r="G265" s="593"/>
      <c r="H265" s="593"/>
      <c r="I265" s="593"/>
      <c r="J265" s="593"/>
      <c r="K265" s="593"/>
    </row>
    <row r="266" spans="1:11" x14ac:dyDescent="0.2">
      <c r="A266" s="601"/>
      <c r="B266" s="658"/>
      <c r="F266" s="593"/>
      <c r="G266" s="593"/>
      <c r="H266" s="593"/>
      <c r="I266" s="593"/>
      <c r="J266" s="593"/>
      <c r="K266" s="593"/>
    </row>
    <row r="267" spans="1:11" x14ac:dyDescent="0.2">
      <c r="A267" s="601"/>
      <c r="B267" s="658"/>
      <c r="F267" s="593"/>
      <c r="G267" s="593"/>
      <c r="H267" s="593"/>
      <c r="I267" s="593"/>
      <c r="J267" s="593"/>
      <c r="K267" s="593"/>
    </row>
    <row r="268" spans="1:11" x14ac:dyDescent="0.2">
      <c r="A268" s="601"/>
      <c r="B268" s="658"/>
      <c r="F268" s="593"/>
      <c r="G268" s="593"/>
      <c r="H268" s="593"/>
      <c r="I268" s="593"/>
      <c r="J268" s="593"/>
      <c r="K268" s="593"/>
    </row>
    <row r="269" spans="1:11" x14ac:dyDescent="0.2">
      <c r="A269" s="601"/>
      <c r="B269" s="658"/>
      <c r="F269" s="593"/>
      <c r="G269" s="593"/>
      <c r="H269" s="593"/>
      <c r="I269" s="593"/>
      <c r="J269" s="593"/>
      <c r="K269" s="593"/>
    </row>
    <row r="270" spans="1:11" x14ac:dyDescent="0.2">
      <c r="A270" s="601"/>
      <c r="B270" s="658"/>
      <c r="F270" s="593"/>
      <c r="G270" s="593"/>
      <c r="H270" s="593"/>
      <c r="I270" s="593"/>
      <c r="J270" s="593"/>
      <c r="K270" s="593"/>
    </row>
    <row r="271" spans="1:11" x14ac:dyDescent="0.2">
      <c r="A271" s="601"/>
      <c r="B271" s="658"/>
      <c r="F271" s="593"/>
      <c r="G271" s="593"/>
      <c r="H271" s="593"/>
      <c r="I271" s="593"/>
      <c r="J271" s="593"/>
      <c r="K271" s="593"/>
    </row>
    <row r="272" spans="1:11" x14ac:dyDescent="0.2">
      <c r="A272" s="601"/>
      <c r="B272" s="658"/>
      <c r="F272" s="593"/>
      <c r="G272" s="593"/>
      <c r="H272" s="593"/>
      <c r="I272" s="593"/>
      <c r="J272" s="593"/>
      <c r="K272" s="593"/>
    </row>
    <row r="273" spans="1:11" x14ac:dyDescent="0.2">
      <c r="A273" s="601"/>
      <c r="B273" s="658"/>
      <c r="F273" s="593"/>
      <c r="G273" s="593"/>
      <c r="H273" s="593"/>
      <c r="I273" s="593"/>
      <c r="J273" s="593"/>
      <c r="K273" s="593"/>
    </row>
    <row r="274" spans="1:11" x14ac:dyDescent="0.2">
      <c r="A274" s="601"/>
      <c r="B274" s="658"/>
      <c r="F274" s="593"/>
      <c r="G274" s="593"/>
      <c r="H274" s="593"/>
      <c r="I274" s="593"/>
      <c r="J274" s="593"/>
      <c r="K274" s="593"/>
    </row>
    <row r="275" spans="1:11" x14ac:dyDescent="0.2">
      <c r="A275" s="601"/>
      <c r="B275" s="658"/>
      <c r="F275" s="593"/>
      <c r="G275" s="593"/>
      <c r="H275" s="593"/>
      <c r="I275" s="593"/>
      <c r="J275" s="593"/>
      <c r="K275" s="593"/>
    </row>
    <row r="276" spans="1:11" x14ac:dyDescent="0.2">
      <c r="A276" s="601"/>
      <c r="B276" s="658"/>
      <c r="F276" s="593"/>
      <c r="G276" s="593"/>
      <c r="H276" s="593"/>
      <c r="I276" s="593"/>
      <c r="J276" s="593"/>
      <c r="K276" s="593"/>
    </row>
    <row r="277" spans="1:11" x14ac:dyDescent="0.2">
      <c r="A277" s="601"/>
      <c r="B277" s="658"/>
      <c r="F277" s="593"/>
      <c r="G277" s="593"/>
      <c r="H277" s="593"/>
      <c r="I277" s="593"/>
      <c r="J277" s="593"/>
      <c r="K277" s="593"/>
    </row>
    <row r="278" spans="1:11" x14ac:dyDescent="0.2">
      <c r="A278" s="601"/>
      <c r="B278" s="658"/>
      <c r="F278" s="593"/>
      <c r="G278" s="593"/>
      <c r="H278" s="593"/>
      <c r="I278" s="593"/>
      <c r="J278" s="593"/>
      <c r="K278" s="593"/>
    </row>
    <row r="279" spans="1:11" x14ac:dyDescent="0.2">
      <c r="A279" s="601"/>
      <c r="B279" s="658"/>
      <c r="F279" s="593"/>
      <c r="G279" s="593"/>
      <c r="H279" s="593"/>
      <c r="I279" s="593"/>
      <c r="J279" s="593"/>
      <c r="K279" s="593"/>
    </row>
    <row r="280" spans="1:11" x14ac:dyDescent="0.2">
      <c r="A280" s="601"/>
      <c r="B280" s="658"/>
      <c r="F280" s="593"/>
      <c r="G280" s="593"/>
      <c r="H280" s="593"/>
      <c r="I280" s="593"/>
      <c r="J280" s="593"/>
      <c r="K280" s="593"/>
    </row>
    <row r="281" spans="1:11" x14ac:dyDescent="0.2">
      <c r="A281" s="601"/>
      <c r="B281" s="658"/>
      <c r="F281" s="593"/>
      <c r="G281" s="593"/>
      <c r="H281" s="593"/>
      <c r="I281" s="593"/>
      <c r="J281" s="593"/>
      <c r="K281" s="593"/>
    </row>
    <row r="282" spans="1:11" x14ac:dyDescent="0.2">
      <c r="A282" s="601"/>
      <c r="B282" s="658"/>
      <c r="F282" s="593"/>
      <c r="G282" s="593"/>
      <c r="H282" s="593"/>
      <c r="I282" s="593"/>
      <c r="J282" s="593"/>
      <c r="K282" s="593"/>
    </row>
    <row r="283" spans="1:11" x14ac:dyDescent="0.2">
      <c r="A283" s="601"/>
      <c r="B283" s="658"/>
      <c r="F283" s="593"/>
      <c r="G283" s="593"/>
      <c r="H283" s="593"/>
      <c r="I283" s="593"/>
      <c r="J283" s="593"/>
      <c r="K283" s="593"/>
    </row>
    <row r="284" spans="1:11" x14ac:dyDescent="0.2">
      <c r="A284" s="601"/>
      <c r="B284" s="658"/>
      <c r="F284" s="593"/>
      <c r="G284" s="593"/>
      <c r="H284" s="593"/>
      <c r="I284" s="593"/>
      <c r="J284" s="593"/>
      <c r="K284" s="593"/>
    </row>
    <row r="285" spans="1:11" x14ac:dyDescent="0.2">
      <c r="A285" s="601"/>
      <c r="B285" s="658"/>
      <c r="F285" s="593"/>
      <c r="G285" s="593"/>
      <c r="H285" s="593"/>
      <c r="I285" s="593"/>
      <c r="J285" s="593"/>
      <c r="K285" s="593"/>
    </row>
    <row r="286" spans="1:11" x14ac:dyDescent="0.2">
      <c r="A286" s="601"/>
      <c r="B286" s="658"/>
      <c r="F286" s="593"/>
      <c r="G286" s="593"/>
      <c r="H286" s="593"/>
      <c r="I286" s="593"/>
      <c r="J286" s="593"/>
      <c r="K286" s="593"/>
    </row>
    <row r="287" spans="1:11" x14ac:dyDescent="0.2">
      <c r="A287" s="601"/>
      <c r="B287" s="658"/>
      <c r="F287" s="593"/>
      <c r="G287" s="593"/>
      <c r="H287" s="593"/>
      <c r="I287" s="593"/>
      <c r="J287" s="593"/>
      <c r="K287" s="593"/>
    </row>
    <row r="288" spans="1:11" x14ac:dyDescent="0.2">
      <c r="A288" s="601"/>
      <c r="B288" s="658"/>
      <c r="F288" s="593"/>
      <c r="G288" s="593"/>
      <c r="H288" s="593"/>
      <c r="I288" s="593"/>
      <c r="J288" s="593"/>
      <c r="K288" s="593"/>
    </row>
    <row r="289" spans="1:11" x14ac:dyDescent="0.2">
      <c r="A289" s="601"/>
      <c r="B289" s="658"/>
      <c r="F289" s="593"/>
      <c r="G289" s="593"/>
      <c r="H289" s="593"/>
      <c r="I289" s="593"/>
      <c r="J289" s="593"/>
      <c r="K289" s="593"/>
    </row>
    <row r="290" spans="1:11" x14ac:dyDescent="0.2">
      <c r="A290" s="601"/>
      <c r="B290" s="658"/>
      <c r="F290" s="593"/>
      <c r="G290" s="593"/>
      <c r="H290" s="593"/>
      <c r="I290" s="593"/>
      <c r="J290" s="593"/>
      <c r="K290" s="593"/>
    </row>
    <row r="291" spans="1:11" x14ac:dyDescent="0.2">
      <c r="A291" s="601"/>
      <c r="B291" s="658"/>
      <c r="F291" s="593"/>
      <c r="G291" s="593"/>
      <c r="H291" s="593"/>
      <c r="I291" s="593"/>
      <c r="J291" s="593"/>
      <c r="K291" s="593"/>
    </row>
    <row r="292" spans="1:11" x14ac:dyDescent="0.2">
      <c r="A292" s="601"/>
      <c r="B292" s="658"/>
      <c r="F292" s="593"/>
      <c r="G292" s="593"/>
      <c r="H292" s="593"/>
      <c r="I292" s="593"/>
      <c r="J292" s="593"/>
      <c r="K292" s="593"/>
    </row>
    <row r="293" spans="1:11" x14ac:dyDescent="0.2">
      <c r="A293" s="601"/>
      <c r="B293" s="658"/>
      <c r="F293" s="593"/>
      <c r="G293" s="593"/>
      <c r="H293" s="593"/>
      <c r="I293" s="593"/>
      <c r="J293" s="593"/>
      <c r="K293" s="593"/>
    </row>
    <row r="294" spans="1:11" x14ac:dyDescent="0.2">
      <c r="A294" s="601"/>
      <c r="B294" s="658"/>
      <c r="F294" s="593"/>
      <c r="G294" s="593"/>
      <c r="H294" s="593"/>
      <c r="I294" s="593"/>
      <c r="J294" s="593"/>
      <c r="K294" s="593"/>
    </row>
    <row r="295" spans="1:11" x14ac:dyDescent="0.2">
      <c r="A295" s="601"/>
      <c r="B295" s="658"/>
      <c r="F295" s="593"/>
      <c r="G295" s="593"/>
      <c r="H295" s="593"/>
      <c r="I295" s="593"/>
      <c r="J295" s="593"/>
      <c r="K295" s="593"/>
    </row>
    <row r="296" spans="1:11" x14ac:dyDescent="0.2">
      <c r="A296" s="601"/>
      <c r="B296" s="658"/>
      <c r="F296" s="593"/>
      <c r="G296" s="593"/>
      <c r="H296" s="593"/>
      <c r="I296" s="593"/>
      <c r="J296" s="593"/>
      <c r="K296" s="593"/>
    </row>
    <row r="297" spans="1:11" x14ac:dyDescent="0.2">
      <c r="A297" s="601"/>
      <c r="B297" s="658"/>
      <c r="F297" s="593"/>
      <c r="G297" s="593"/>
      <c r="H297" s="593"/>
      <c r="I297" s="593"/>
      <c r="J297" s="593"/>
      <c r="K297" s="593"/>
    </row>
    <row r="298" spans="1:11" x14ac:dyDescent="0.2">
      <c r="A298" s="601"/>
      <c r="B298" s="658"/>
      <c r="F298" s="593"/>
      <c r="G298" s="593"/>
      <c r="H298" s="593"/>
      <c r="I298" s="593"/>
      <c r="J298" s="593"/>
      <c r="K298" s="593"/>
    </row>
    <row r="299" spans="1:11" x14ac:dyDescent="0.2">
      <c r="A299" s="601"/>
      <c r="B299" s="658"/>
      <c r="F299" s="593"/>
      <c r="G299" s="593"/>
      <c r="H299" s="593"/>
      <c r="I299" s="593"/>
      <c r="J299" s="593"/>
      <c r="K299" s="593"/>
    </row>
    <row r="300" spans="1:11" x14ac:dyDescent="0.2">
      <c r="A300" s="601"/>
      <c r="B300" s="658"/>
      <c r="F300" s="593"/>
      <c r="G300" s="593"/>
      <c r="H300" s="593"/>
      <c r="I300" s="593"/>
      <c r="J300" s="593"/>
      <c r="K300" s="593"/>
    </row>
    <row r="301" spans="1:11" x14ac:dyDescent="0.2">
      <c r="A301" s="601"/>
      <c r="B301" s="658"/>
      <c r="F301" s="593"/>
      <c r="G301" s="593"/>
      <c r="H301" s="593"/>
      <c r="I301" s="593"/>
      <c r="J301" s="593"/>
      <c r="K301" s="593"/>
    </row>
    <row r="302" spans="1:11" x14ac:dyDescent="0.2">
      <c r="A302" s="601"/>
      <c r="B302" s="658"/>
      <c r="F302" s="593"/>
      <c r="G302" s="593"/>
      <c r="H302" s="593"/>
      <c r="I302" s="593"/>
      <c r="J302" s="593"/>
      <c r="K302" s="593"/>
    </row>
    <row r="303" spans="1:11" x14ac:dyDescent="0.2">
      <c r="A303" s="601"/>
      <c r="B303" s="658"/>
      <c r="F303" s="593"/>
      <c r="G303" s="593"/>
      <c r="H303" s="593"/>
      <c r="I303" s="593"/>
      <c r="J303" s="593"/>
      <c r="K303" s="593"/>
    </row>
    <row r="304" spans="1:11" x14ac:dyDescent="0.2">
      <c r="A304" s="601"/>
      <c r="B304" s="658"/>
      <c r="F304" s="593"/>
      <c r="G304" s="593"/>
      <c r="H304" s="593"/>
      <c r="I304" s="593"/>
      <c r="J304" s="593"/>
      <c r="K304" s="593"/>
    </row>
    <row r="305" spans="1:11" x14ac:dyDescent="0.2">
      <c r="A305" s="601"/>
      <c r="B305" s="658"/>
      <c r="F305" s="593"/>
      <c r="G305" s="593"/>
      <c r="H305" s="593"/>
      <c r="I305" s="593"/>
      <c r="J305" s="593"/>
      <c r="K305" s="593"/>
    </row>
    <row r="306" spans="1:11" x14ac:dyDescent="0.2">
      <c r="A306" s="601"/>
      <c r="B306" s="658"/>
      <c r="F306" s="593"/>
      <c r="G306" s="593"/>
      <c r="H306" s="593"/>
      <c r="I306" s="593"/>
      <c r="J306" s="593"/>
      <c r="K306" s="593"/>
    </row>
    <row r="307" spans="1:11" x14ac:dyDescent="0.2">
      <c r="A307" s="601"/>
      <c r="B307" s="658"/>
      <c r="F307" s="593"/>
      <c r="G307" s="593"/>
      <c r="H307" s="593"/>
      <c r="I307" s="593"/>
      <c r="J307" s="593"/>
      <c r="K307" s="593"/>
    </row>
    <row r="308" spans="1:11" x14ac:dyDescent="0.2">
      <c r="A308" s="601"/>
      <c r="B308" s="658"/>
      <c r="F308" s="593"/>
      <c r="G308" s="593"/>
      <c r="H308" s="593"/>
      <c r="I308" s="593"/>
      <c r="J308" s="593"/>
      <c r="K308" s="593"/>
    </row>
    <row r="309" spans="1:11" x14ac:dyDescent="0.2">
      <c r="A309" s="601"/>
      <c r="B309" s="658"/>
      <c r="F309" s="593"/>
      <c r="G309" s="593"/>
      <c r="H309" s="593"/>
      <c r="I309" s="593"/>
      <c r="J309" s="593"/>
      <c r="K309" s="593"/>
    </row>
    <row r="310" spans="1:11" x14ac:dyDescent="0.2">
      <c r="A310" s="601"/>
      <c r="B310" s="658"/>
      <c r="F310" s="593"/>
      <c r="G310" s="593"/>
      <c r="H310" s="593"/>
      <c r="I310" s="593"/>
      <c r="J310" s="593"/>
      <c r="K310" s="593"/>
    </row>
    <row r="311" spans="1:11" x14ac:dyDescent="0.2">
      <c r="A311" s="601"/>
      <c r="B311" s="658"/>
      <c r="F311" s="593"/>
      <c r="G311" s="593"/>
      <c r="H311" s="593"/>
      <c r="I311" s="593"/>
      <c r="J311" s="593"/>
      <c r="K311" s="593"/>
    </row>
    <row r="312" spans="1:11" x14ac:dyDescent="0.2">
      <c r="A312" s="601"/>
      <c r="B312" s="658"/>
      <c r="F312" s="593"/>
      <c r="G312" s="593"/>
      <c r="H312" s="593"/>
      <c r="I312" s="593"/>
      <c r="J312" s="593"/>
      <c r="K312" s="593"/>
    </row>
    <row r="313" spans="1:11" x14ac:dyDescent="0.2">
      <c r="A313" s="601"/>
      <c r="B313" s="658"/>
      <c r="F313" s="593"/>
      <c r="G313" s="593"/>
      <c r="H313" s="593"/>
      <c r="I313" s="593"/>
      <c r="J313" s="593"/>
      <c r="K313" s="593"/>
    </row>
    <row r="314" spans="1:11" x14ac:dyDescent="0.2">
      <c r="A314" s="601"/>
      <c r="B314" s="658"/>
      <c r="F314" s="593"/>
      <c r="G314" s="593"/>
      <c r="H314" s="593"/>
      <c r="I314" s="593"/>
      <c r="J314" s="593"/>
      <c r="K314" s="593"/>
    </row>
    <row r="315" spans="1:11" x14ac:dyDescent="0.2">
      <c r="A315" s="601"/>
      <c r="B315" s="658"/>
      <c r="F315" s="593"/>
      <c r="G315" s="593"/>
      <c r="H315" s="593"/>
      <c r="I315" s="593"/>
      <c r="J315" s="593"/>
      <c r="K315" s="593"/>
    </row>
    <row r="316" spans="1:11" x14ac:dyDescent="0.2">
      <c r="A316" s="601"/>
      <c r="B316" s="658"/>
      <c r="F316" s="593"/>
      <c r="G316" s="593"/>
      <c r="H316" s="593"/>
      <c r="I316" s="593"/>
      <c r="J316" s="593"/>
      <c r="K316" s="593"/>
    </row>
    <row r="317" spans="1:11" x14ac:dyDescent="0.2">
      <c r="A317" s="601"/>
      <c r="B317" s="658"/>
      <c r="F317" s="593"/>
      <c r="G317" s="593"/>
      <c r="H317" s="593"/>
      <c r="I317" s="593"/>
      <c r="J317" s="593"/>
      <c r="K317" s="593"/>
    </row>
    <row r="318" spans="1:11" x14ac:dyDescent="0.2">
      <c r="A318" s="601"/>
      <c r="B318" s="658"/>
      <c r="F318" s="593"/>
      <c r="G318" s="593"/>
      <c r="H318" s="593"/>
      <c r="I318" s="593"/>
      <c r="J318" s="593"/>
      <c r="K318" s="593"/>
    </row>
    <row r="319" spans="1:11" x14ac:dyDescent="0.2">
      <c r="A319" s="601"/>
      <c r="B319" s="658"/>
      <c r="F319" s="593"/>
      <c r="G319" s="593"/>
      <c r="H319" s="593"/>
      <c r="I319" s="593"/>
      <c r="J319" s="593"/>
      <c r="K319" s="593"/>
    </row>
    <row r="320" spans="1:11" x14ac:dyDescent="0.2">
      <c r="A320" s="601"/>
      <c r="B320" s="658"/>
      <c r="F320" s="593"/>
      <c r="G320" s="593"/>
      <c r="H320" s="593"/>
      <c r="I320" s="593"/>
      <c r="J320" s="593"/>
      <c r="K320" s="593"/>
    </row>
    <row r="321" spans="1:11" x14ac:dyDescent="0.2">
      <c r="A321" s="601"/>
      <c r="B321" s="658"/>
      <c r="F321" s="593"/>
      <c r="G321" s="593"/>
      <c r="H321" s="593"/>
      <c r="I321" s="593"/>
      <c r="J321" s="593"/>
      <c r="K321" s="593"/>
    </row>
    <row r="322" spans="1:11" x14ac:dyDescent="0.2">
      <c r="A322" s="601"/>
      <c r="B322" s="658"/>
      <c r="F322" s="593"/>
      <c r="G322" s="593"/>
      <c r="H322" s="593"/>
      <c r="I322" s="593"/>
      <c r="J322" s="593"/>
      <c r="K322" s="593"/>
    </row>
    <row r="323" spans="1:11" x14ac:dyDescent="0.2">
      <c r="A323" s="601"/>
      <c r="B323" s="658"/>
      <c r="F323" s="593"/>
      <c r="G323" s="593"/>
      <c r="H323" s="593"/>
      <c r="I323" s="593"/>
      <c r="J323" s="593"/>
      <c r="K323" s="593"/>
    </row>
    <row r="324" spans="1:11" x14ac:dyDescent="0.2">
      <c r="A324" s="601"/>
      <c r="B324" s="658"/>
      <c r="F324" s="593"/>
      <c r="G324" s="593"/>
      <c r="H324" s="593"/>
      <c r="I324" s="593"/>
      <c r="J324" s="593"/>
      <c r="K324" s="593"/>
    </row>
    <row r="325" spans="1:11" x14ac:dyDescent="0.2">
      <c r="A325" s="601"/>
      <c r="B325" s="658"/>
      <c r="F325" s="593"/>
      <c r="G325" s="593"/>
      <c r="H325" s="593"/>
      <c r="I325" s="593"/>
      <c r="J325" s="593"/>
      <c r="K325" s="593"/>
    </row>
    <row r="326" spans="1:11" x14ac:dyDescent="0.2">
      <c r="A326" s="601"/>
      <c r="B326" s="658"/>
      <c r="F326" s="593"/>
      <c r="G326" s="593"/>
      <c r="H326" s="593"/>
      <c r="I326" s="593"/>
      <c r="J326" s="593"/>
      <c r="K326" s="593"/>
    </row>
    <row r="327" spans="1:11" x14ac:dyDescent="0.2">
      <c r="A327" s="601"/>
      <c r="B327" s="658"/>
      <c r="F327" s="593"/>
      <c r="G327" s="593"/>
      <c r="H327" s="593"/>
      <c r="I327" s="593"/>
      <c r="J327" s="593"/>
      <c r="K327" s="593"/>
    </row>
    <row r="328" spans="1:11" x14ac:dyDescent="0.2">
      <c r="A328" s="601"/>
      <c r="B328" s="658"/>
      <c r="F328" s="593"/>
      <c r="G328" s="593"/>
      <c r="H328" s="593"/>
      <c r="I328" s="593"/>
      <c r="J328" s="593"/>
      <c r="K328" s="593"/>
    </row>
    <row r="329" spans="1:11" x14ac:dyDescent="0.2">
      <c r="A329" s="601"/>
      <c r="B329" s="658"/>
      <c r="F329" s="593"/>
      <c r="G329" s="593"/>
      <c r="H329" s="593"/>
      <c r="I329" s="593"/>
      <c r="J329" s="593"/>
      <c r="K329" s="593"/>
    </row>
    <row r="330" spans="1:11" x14ac:dyDescent="0.2">
      <c r="A330" s="601"/>
      <c r="B330" s="658"/>
      <c r="F330" s="593"/>
      <c r="G330" s="593"/>
      <c r="H330" s="593"/>
      <c r="I330" s="593"/>
      <c r="J330" s="593"/>
      <c r="K330" s="593"/>
    </row>
    <row r="331" spans="1:11" x14ac:dyDescent="0.2">
      <c r="A331" s="601"/>
      <c r="B331" s="658"/>
      <c r="F331" s="593"/>
      <c r="G331" s="593"/>
      <c r="H331" s="593"/>
      <c r="I331" s="593"/>
      <c r="J331" s="593"/>
      <c r="K331" s="593"/>
    </row>
    <row r="332" spans="1:11" x14ac:dyDescent="0.2">
      <c r="A332" s="601"/>
      <c r="B332" s="658"/>
      <c r="F332" s="593"/>
      <c r="G332" s="593"/>
      <c r="H332" s="593"/>
      <c r="I332" s="593"/>
      <c r="J332" s="593"/>
      <c r="K332" s="593"/>
    </row>
    <row r="333" spans="1:11" x14ac:dyDescent="0.2">
      <c r="A333" s="601"/>
      <c r="B333" s="658"/>
      <c r="F333" s="593"/>
      <c r="G333" s="593"/>
      <c r="H333" s="593"/>
      <c r="I333" s="593"/>
      <c r="J333" s="593"/>
      <c r="K333" s="593"/>
    </row>
    <row r="334" spans="1:11" x14ac:dyDescent="0.2">
      <c r="A334" s="601"/>
      <c r="B334" s="658"/>
      <c r="F334" s="593"/>
      <c r="G334" s="593"/>
      <c r="H334" s="593"/>
      <c r="I334" s="593"/>
      <c r="J334" s="593"/>
      <c r="K334" s="593"/>
    </row>
    <row r="335" spans="1:11" x14ac:dyDescent="0.2">
      <c r="A335" s="601"/>
      <c r="B335" s="658"/>
      <c r="F335" s="593"/>
      <c r="G335" s="593"/>
      <c r="H335" s="593"/>
      <c r="I335" s="593"/>
      <c r="J335" s="593"/>
      <c r="K335" s="593"/>
    </row>
    <row r="336" spans="1:11" x14ac:dyDescent="0.2">
      <c r="A336" s="601"/>
      <c r="B336" s="658"/>
      <c r="F336" s="593"/>
      <c r="G336" s="593"/>
      <c r="H336" s="593"/>
      <c r="I336" s="593"/>
      <c r="J336" s="593"/>
      <c r="K336" s="593"/>
    </row>
    <row r="337" spans="1:11" x14ac:dyDescent="0.2">
      <c r="A337" s="601"/>
      <c r="B337" s="658"/>
      <c r="F337" s="593"/>
      <c r="G337" s="593"/>
      <c r="H337" s="593"/>
      <c r="I337" s="593"/>
      <c r="J337" s="593"/>
      <c r="K337" s="593"/>
    </row>
    <row r="338" spans="1:11" x14ac:dyDescent="0.2">
      <c r="A338" s="601"/>
      <c r="B338" s="658"/>
      <c r="F338" s="593"/>
      <c r="G338" s="593"/>
      <c r="H338" s="593"/>
      <c r="I338" s="593"/>
      <c r="J338" s="593"/>
      <c r="K338" s="593"/>
    </row>
    <row r="339" spans="1:11" x14ac:dyDescent="0.2">
      <c r="A339" s="601"/>
      <c r="B339" s="658"/>
      <c r="F339" s="593"/>
      <c r="G339" s="593"/>
      <c r="H339" s="593"/>
      <c r="I339" s="593"/>
      <c r="J339" s="593"/>
      <c r="K339" s="593"/>
    </row>
    <row r="340" spans="1:11" x14ac:dyDescent="0.2">
      <c r="A340" s="601"/>
      <c r="B340" s="658"/>
      <c r="F340" s="593"/>
      <c r="G340" s="593"/>
      <c r="H340" s="593"/>
      <c r="I340" s="593"/>
      <c r="J340" s="593"/>
      <c r="K340" s="593"/>
    </row>
    <row r="341" spans="1:11" x14ac:dyDescent="0.2">
      <c r="A341" s="601"/>
      <c r="B341" s="658"/>
      <c r="F341" s="593"/>
      <c r="G341" s="593"/>
      <c r="H341" s="593"/>
      <c r="I341" s="593"/>
      <c r="J341" s="593"/>
      <c r="K341" s="593"/>
    </row>
    <row r="342" spans="1:11" x14ac:dyDescent="0.2">
      <c r="A342" s="601"/>
      <c r="B342" s="658"/>
      <c r="F342" s="593"/>
      <c r="G342" s="593"/>
      <c r="H342" s="593"/>
      <c r="I342" s="593"/>
      <c r="J342" s="593"/>
      <c r="K342" s="593"/>
    </row>
    <row r="343" spans="1:11" x14ac:dyDescent="0.2">
      <c r="A343" s="601"/>
      <c r="B343" s="658"/>
      <c r="F343" s="593"/>
      <c r="G343" s="593"/>
      <c r="H343" s="593"/>
      <c r="I343" s="593"/>
      <c r="J343" s="593"/>
      <c r="K343" s="593"/>
    </row>
    <row r="344" spans="1:11" x14ac:dyDescent="0.2">
      <c r="A344" s="601"/>
      <c r="B344" s="658"/>
      <c r="F344" s="593"/>
      <c r="G344" s="593"/>
      <c r="H344" s="593"/>
      <c r="I344" s="593"/>
      <c r="J344" s="593"/>
      <c r="K344" s="593"/>
    </row>
    <row r="345" spans="1:11" x14ac:dyDescent="0.2">
      <c r="A345" s="601"/>
      <c r="B345" s="658"/>
      <c r="F345" s="593"/>
      <c r="G345" s="593"/>
      <c r="H345" s="593"/>
      <c r="I345" s="593"/>
      <c r="J345" s="593"/>
      <c r="K345" s="593"/>
    </row>
    <row r="346" spans="1:11" x14ac:dyDescent="0.2">
      <c r="A346" s="601"/>
      <c r="B346" s="658"/>
      <c r="F346" s="593"/>
      <c r="G346" s="593"/>
      <c r="H346" s="593"/>
      <c r="I346" s="593"/>
      <c r="J346" s="593"/>
      <c r="K346" s="593"/>
    </row>
    <row r="347" spans="1:11" x14ac:dyDescent="0.2">
      <c r="A347" s="601"/>
      <c r="B347" s="658"/>
      <c r="F347" s="593"/>
      <c r="G347" s="593"/>
      <c r="H347" s="593"/>
      <c r="I347" s="593"/>
      <c r="J347" s="593"/>
      <c r="K347" s="593"/>
    </row>
    <row r="348" spans="1:11" x14ac:dyDescent="0.2">
      <c r="A348" s="601"/>
      <c r="B348" s="658"/>
      <c r="F348" s="593"/>
      <c r="G348" s="593"/>
      <c r="H348" s="593"/>
      <c r="I348" s="593"/>
      <c r="J348" s="593"/>
      <c r="K348" s="593"/>
    </row>
    <row r="349" spans="1:11" x14ac:dyDescent="0.2">
      <c r="A349" s="601"/>
      <c r="B349" s="658"/>
      <c r="F349" s="593"/>
      <c r="G349" s="593"/>
      <c r="H349" s="593"/>
      <c r="I349" s="593"/>
      <c r="J349" s="593"/>
      <c r="K349" s="593"/>
    </row>
    <row r="350" spans="1:11" x14ac:dyDescent="0.2">
      <c r="A350" s="601"/>
      <c r="B350" s="658"/>
      <c r="F350" s="593"/>
      <c r="G350" s="593"/>
      <c r="H350" s="593"/>
      <c r="I350" s="593"/>
      <c r="J350" s="593"/>
      <c r="K350" s="593"/>
    </row>
    <row r="351" spans="1:11" x14ac:dyDescent="0.2">
      <c r="A351" s="601"/>
      <c r="B351" s="658"/>
      <c r="F351" s="593"/>
      <c r="G351" s="593"/>
      <c r="H351" s="593"/>
      <c r="I351" s="593"/>
      <c r="J351" s="593"/>
      <c r="K351" s="593"/>
    </row>
    <row r="352" spans="1:11" x14ac:dyDescent="0.2">
      <c r="A352" s="601"/>
      <c r="B352" s="658"/>
      <c r="F352" s="593"/>
      <c r="G352" s="593"/>
      <c r="H352" s="593"/>
      <c r="I352" s="593"/>
      <c r="J352" s="593"/>
      <c r="K352" s="593"/>
    </row>
    <row r="353" spans="1:11" x14ac:dyDescent="0.2">
      <c r="A353" s="601"/>
      <c r="B353" s="658"/>
      <c r="F353" s="593"/>
      <c r="G353" s="593"/>
      <c r="H353" s="593"/>
      <c r="I353" s="593"/>
      <c r="J353" s="593"/>
      <c r="K353" s="593"/>
    </row>
    <row r="354" spans="1:11" x14ac:dyDescent="0.2">
      <c r="A354" s="601"/>
      <c r="B354" s="658"/>
      <c r="F354" s="593"/>
      <c r="G354" s="593"/>
      <c r="H354" s="593"/>
      <c r="I354" s="593"/>
      <c r="J354" s="593"/>
      <c r="K354" s="593"/>
    </row>
    <row r="355" spans="1:11" x14ac:dyDescent="0.2">
      <c r="A355" s="601"/>
      <c r="B355" s="658"/>
      <c r="F355" s="593"/>
      <c r="G355" s="593"/>
      <c r="H355" s="593"/>
      <c r="I355" s="593"/>
      <c r="J355" s="593"/>
      <c r="K355" s="593"/>
    </row>
    <row r="356" spans="1:11" x14ac:dyDescent="0.2">
      <c r="A356" s="601"/>
      <c r="B356" s="658"/>
      <c r="F356" s="593"/>
      <c r="G356" s="593"/>
      <c r="H356" s="593"/>
      <c r="I356" s="593"/>
      <c r="J356" s="593"/>
      <c r="K356" s="593"/>
    </row>
    <row r="357" spans="1:11" x14ac:dyDescent="0.2">
      <c r="A357" s="601"/>
      <c r="B357" s="658"/>
      <c r="F357" s="593"/>
      <c r="G357" s="593"/>
      <c r="H357" s="593"/>
      <c r="I357" s="593"/>
      <c r="J357" s="593"/>
      <c r="K357" s="593"/>
    </row>
    <row r="358" spans="1:11" x14ac:dyDescent="0.2">
      <c r="A358" s="601"/>
      <c r="B358" s="658"/>
      <c r="F358" s="593"/>
      <c r="G358" s="593"/>
      <c r="H358" s="593"/>
      <c r="I358" s="593"/>
      <c r="J358" s="593"/>
      <c r="K358" s="593"/>
    </row>
    <row r="359" spans="1:11" x14ac:dyDescent="0.2">
      <c r="A359" s="601"/>
      <c r="B359" s="658"/>
      <c r="F359" s="593"/>
      <c r="G359" s="593"/>
      <c r="H359" s="593"/>
      <c r="I359" s="593"/>
      <c r="J359" s="593"/>
      <c r="K359" s="593"/>
    </row>
    <row r="360" spans="1:11" x14ac:dyDescent="0.2">
      <c r="A360" s="601"/>
      <c r="B360" s="658"/>
      <c r="F360" s="593"/>
      <c r="G360" s="593"/>
      <c r="H360" s="593"/>
      <c r="I360" s="593"/>
      <c r="J360" s="593"/>
      <c r="K360" s="593"/>
    </row>
    <row r="361" spans="1:11" x14ac:dyDescent="0.2">
      <c r="A361" s="601"/>
      <c r="B361" s="658"/>
      <c r="F361" s="593"/>
      <c r="G361" s="593"/>
      <c r="H361" s="593"/>
      <c r="I361" s="593"/>
      <c r="J361" s="593"/>
      <c r="K361" s="593"/>
    </row>
    <row r="362" spans="1:11" x14ac:dyDescent="0.2">
      <c r="A362" s="601"/>
      <c r="B362" s="658"/>
      <c r="F362" s="593"/>
      <c r="G362" s="593"/>
      <c r="H362" s="593"/>
      <c r="I362" s="593"/>
      <c r="J362" s="593"/>
      <c r="K362" s="593"/>
    </row>
    <row r="363" spans="1:11" x14ac:dyDescent="0.2">
      <c r="A363" s="601"/>
      <c r="B363" s="658"/>
      <c r="F363" s="593"/>
      <c r="G363" s="593"/>
      <c r="H363" s="593"/>
      <c r="I363" s="593"/>
      <c r="J363" s="593"/>
      <c r="K363" s="593"/>
    </row>
    <row r="364" spans="1:11" x14ac:dyDescent="0.2">
      <c r="A364" s="601"/>
      <c r="B364" s="658"/>
      <c r="F364" s="593"/>
      <c r="G364" s="593"/>
      <c r="H364" s="593"/>
      <c r="I364" s="593"/>
      <c r="J364" s="593"/>
      <c r="K364" s="593"/>
    </row>
    <row r="365" spans="1:11" x14ac:dyDescent="0.2">
      <c r="A365" s="601"/>
      <c r="B365" s="658"/>
      <c r="F365" s="593"/>
      <c r="G365" s="593"/>
      <c r="H365" s="593"/>
      <c r="I365" s="593"/>
      <c r="J365" s="593"/>
      <c r="K365" s="593"/>
    </row>
    <row r="366" spans="1:11" x14ac:dyDescent="0.2">
      <c r="A366" s="601"/>
      <c r="B366" s="658"/>
      <c r="F366" s="593"/>
      <c r="G366" s="593"/>
      <c r="H366" s="593"/>
      <c r="I366" s="593"/>
      <c r="J366" s="593"/>
      <c r="K366" s="593"/>
    </row>
    <row r="367" spans="1:11" x14ac:dyDescent="0.2">
      <c r="A367" s="601"/>
      <c r="B367" s="658"/>
      <c r="F367" s="593"/>
      <c r="G367" s="593"/>
      <c r="H367" s="593"/>
      <c r="I367" s="593"/>
      <c r="J367" s="593"/>
      <c r="K367" s="593"/>
    </row>
    <row r="368" spans="1:11" x14ac:dyDescent="0.2">
      <c r="A368" s="601"/>
      <c r="B368" s="658"/>
      <c r="F368" s="593"/>
      <c r="G368" s="593"/>
      <c r="H368" s="593"/>
      <c r="I368" s="593"/>
      <c r="J368" s="593"/>
      <c r="K368" s="593"/>
    </row>
    <row r="369" spans="1:11" x14ac:dyDescent="0.2">
      <c r="A369" s="601"/>
      <c r="B369" s="658"/>
      <c r="F369" s="593"/>
      <c r="G369" s="593"/>
      <c r="H369" s="593"/>
      <c r="I369" s="593"/>
      <c r="J369" s="593"/>
      <c r="K369" s="593"/>
    </row>
    <row r="370" spans="1:11" x14ac:dyDescent="0.2">
      <c r="A370" s="601"/>
      <c r="B370" s="658"/>
      <c r="F370" s="593"/>
      <c r="G370" s="593"/>
      <c r="H370" s="593"/>
      <c r="I370" s="593"/>
      <c r="J370" s="593"/>
      <c r="K370" s="593"/>
    </row>
    <row r="371" spans="1:11" x14ac:dyDescent="0.2">
      <c r="A371" s="601"/>
      <c r="B371" s="658"/>
      <c r="F371" s="593"/>
      <c r="G371" s="593"/>
      <c r="H371" s="593"/>
      <c r="I371" s="593"/>
      <c r="J371" s="593"/>
      <c r="K371" s="593"/>
    </row>
    <row r="372" spans="1:11" x14ac:dyDescent="0.2">
      <c r="A372" s="601"/>
      <c r="B372" s="658"/>
      <c r="F372" s="593"/>
      <c r="G372" s="593"/>
      <c r="H372" s="593"/>
      <c r="I372" s="593"/>
      <c r="J372" s="593"/>
      <c r="K372" s="593"/>
    </row>
    <row r="373" spans="1:11" x14ac:dyDescent="0.2">
      <c r="A373" s="601"/>
      <c r="B373" s="658"/>
      <c r="F373" s="593"/>
      <c r="G373" s="593"/>
      <c r="H373" s="593"/>
      <c r="I373" s="593"/>
      <c r="J373" s="593"/>
      <c r="K373" s="593"/>
    </row>
    <row r="374" spans="1:11" x14ac:dyDescent="0.2">
      <c r="A374" s="601"/>
      <c r="B374" s="658"/>
      <c r="F374" s="593"/>
      <c r="G374" s="593"/>
      <c r="H374" s="593"/>
      <c r="I374" s="593"/>
      <c r="J374" s="593"/>
      <c r="K374" s="593"/>
    </row>
    <row r="375" spans="1:11" x14ac:dyDescent="0.2">
      <c r="A375" s="601"/>
      <c r="B375" s="658"/>
      <c r="F375" s="593"/>
      <c r="G375" s="593"/>
      <c r="H375" s="593"/>
      <c r="I375" s="593"/>
      <c r="J375" s="593"/>
      <c r="K375" s="593"/>
    </row>
    <row r="376" spans="1:11" x14ac:dyDescent="0.2">
      <c r="A376" s="601"/>
      <c r="B376" s="658"/>
      <c r="F376" s="593"/>
      <c r="G376" s="593"/>
      <c r="H376" s="593"/>
      <c r="I376" s="593"/>
      <c r="J376" s="593"/>
      <c r="K376" s="593"/>
    </row>
    <row r="377" spans="1:11" x14ac:dyDescent="0.2">
      <c r="A377" s="601"/>
      <c r="B377" s="658"/>
      <c r="F377" s="593"/>
      <c r="G377" s="593"/>
      <c r="H377" s="593"/>
      <c r="I377" s="593"/>
      <c r="J377" s="593"/>
      <c r="K377" s="593"/>
    </row>
    <row r="378" spans="1:11" x14ac:dyDescent="0.2">
      <c r="A378" s="601"/>
      <c r="B378" s="658"/>
      <c r="F378" s="593"/>
      <c r="G378" s="593"/>
      <c r="H378" s="593"/>
      <c r="I378" s="593"/>
      <c r="J378" s="593"/>
      <c r="K378" s="593"/>
    </row>
    <row r="379" spans="1:11" x14ac:dyDescent="0.2">
      <c r="A379" s="601"/>
      <c r="B379" s="658"/>
      <c r="F379" s="593"/>
      <c r="G379" s="593"/>
      <c r="H379" s="593"/>
      <c r="I379" s="593"/>
      <c r="J379" s="593"/>
      <c r="K379" s="593"/>
    </row>
    <row r="380" spans="1:11" x14ac:dyDescent="0.2">
      <c r="A380" s="601"/>
      <c r="B380" s="658"/>
      <c r="F380" s="593"/>
      <c r="G380" s="593"/>
      <c r="H380" s="593"/>
      <c r="I380" s="593"/>
      <c r="J380" s="593"/>
      <c r="K380" s="593"/>
    </row>
    <row r="381" spans="1:11" x14ac:dyDescent="0.2">
      <c r="A381" s="601"/>
      <c r="B381" s="658"/>
      <c r="F381" s="593"/>
      <c r="G381" s="593"/>
      <c r="H381" s="593"/>
      <c r="I381" s="593"/>
      <c r="J381" s="593"/>
      <c r="K381" s="593"/>
    </row>
    <row r="382" spans="1:11" x14ac:dyDescent="0.2">
      <c r="A382" s="601"/>
      <c r="B382" s="658"/>
      <c r="F382" s="593"/>
      <c r="G382" s="593"/>
      <c r="H382" s="593"/>
      <c r="I382" s="593"/>
      <c r="J382" s="593"/>
      <c r="K382" s="593"/>
    </row>
    <row r="383" spans="1:11" x14ac:dyDescent="0.2">
      <c r="A383" s="601"/>
      <c r="B383" s="658"/>
      <c r="F383" s="593"/>
      <c r="G383" s="593"/>
      <c r="H383" s="593"/>
      <c r="I383" s="593"/>
      <c r="J383" s="593"/>
      <c r="K383" s="593"/>
    </row>
    <row r="384" spans="1:11" x14ac:dyDescent="0.2">
      <c r="A384" s="601"/>
      <c r="B384" s="658"/>
      <c r="F384" s="593"/>
      <c r="G384" s="593"/>
      <c r="H384" s="593"/>
      <c r="I384" s="593"/>
      <c r="J384" s="593"/>
      <c r="K384" s="593"/>
    </row>
    <row r="385" spans="1:11" x14ac:dyDescent="0.2">
      <c r="A385" s="601"/>
      <c r="B385" s="658"/>
      <c r="F385" s="593"/>
      <c r="G385" s="593"/>
      <c r="H385" s="593"/>
      <c r="I385" s="593"/>
      <c r="J385" s="593"/>
      <c r="K385" s="593"/>
    </row>
    <row r="386" spans="1:11" x14ac:dyDescent="0.2">
      <c r="A386" s="601"/>
      <c r="B386" s="658"/>
      <c r="F386" s="593"/>
      <c r="G386" s="593"/>
      <c r="H386" s="593"/>
      <c r="I386" s="593"/>
      <c r="J386" s="593"/>
      <c r="K386" s="593"/>
    </row>
    <row r="387" spans="1:11" x14ac:dyDescent="0.2">
      <c r="A387" s="601"/>
      <c r="B387" s="658"/>
      <c r="F387" s="593"/>
      <c r="G387" s="593"/>
      <c r="H387" s="593"/>
      <c r="I387" s="593"/>
      <c r="J387" s="593"/>
      <c r="K387" s="593"/>
    </row>
    <row r="388" spans="1:11" x14ac:dyDescent="0.2">
      <c r="A388" s="601"/>
      <c r="B388" s="658"/>
      <c r="F388" s="593"/>
      <c r="G388" s="593"/>
      <c r="H388" s="593"/>
      <c r="I388" s="593"/>
      <c r="J388" s="593"/>
      <c r="K388" s="593"/>
    </row>
    <row r="389" spans="1:11" x14ac:dyDescent="0.2">
      <c r="A389" s="601"/>
      <c r="B389" s="658"/>
      <c r="F389" s="593"/>
      <c r="G389" s="593"/>
      <c r="H389" s="593"/>
      <c r="I389" s="593"/>
      <c r="J389" s="593"/>
      <c r="K389" s="593"/>
    </row>
    <row r="390" spans="1:11" x14ac:dyDescent="0.2">
      <c r="A390" s="601"/>
      <c r="B390" s="658"/>
      <c r="F390" s="593"/>
      <c r="G390" s="593"/>
      <c r="H390" s="593"/>
      <c r="I390" s="593"/>
      <c r="J390" s="593"/>
      <c r="K390" s="593"/>
    </row>
    <row r="391" spans="1:11" x14ac:dyDescent="0.2">
      <c r="A391" s="601"/>
      <c r="B391" s="658"/>
      <c r="F391" s="593"/>
      <c r="G391" s="593"/>
      <c r="H391" s="593"/>
      <c r="I391" s="593"/>
      <c r="J391" s="593"/>
      <c r="K391" s="593"/>
    </row>
    <row r="392" spans="1:11" x14ac:dyDescent="0.2">
      <c r="A392" s="601"/>
      <c r="B392" s="658"/>
      <c r="F392" s="593"/>
      <c r="G392" s="593"/>
      <c r="H392" s="593"/>
      <c r="I392" s="593"/>
      <c r="J392" s="593"/>
      <c r="K392" s="593"/>
    </row>
    <row r="393" spans="1:11" x14ac:dyDescent="0.2">
      <c r="A393" s="601"/>
      <c r="B393" s="658"/>
      <c r="F393" s="593"/>
      <c r="G393" s="593"/>
      <c r="H393" s="593"/>
      <c r="I393" s="593"/>
      <c r="J393" s="593"/>
      <c r="K393" s="593"/>
    </row>
    <row r="394" spans="1:11" x14ac:dyDescent="0.2">
      <c r="A394" s="601"/>
      <c r="B394" s="658"/>
      <c r="F394" s="593"/>
      <c r="G394" s="593"/>
      <c r="H394" s="593"/>
      <c r="I394" s="593"/>
      <c r="J394" s="593"/>
      <c r="K394" s="593"/>
    </row>
    <row r="395" spans="1:11" x14ac:dyDescent="0.2">
      <c r="A395" s="601"/>
      <c r="B395" s="658"/>
      <c r="F395" s="593"/>
      <c r="G395" s="593"/>
      <c r="H395" s="593"/>
      <c r="I395" s="593"/>
      <c r="J395" s="593"/>
      <c r="K395" s="593"/>
    </row>
    <row r="396" spans="1:11" x14ac:dyDescent="0.2">
      <c r="A396" s="601"/>
      <c r="B396" s="658"/>
      <c r="F396" s="593"/>
      <c r="G396" s="593"/>
      <c r="H396" s="593"/>
      <c r="I396" s="593"/>
      <c r="J396" s="593"/>
      <c r="K396" s="593"/>
    </row>
    <row r="397" spans="1:11" x14ac:dyDescent="0.2">
      <c r="A397" s="601"/>
      <c r="B397" s="658"/>
      <c r="F397" s="593"/>
      <c r="G397" s="593"/>
      <c r="H397" s="593"/>
      <c r="I397" s="593"/>
      <c r="J397" s="593"/>
      <c r="K397" s="593"/>
    </row>
    <row r="398" spans="1:11" x14ac:dyDescent="0.2">
      <c r="A398" s="601"/>
      <c r="B398" s="658"/>
      <c r="F398" s="593"/>
      <c r="G398" s="593"/>
      <c r="H398" s="593"/>
      <c r="I398" s="593"/>
      <c r="J398" s="593"/>
      <c r="K398" s="593"/>
    </row>
    <row r="399" spans="1:11" x14ac:dyDescent="0.2">
      <c r="A399" s="601"/>
      <c r="B399" s="658"/>
      <c r="F399" s="593"/>
      <c r="G399" s="593"/>
      <c r="H399" s="593"/>
      <c r="I399" s="593"/>
      <c r="J399" s="593"/>
      <c r="K399" s="593"/>
    </row>
    <row r="400" spans="1:11" x14ac:dyDescent="0.2">
      <c r="A400" s="601"/>
      <c r="B400" s="658"/>
      <c r="F400" s="593"/>
      <c r="G400" s="593"/>
      <c r="H400" s="593"/>
      <c r="I400" s="593"/>
      <c r="J400" s="593"/>
      <c r="K400" s="593"/>
    </row>
    <row r="401" spans="1:11" x14ac:dyDescent="0.2">
      <c r="A401" s="601"/>
      <c r="B401" s="658"/>
      <c r="F401" s="593"/>
      <c r="G401" s="593"/>
      <c r="H401" s="593"/>
      <c r="I401" s="593"/>
      <c r="J401" s="593"/>
      <c r="K401" s="593"/>
    </row>
    <row r="402" spans="1:11" x14ac:dyDescent="0.2">
      <c r="A402" s="601"/>
      <c r="B402" s="658"/>
      <c r="F402" s="593"/>
      <c r="G402" s="593"/>
      <c r="H402" s="593"/>
      <c r="I402" s="593"/>
      <c r="J402" s="593"/>
      <c r="K402" s="593"/>
    </row>
    <row r="403" spans="1:11" x14ac:dyDescent="0.2">
      <c r="A403" s="601"/>
      <c r="B403" s="658"/>
      <c r="F403" s="593"/>
      <c r="G403" s="593"/>
      <c r="H403" s="593"/>
      <c r="I403" s="593"/>
      <c r="J403" s="593"/>
      <c r="K403" s="593"/>
    </row>
    <row r="404" spans="1:11" x14ac:dyDescent="0.2">
      <c r="A404" s="601"/>
      <c r="B404" s="658"/>
      <c r="F404" s="593"/>
      <c r="G404" s="593"/>
      <c r="H404" s="593"/>
      <c r="I404" s="593"/>
      <c r="J404" s="593"/>
      <c r="K404" s="593"/>
    </row>
    <row r="405" spans="1:11" x14ac:dyDescent="0.2">
      <c r="A405" s="601"/>
      <c r="B405" s="658"/>
      <c r="F405" s="593"/>
      <c r="G405" s="593"/>
      <c r="H405" s="593"/>
      <c r="I405" s="593"/>
      <c r="J405" s="593"/>
      <c r="K405" s="593"/>
    </row>
    <row r="406" spans="1:11" x14ac:dyDescent="0.2">
      <c r="A406" s="601"/>
      <c r="B406" s="658"/>
      <c r="F406" s="593"/>
      <c r="G406" s="593"/>
      <c r="H406" s="593"/>
      <c r="I406" s="593"/>
      <c r="J406" s="593"/>
      <c r="K406" s="593"/>
    </row>
    <row r="407" spans="1:11" x14ac:dyDescent="0.2">
      <c r="A407" s="601"/>
      <c r="B407" s="658"/>
      <c r="F407" s="593"/>
      <c r="G407" s="593"/>
      <c r="H407" s="593"/>
      <c r="I407" s="593"/>
      <c r="J407" s="593"/>
      <c r="K407" s="593"/>
    </row>
    <row r="408" spans="1:11" x14ac:dyDescent="0.2">
      <c r="A408" s="601"/>
      <c r="B408" s="658"/>
      <c r="F408" s="593"/>
      <c r="G408" s="593"/>
      <c r="H408" s="593"/>
      <c r="I408" s="593"/>
      <c r="J408" s="593"/>
      <c r="K408" s="593"/>
    </row>
    <row r="409" spans="1:11" x14ac:dyDescent="0.2">
      <c r="A409" s="601"/>
      <c r="B409" s="658"/>
      <c r="F409" s="593"/>
      <c r="G409" s="593"/>
      <c r="H409" s="593"/>
      <c r="I409" s="593"/>
      <c r="J409" s="593"/>
      <c r="K409" s="593"/>
    </row>
    <row r="410" spans="1:11" x14ac:dyDescent="0.2">
      <c r="A410" s="601"/>
      <c r="B410" s="658"/>
      <c r="F410" s="593"/>
      <c r="G410" s="593"/>
      <c r="H410" s="593"/>
      <c r="I410" s="593"/>
      <c r="J410" s="593"/>
      <c r="K410" s="593"/>
    </row>
    <row r="411" spans="1:11" x14ac:dyDescent="0.2">
      <c r="A411" s="601"/>
      <c r="B411" s="658"/>
      <c r="F411" s="593"/>
      <c r="G411" s="593"/>
      <c r="H411" s="593"/>
      <c r="I411" s="593"/>
      <c r="J411" s="593"/>
      <c r="K411" s="593"/>
    </row>
    <row r="412" spans="1:11" x14ac:dyDescent="0.2">
      <c r="A412" s="601"/>
      <c r="B412" s="658"/>
      <c r="F412" s="593"/>
      <c r="G412" s="593"/>
      <c r="H412" s="593"/>
      <c r="I412" s="593"/>
      <c r="J412" s="593"/>
      <c r="K412" s="593"/>
    </row>
    <row r="413" spans="1:11" x14ac:dyDescent="0.2">
      <c r="A413" s="601"/>
      <c r="B413" s="658"/>
      <c r="F413" s="593"/>
      <c r="G413" s="593"/>
      <c r="H413" s="593"/>
      <c r="I413" s="593"/>
      <c r="J413" s="593"/>
      <c r="K413" s="593"/>
    </row>
    <row r="414" spans="1:11" x14ac:dyDescent="0.2">
      <c r="A414" s="601"/>
      <c r="B414" s="658"/>
      <c r="F414" s="593"/>
      <c r="G414" s="593"/>
      <c r="H414" s="593"/>
      <c r="I414" s="593"/>
      <c r="J414" s="593"/>
      <c r="K414" s="593"/>
    </row>
    <row r="415" spans="1:11" x14ac:dyDescent="0.2">
      <c r="A415" s="601"/>
      <c r="B415" s="658"/>
      <c r="F415" s="593"/>
      <c r="G415" s="593"/>
      <c r="H415" s="593"/>
      <c r="I415" s="593"/>
      <c r="J415" s="593"/>
      <c r="K415" s="593"/>
    </row>
    <row r="416" spans="1:11" x14ac:dyDescent="0.2">
      <c r="A416" s="601"/>
      <c r="B416" s="658"/>
      <c r="F416" s="593"/>
      <c r="G416" s="593"/>
      <c r="H416" s="593"/>
      <c r="I416" s="593"/>
      <c r="J416" s="593"/>
      <c r="K416" s="593"/>
    </row>
    <row r="417" spans="1:11" x14ac:dyDescent="0.2">
      <c r="A417" s="601"/>
      <c r="B417" s="658"/>
      <c r="F417" s="593"/>
      <c r="G417" s="593"/>
      <c r="H417" s="593"/>
      <c r="I417" s="593"/>
      <c r="J417" s="593"/>
      <c r="K417" s="593"/>
    </row>
    <row r="418" spans="1:11" x14ac:dyDescent="0.2">
      <c r="A418" s="601"/>
      <c r="B418" s="658"/>
      <c r="F418" s="593"/>
      <c r="G418" s="593"/>
      <c r="H418" s="593"/>
      <c r="I418" s="593"/>
      <c r="J418" s="593"/>
      <c r="K418" s="593"/>
    </row>
    <row r="419" spans="1:11" x14ac:dyDescent="0.2">
      <c r="A419" s="601"/>
      <c r="B419" s="658"/>
      <c r="F419" s="593"/>
      <c r="G419" s="593"/>
      <c r="H419" s="593"/>
      <c r="I419" s="593"/>
      <c r="J419" s="593"/>
      <c r="K419" s="593"/>
    </row>
    <row r="420" spans="1:11" x14ac:dyDescent="0.2">
      <c r="A420" s="601"/>
      <c r="B420" s="658"/>
      <c r="F420" s="593"/>
      <c r="G420" s="593"/>
      <c r="H420" s="593"/>
      <c r="I420" s="593"/>
      <c r="J420" s="593"/>
      <c r="K420" s="593"/>
    </row>
    <row r="421" spans="1:11" x14ac:dyDescent="0.2">
      <c r="A421" s="601"/>
      <c r="B421" s="658"/>
      <c r="F421" s="593"/>
      <c r="G421" s="593"/>
      <c r="H421" s="593"/>
      <c r="I421" s="593"/>
      <c r="J421" s="593"/>
      <c r="K421" s="593"/>
    </row>
    <row r="422" spans="1:11" x14ac:dyDescent="0.2">
      <c r="A422" s="601"/>
      <c r="B422" s="658"/>
      <c r="F422" s="593"/>
      <c r="G422" s="593"/>
      <c r="H422" s="593"/>
      <c r="I422" s="593"/>
      <c r="J422" s="593"/>
      <c r="K422" s="593"/>
    </row>
    <row r="423" spans="1:11" x14ac:dyDescent="0.2">
      <c r="A423" s="601"/>
      <c r="B423" s="658"/>
      <c r="F423" s="593"/>
      <c r="G423" s="593"/>
      <c r="H423" s="593"/>
      <c r="I423" s="593"/>
      <c r="J423" s="593"/>
      <c r="K423" s="593"/>
    </row>
    <row r="424" spans="1:11" x14ac:dyDescent="0.2">
      <c r="A424" s="601"/>
      <c r="B424" s="658"/>
      <c r="F424" s="593"/>
      <c r="G424" s="593"/>
      <c r="H424" s="593"/>
      <c r="I424" s="593"/>
      <c r="J424" s="593"/>
      <c r="K424" s="593"/>
    </row>
    <row r="425" spans="1:11" x14ac:dyDescent="0.2">
      <c r="A425" s="601"/>
      <c r="B425" s="658"/>
      <c r="F425" s="593"/>
      <c r="G425" s="593"/>
      <c r="H425" s="593"/>
      <c r="I425" s="593"/>
      <c r="J425" s="593"/>
      <c r="K425" s="593"/>
    </row>
    <row r="426" spans="1:11" x14ac:dyDescent="0.2">
      <c r="A426" s="601"/>
      <c r="B426" s="658"/>
      <c r="F426" s="593"/>
      <c r="G426" s="593"/>
      <c r="H426" s="593"/>
      <c r="I426" s="593"/>
      <c r="J426" s="593"/>
      <c r="K426" s="593"/>
    </row>
    <row r="427" spans="1:11" x14ac:dyDescent="0.2">
      <c r="A427" s="601"/>
      <c r="B427" s="658"/>
      <c r="F427" s="593"/>
      <c r="G427" s="593"/>
      <c r="H427" s="593"/>
      <c r="I427" s="593"/>
      <c r="J427" s="593"/>
      <c r="K427" s="593"/>
    </row>
    <row r="428" spans="1:11" x14ac:dyDescent="0.2">
      <c r="A428" s="601"/>
      <c r="B428" s="658"/>
      <c r="F428" s="593"/>
      <c r="G428" s="593"/>
      <c r="H428" s="593"/>
      <c r="I428" s="593"/>
      <c r="J428" s="593"/>
      <c r="K428" s="593"/>
    </row>
    <row r="429" spans="1:11" x14ac:dyDescent="0.2">
      <c r="A429" s="601"/>
      <c r="B429" s="658"/>
      <c r="F429" s="593"/>
      <c r="G429" s="593"/>
      <c r="H429" s="593"/>
      <c r="I429" s="593"/>
      <c r="J429" s="593"/>
      <c r="K429" s="593"/>
    </row>
    <row r="430" spans="1:11" x14ac:dyDescent="0.2">
      <c r="A430" s="601"/>
      <c r="B430" s="658"/>
      <c r="F430" s="593"/>
      <c r="G430" s="593"/>
      <c r="H430" s="593"/>
      <c r="I430" s="593"/>
      <c r="J430" s="593"/>
      <c r="K430" s="593"/>
    </row>
    <row r="431" spans="1:11" x14ac:dyDescent="0.2">
      <c r="A431" s="601"/>
      <c r="B431" s="658"/>
      <c r="F431" s="593"/>
      <c r="G431" s="593"/>
      <c r="H431" s="593"/>
      <c r="I431" s="593"/>
      <c r="J431" s="593"/>
      <c r="K431" s="593"/>
    </row>
    <row r="432" spans="1:11" x14ac:dyDescent="0.2">
      <c r="A432" s="601"/>
      <c r="B432" s="658"/>
      <c r="F432" s="593"/>
      <c r="G432" s="593"/>
      <c r="H432" s="593"/>
      <c r="I432" s="593"/>
      <c r="J432" s="593"/>
      <c r="K432" s="593"/>
    </row>
    <row r="433" spans="1:11" x14ac:dyDescent="0.2">
      <c r="A433" s="601"/>
      <c r="B433" s="658"/>
      <c r="F433" s="593"/>
      <c r="G433" s="593"/>
      <c r="H433" s="593"/>
      <c r="I433" s="593"/>
      <c r="J433" s="593"/>
      <c r="K433" s="593"/>
    </row>
    <row r="434" spans="1:11" x14ac:dyDescent="0.2">
      <c r="A434" s="601"/>
      <c r="B434" s="658"/>
      <c r="F434" s="593"/>
      <c r="G434" s="593"/>
      <c r="H434" s="593"/>
      <c r="I434" s="593"/>
      <c r="J434" s="593"/>
      <c r="K434" s="593"/>
    </row>
    <row r="435" spans="1:11" x14ac:dyDescent="0.2">
      <c r="A435" s="601"/>
      <c r="B435" s="658"/>
      <c r="F435" s="593"/>
      <c r="G435" s="593"/>
      <c r="H435" s="593"/>
      <c r="I435" s="593"/>
      <c r="J435" s="593"/>
      <c r="K435" s="593"/>
    </row>
    <row r="436" spans="1:11" x14ac:dyDescent="0.2">
      <c r="A436" s="601"/>
      <c r="B436" s="658"/>
      <c r="F436" s="593"/>
      <c r="G436" s="593"/>
      <c r="H436" s="593"/>
      <c r="I436" s="593"/>
      <c r="J436" s="593"/>
      <c r="K436" s="593"/>
    </row>
    <row r="437" spans="1:11" x14ac:dyDescent="0.2">
      <c r="A437" s="601"/>
      <c r="B437" s="658"/>
      <c r="F437" s="593"/>
      <c r="G437" s="593"/>
      <c r="H437" s="593"/>
      <c r="I437" s="593"/>
      <c r="J437" s="593"/>
      <c r="K437" s="593"/>
    </row>
    <row r="438" spans="1:11" x14ac:dyDescent="0.2">
      <c r="A438" s="601"/>
      <c r="B438" s="658"/>
      <c r="F438" s="593"/>
      <c r="G438" s="593"/>
      <c r="H438" s="593"/>
      <c r="I438" s="593"/>
      <c r="J438" s="593"/>
      <c r="K438" s="593"/>
    </row>
    <row r="439" spans="1:11" x14ac:dyDescent="0.2">
      <c r="A439" s="601"/>
      <c r="B439" s="658"/>
      <c r="F439" s="593"/>
      <c r="G439" s="593"/>
      <c r="H439" s="593"/>
      <c r="I439" s="593"/>
      <c r="J439" s="593"/>
      <c r="K439" s="593"/>
    </row>
    <row r="440" spans="1:11" x14ac:dyDescent="0.2">
      <c r="A440" s="601"/>
      <c r="B440" s="658"/>
      <c r="F440" s="593"/>
      <c r="G440" s="593"/>
      <c r="H440" s="593"/>
      <c r="I440" s="593"/>
      <c r="J440" s="593"/>
      <c r="K440" s="593"/>
    </row>
    <row r="441" spans="1:11" x14ac:dyDescent="0.2">
      <c r="A441" s="601"/>
      <c r="B441" s="658"/>
      <c r="F441" s="593"/>
      <c r="G441" s="593"/>
      <c r="H441" s="593"/>
      <c r="I441" s="593"/>
      <c r="J441" s="593"/>
      <c r="K441" s="593"/>
    </row>
    <row r="442" spans="1:11" x14ac:dyDescent="0.2">
      <c r="A442" s="601"/>
      <c r="B442" s="658"/>
      <c r="F442" s="593"/>
      <c r="G442" s="593"/>
      <c r="H442" s="593"/>
      <c r="I442" s="593"/>
      <c r="J442" s="593"/>
      <c r="K442" s="593"/>
    </row>
    <row r="443" spans="1:11" x14ac:dyDescent="0.2">
      <c r="A443" s="601"/>
      <c r="B443" s="658"/>
      <c r="F443" s="593"/>
      <c r="G443" s="593"/>
      <c r="H443" s="593"/>
      <c r="I443" s="593"/>
      <c r="J443" s="593"/>
      <c r="K443" s="593"/>
    </row>
    <row r="444" spans="1:11" x14ac:dyDescent="0.2">
      <c r="A444" s="601"/>
      <c r="B444" s="658"/>
      <c r="F444" s="593"/>
      <c r="G444" s="593"/>
      <c r="H444" s="593"/>
      <c r="I444" s="593"/>
      <c r="J444" s="593"/>
      <c r="K444" s="593"/>
    </row>
    <row r="445" spans="1:11" x14ac:dyDescent="0.2">
      <c r="A445" s="601"/>
      <c r="B445" s="658"/>
      <c r="F445" s="593"/>
      <c r="G445" s="593"/>
      <c r="H445" s="593"/>
      <c r="I445" s="593"/>
      <c r="J445" s="593"/>
      <c r="K445" s="593"/>
    </row>
    <row r="446" spans="1:11" x14ac:dyDescent="0.2">
      <c r="A446" s="601"/>
      <c r="B446" s="658"/>
      <c r="F446" s="593"/>
      <c r="G446" s="593"/>
      <c r="H446" s="593"/>
      <c r="I446" s="593"/>
      <c r="J446" s="593"/>
      <c r="K446" s="593"/>
    </row>
    <row r="447" spans="1:11" x14ac:dyDescent="0.2">
      <c r="A447" s="601"/>
      <c r="B447" s="658"/>
      <c r="F447" s="593"/>
      <c r="G447" s="593"/>
      <c r="H447" s="593"/>
      <c r="I447" s="593"/>
      <c r="J447" s="593"/>
      <c r="K447" s="593"/>
    </row>
    <row r="448" spans="1:11" x14ac:dyDescent="0.2">
      <c r="A448" s="601"/>
      <c r="B448" s="658"/>
      <c r="F448" s="593"/>
      <c r="G448" s="593"/>
      <c r="H448" s="593"/>
      <c r="I448" s="593"/>
      <c r="J448" s="593"/>
      <c r="K448" s="593"/>
    </row>
    <row r="449" spans="1:11" x14ac:dyDescent="0.2">
      <c r="A449" s="601"/>
      <c r="B449" s="658"/>
      <c r="F449" s="593"/>
      <c r="G449" s="593"/>
      <c r="H449" s="593"/>
      <c r="I449" s="593"/>
      <c r="J449" s="593"/>
      <c r="K449" s="593"/>
    </row>
    <row r="450" spans="1:11" x14ac:dyDescent="0.2">
      <c r="A450" s="601"/>
      <c r="B450" s="658"/>
      <c r="F450" s="593"/>
      <c r="G450" s="593"/>
      <c r="H450" s="593"/>
      <c r="I450" s="593"/>
      <c r="J450" s="593"/>
      <c r="K450" s="593"/>
    </row>
    <row r="451" spans="1:11" x14ac:dyDescent="0.2">
      <c r="A451" s="601"/>
      <c r="B451" s="658"/>
      <c r="F451" s="593"/>
      <c r="G451" s="593"/>
      <c r="H451" s="593"/>
      <c r="I451" s="593"/>
      <c r="J451" s="593"/>
      <c r="K451" s="593"/>
    </row>
    <row r="452" spans="1:11" x14ac:dyDescent="0.2">
      <c r="A452" s="601"/>
      <c r="B452" s="658"/>
      <c r="F452" s="593"/>
      <c r="G452" s="593"/>
      <c r="H452" s="593"/>
      <c r="I452" s="593"/>
      <c r="J452" s="593"/>
      <c r="K452" s="593"/>
    </row>
    <row r="453" spans="1:11" x14ac:dyDescent="0.2">
      <c r="A453" s="601"/>
      <c r="B453" s="658"/>
      <c r="F453" s="593"/>
      <c r="G453" s="593"/>
      <c r="H453" s="593"/>
      <c r="I453" s="593"/>
      <c r="J453" s="593"/>
      <c r="K453" s="593"/>
    </row>
    <row r="454" spans="1:11" x14ac:dyDescent="0.2">
      <c r="A454" s="601"/>
      <c r="B454" s="658"/>
      <c r="F454" s="593"/>
      <c r="G454" s="593"/>
      <c r="H454" s="593"/>
      <c r="I454" s="593"/>
      <c r="J454" s="593"/>
      <c r="K454" s="593"/>
    </row>
    <row r="455" spans="1:11" x14ac:dyDescent="0.2">
      <c r="A455" s="601"/>
      <c r="B455" s="658"/>
      <c r="F455" s="593"/>
      <c r="G455" s="593"/>
      <c r="H455" s="593"/>
      <c r="I455" s="593"/>
      <c r="J455" s="593"/>
      <c r="K455" s="593"/>
    </row>
    <row r="456" spans="1:11" x14ac:dyDescent="0.2">
      <c r="A456" s="601"/>
      <c r="B456" s="658"/>
      <c r="F456" s="593"/>
      <c r="G456" s="593"/>
      <c r="H456" s="593"/>
      <c r="I456" s="593"/>
      <c r="J456" s="593"/>
      <c r="K456" s="593"/>
    </row>
    <row r="457" spans="1:11" x14ac:dyDescent="0.2">
      <c r="A457" s="601"/>
      <c r="B457" s="658"/>
      <c r="F457" s="593"/>
      <c r="G457" s="593"/>
      <c r="H457" s="593"/>
      <c r="I457" s="593"/>
      <c r="J457" s="593"/>
      <c r="K457" s="593"/>
    </row>
    <row r="458" spans="1:11" x14ac:dyDescent="0.2">
      <c r="A458" s="601"/>
      <c r="B458" s="658"/>
      <c r="F458" s="593"/>
      <c r="G458" s="593"/>
      <c r="H458" s="593"/>
      <c r="I458" s="593"/>
      <c r="J458" s="593"/>
      <c r="K458" s="593"/>
    </row>
    <row r="459" spans="1:11" x14ac:dyDescent="0.2">
      <c r="A459" s="601"/>
      <c r="B459" s="658"/>
      <c r="F459" s="593"/>
      <c r="G459" s="593"/>
      <c r="H459" s="593"/>
      <c r="I459" s="593"/>
      <c r="J459" s="593"/>
      <c r="K459" s="593"/>
    </row>
    <row r="460" spans="1:11" x14ac:dyDescent="0.2">
      <c r="A460" s="601"/>
      <c r="B460" s="658"/>
      <c r="F460" s="593"/>
      <c r="G460" s="593"/>
      <c r="H460" s="593"/>
      <c r="I460" s="593"/>
      <c r="J460" s="593"/>
      <c r="K460" s="593"/>
    </row>
    <row r="461" spans="1:11" x14ac:dyDescent="0.2">
      <c r="A461" s="601"/>
      <c r="B461" s="658"/>
      <c r="F461" s="593"/>
      <c r="G461" s="593"/>
      <c r="H461" s="593"/>
      <c r="I461" s="593"/>
      <c r="J461" s="593"/>
      <c r="K461" s="593"/>
    </row>
    <row r="462" spans="1:11" x14ac:dyDescent="0.2">
      <c r="A462" s="601"/>
      <c r="B462" s="658"/>
      <c r="F462" s="593"/>
      <c r="G462" s="593"/>
      <c r="H462" s="593"/>
      <c r="I462" s="593"/>
      <c r="J462" s="593"/>
      <c r="K462" s="593"/>
    </row>
    <row r="463" spans="1:11" x14ac:dyDescent="0.2">
      <c r="A463" s="601"/>
      <c r="B463" s="658"/>
      <c r="F463" s="593"/>
      <c r="G463" s="593"/>
      <c r="H463" s="593"/>
      <c r="I463" s="593"/>
      <c r="J463" s="593"/>
      <c r="K463" s="593"/>
    </row>
    <row r="464" spans="1:11" x14ac:dyDescent="0.2">
      <c r="A464" s="601"/>
      <c r="B464" s="658"/>
      <c r="F464" s="593"/>
      <c r="G464" s="593"/>
      <c r="H464" s="593"/>
      <c r="I464" s="593"/>
      <c r="J464" s="593"/>
      <c r="K464" s="593"/>
    </row>
    <row r="465" spans="1:11" x14ac:dyDescent="0.2">
      <c r="A465" s="601"/>
      <c r="B465" s="658"/>
      <c r="F465" s="593"/>
      <c r="G465" s="593"/>
      <c r="H465" s="593"/>
      <c r="I465" s="593"/>
      <c r="J465" s="593"/>
      <c r="K465" s="593"/>
    </row>
    <row r="466" spans="1:11" x14ac:dyDescent="0.2">
      <c r="A466" s="601"/>
      <c r="B466" s="658"/>
      <c r="F466" s="593"/>
      <c r="G466" s="593"/>
      <c r="H466" s="593"/>
      <c r="I466" s="593"/>
      <c r="J466" s="593"/>
      <c r="K466" s="593"/>
    </row>
    <row r="467" spans="1:11" x14ac:dyDescent="0.2">
      <c r="A467" s="601"/>
      <c r="B467" s="658"/>
      <c r="F467" s="593"/>
      <c r="G467" s="593"/>
      <c r="H467" s="593"/>
      <c r="I467" s="593"/>
      <c r="J467" s="593"/>
      <c r="K467" s="593"/>
    </row>
    <row r="468" spans="1:11" x14ac:dyDescent="0.2">
      <c r="A468" s="601"/>
      <c r="B468" s="658"/>
      <c r="F468" s="593"/>
      <c r="G468" s="593"/>
      <c r="H468" s="593"/>
      <c r="I468" s="593"/>
      <c r="J468" s="593"/>
      <c r="K468" s="593"/>
    </row>
    <row r="469" spans="1:11" x14ac:dyDescent="0.2">
      <c r="A469" s="601"/>
      <c r="B469" s="658"/>
      <c r="F469" s="593"/>
      <c r="G469" s="593"/>
      <c r="H469" s="593"/>
      <c r="I469" s="593"/>
      <c r="J469" s="593"/>
      <c r="K469" s="593"/>
    </row>
    <row r="470" spans="1:11" x14ac:dyDescent="0.2">
      <c r="A470" s="601"/>
      <c r="B470" s="658"/>
      <c r="F470" s="593"/>
      <c r="G470" s="593"/>
      <c r="H470" s="593"/>
      <c r="I470" s="593"/>
      <c r="J470" s="593"/>
      <c r="K470" s="593"/>
    </row>
    <row r="471" spans="1:11" x14ac:dyDescent="0.2">
      <c r="A471" s="601"/>
      <c r="B471" s="658"/>
      <c r="F471" s="593"/>
      <c r="G471" s="593"/>
      <c r="H471" s="593"/>
      <c r="I471" s="593"/>
      <c r="J471" s="593"/>
      <c r="K471" s="593"/>
    </row>
    <row r="472" spans="1:11" x14ac:dyDescent="0.2">
      <c r="A472" s="601"/>
      <c r="B472" s="658"/>
      <c r="F472" s="593"/>
      <c r="G472" s="593"/>
      <c r="H472" s="593"/>
      <c r="I472" s="593"/>
      <c r="J472" s="593"/>
      <c r="K472" s="593"/>
    </row>
    <row r="473" spans="1:11" x14ac:dyDescent="0.2">
      <c r="A473" s="601"/>
      <c r="B473" s="658"/>
      <c r="F473" s="593"/>
      <c r="G473" s="593"/>
      <c r="H473" s="593"/>
      <c r="I473" s="593"/>
      <c r="J473" s="593"/>
      <c r="K473" s="593"/>
    </row>
    <row r="474" spans="1:11" x14ac:dyDescent="0.2">
      <c r="A474" s="601"/>
      <c r="B474" s="658"/>
      <c r="F474" s="593"/>
      <c r="G474" s="593"/>
      <c r="H474" s="593"/>
      <c r="I474" s="593"/>
      <c r="J474" s="593"/>
      <c r="K474" s="593"/>
    </row>
    <row r="475" spans="1:11" x14ac:dyDescent="0.2">
      <c r="A475" s="601"/>
      <c r="B475" s="658"/>
      <c r="F475" s="593"/>
      <c r="G475" s="593"/>
      <c r="H475" s="593"/>
      <c r="I475" s="593"/>
      <c r="J475" s="593"/>
      <c r="K475" s="593"/>
    </row>
    <row r="476" spans="1:11" x14ac:dyDescent="0.2">
      <c r="A476" s="601"/>
      <c r="B476" s="658"/>
      <c r="F476" s="593"/>
      <c r="G476" s="593"/>
      <c r="H476" s="593"/>
      <c r="I476" s="593"/>
      <c r="J476" s="593"/>
      <c r="K476" s="593"/>
    </row>
    <row r="477" spans="1:11" x14ac:dyDescent="0.2">
      <c r="A477" s="601"/>
      <c r="B477" s="658"/>
      <c r="F477" s="593"/>
      <c r="G477" s="593"/>
      <c r="H477" s="593"/>
      <c r="I477" s="593"/>
      <c r="J477" s="593"/>
      <c r="K477" s="593"/>
    </row>
    <row r="478" spans="1:11" x14ac:dyDescent="0.2">
      <c r="A478" s="601"/>
      <c r="B478" s="658"/>
      <c r="F478" s="593"/>
      <c r="G478" s="593"/>
      <c r="H478" s="593"/>
      <c r="I478" s="593"/>
      <c r="J478" s="593"/>
      <c r="K478" s="593"/>
    </row>
    <row r="479" spans="1:11" x14ac:dyDescent="0.2">
      <c r="A479" s="601"/>
      <c r="B479" s="658"/>
      <c r="F479" s="593"/>
      <c r="G479" s="593"/>
      <c r="H479" s="593"/>
      <c r="I479" s="593"/>
      <c r="J479" s="593"/>
      <c r="K479" s="593"/>
    </row>
    <row r="480" spans="1:11" x14ac:dyDescent="0.2">
      <c r="A480" s="601"/>
      <c r="B480" s="658"/>
      <c r="F480" s="593"/>
      <c r="G480" s="593"/>
      <c r="H480" s="593"/>
      <c r="I480" s="593"/>
      <c r="J480" s="593"/>
      <c r="K480" s="593"/>
    </row>
    <row r="481" spans="1:11" x14ac:dyDescent="0.2">
      <c r="A481" s="601"/>
      <c r="B481" s="658"/>
      <c r="F481" s="593"/>
      <c r="G481" s="593"/>
      <c r="H481" s="593"/>
      <c r="I481" s="593"/>
      <c r="J481" s="593"/>
      <c r="K481" s="593"/>
    </row>
    <row r="482" spans="1:11" x14ac:dyDescent="0.2">
      <c r="A482" s="601"/>
      <c r="B482" s="658"/>
      <c r="F482" s="593"/>
      <c r="G482" s="593"/>
      <c r="H482" s="593"/>
      <c r="I482" s="593"/>
      <c r="J482" s="593"/>
      <c r="K482" s="593"/>
    </row>
    <row r="483" spans="1:11" x14ac:dyDescent="0.2">
      <c r="A483" s="601"/>
      <c r="B483" s="658"/>
      <c r="F483" s="593"/>
      <c r="G483" s="593"/>
      <c r="H483" s="593"/>
      <c r="I483" s="593"/>
      <c r="J483" s="593"/>
      <c r="K483" s="593"/>
    </row>
    <row r="484" spans="1:11" x14ac:dyDescent="0.2">
      <c r="A484" s="601"/>
      <c r="B484" s="658"/>
      <c r="F484" s="593"/>
      <c r="G484" s="593"/>
      <c r="H484" s="593"/>
      <c r="I484" s="593"/>
      <c r="J484" s="593"/>
      <c r="K484" s="593"/>
    </row>
    <row r="485" spans="1:11" x14ac:dyDescent="0.2">
      <c r="A485" s="601"/>
      <c r="B485" s="658"/>
      <c r="F485" s="593"/>
      <c r="G485" s="593"/>
      <c r="H485" s="593"/>
      <c r="I485" s="593"/>
      <c r="J485" s="593"/>
      <c r="K485" s="593"/>
    </row>
    <row r="486" spans="1:11" x14ac:dyDescent="0.2">
      <c r="A486" s="601"/>
      <c r="B486" s="658"/>
      <c r="F486" s="593"/>
      <c r="G486" s="593"/>
      <c r="H486" s="593"/>
      <c r="I486" s="593"/>
      <c r="J486" s="593"/>
      <c r="K486" s="593"/>
    </row>
    <row r="487" spans="1:11" x14ac:dyDescent="0.2">
      <c r="A487" s="601"/>
      <c r="B487" s="658"/>
      <c r="F487" s="593"/>
      <c r="G487" s="593"/>
      <c r="H487" s="593"/>
      <c r="I487" s="593"/>
      <c r="J487" s="593"/>
      <c r="K487" s="593"/>
    </row>
    <row r="488" spans="1:11" x14ac:dyDescent="0.2">
      <c r="A488" s="601"/>
      <c r="B488" s="658"/>
      <c r="F488" s="593"/>
      <c r="G488" s="593"/>
      <c r="H488" s="593"/>
      <c r="I488" s="593"/>
      <c r="J488" s="593"/>
      <c r="K488" s="593"/>
    </row>
    <row r="489" spans="1:11" x14ac:dyDescent="0.2">
      <c r="A489" s="601"/>
      <c r="B489" s="658"/>
      <c r="F489" s="593"/>
      <c r="G489" s="593"/>
      <c r="H489" s="593"/>
      <c r="I489" s="593"/>
      <c r="J489" s="593"/>
      <c r="K489" s="593"/>
    </row>
    <row r="490" spans="1:11" x14ac:dyDescent="0.2">
      <c r="A490" s="601"/>
      <c r="B490" s="658"/>
      <c r="F490" s="593"/>
      <c r="G490" s="593"/>
      <c r="H490" s="593"/>
      <c r="I490" s="593"/>
      <c r="J490" s="593"/>
      <c r="K490" s="593"/>
    </row>
    <row r="491" spans="1:11" x14ac:dyDescent="0.2">
      <c r="A491" s="601"/>
      <c r="B491" s="658"/>
      <c r="F491" s="593"/>
      <c r="G491" s="593"/>
      <c r="H491" s="593"/>
      <c r="I491" s="593"/>
      <c r="J491" s="593"/>
      <c r="K491" s="593"/>
    </row>
    <row r="492" spans="1:11" x14ac:dyDescent="0.2">
      <c r="A492" s="601"/>
      <c r="B492" s="658"/>
      <c r="F492" s="593"/>
      <c r="G492" s="593"/>
      <c r="H492" s="593"/>
      <c r="I492" s="593"/>
      <c r="J492" s="593"/>
      <c r="K492" s="593"/>
    </row>
    <row r="493" spans="1:11" x14ac:dyDescent="0.2">
      <c r="A493" s="601"/>
      <c r="B493" s="658"/>
      <c r="F493" s="593"/>
      <c r="G493" s="593"/>
      <c r="H493" s="593"/>
      <c r="I493" s="593"/>
      <c r="J493" s="593"/>
      <c r="K493" s="593"/>
    </row>
    <row r="494" spans="1:11" x14ac:dyDescent="0.2">
      <c r="A494" s="601"/>
      <c r="B494" s="658"/>
      <c r="F494" s="593"/>
      <c r="G494" s="593"/>
      <c r="H494" s="593"/>
      <c r="I494" s="593"/>
      <c r="J494" s="593"/>
      <c r="K494" s="593"/>
    </row>
    <row r="495" spans="1:11" x14ac:dyDescent="0.2">
      <c r="A495" s="601"/>
      <c r="B495" s="658"/>
      <c r="F495" s="593"/>
      <c r="G495" s="593"/>
      <c r="H495" s="593"/>
      <c r="I495" s="593"/>
      <c r="J495" s="593"/>
      <c r="K495" s="593"/>
    </row>
    <row r="496" spans="1:11" x14ac:dyDescent="0.2">
      <c r="A496" s="601"/>
      <c r="B496" s="658"/>
      <c r="F496" s="593"/>
      <c r="G496" s="593"/>
      <c r="H496" s="593"/>
      <c r="I496" s="593"/>
      <c r="J496" s="593"/>
      <c r="K496" s="593"/>
    </row>
    <row r="497" spans="1:11" x14ac:dyDescent="0.2">
      <c r="A497" s="601"/>
      <c r="B497" s="658"/>
      <c r="F497" s="593"/>
      <c r="G497" s="593"/>
      <c r="H497" s="593"/>
      <c r="I497" s="593"/>
      <c r="J497" s="593"/>
      <c r="K497" s="593"/>
    </row>
    <row r="498" spans="1:11" x14ac:dyDescent="0.2">
      <c r="A498" s="601"/>
      <c r="B498" s="658"/>
      <c r="F498" s="593"/>
      <c r="G498" s="593"/>
      <c r="H498" s="593"/>
      <c r="I498" s="593"/>
      <c r="J498" s="593"/>
      <c r="K498" s="593"/>
    </row>
    <row r="499" spans="1:11" x14ac:dyDescent="0.2">
      <c r="A499" s="601"/>
      <c r="B499" s="658"/>
      <c r="F499" s="593"/>
      <c r="G499" s="593"/>
      <c r="H499" s="593"/>
      <c r="I499" s="593"/>
      <c r="J499" s="593"/>
      <c r="K499" s="593"/>
    </row>
    <row r="500" spans="1:11" x14ac:dyDescent="0.2">
      <c r="A500" s="601"/>
      <c r="B500" s="658"/>
      <c r="F500" s="593"/>
      <c r="G500" s="593"/>
      <c r="H500" s="593"/>
      <c r="I500" s="593"/>
      <c r="J500" s="593"/>
      <c r="K500" s="593"/>
    </row>
    <row r="501" spans="1:11" x14ac:dyDescent="0.2">
      <c r="A501" s="601"/>
      <c r="B501" s="658"/>
      <c r="F501" s="593"/>
      <c r="G501" s="593"/>
      <c r="H501" s="593"/>
      <c r="I501" s="593"/>
      <c r="J501" s="593"/>
      <c r="K501" s="593"/>
    </row>
    <row r="502" spans="1:11" x14ac:dyDescent="0.2">
      <c r="A502" s="601"/>
      <c r="B502" s="658"/>
      <c r="F502" s="593"/>
      <c r="G502" s="593"/>
      <c r="H502" s="593"/>
      <c r="I502" s="593"/>
      <c r="J502" s="593"/>
      <c r="K502" s="593"/>
    </row>
    <row r="503" spans="1:11" x14ac:dyDescent="0.2">
      <c r="A503" s="601"/>
      <c r="B503" s="658"/>
      <c r="F503" s="593"/>
      <c r="G503" s="593"/>
      <c r="H503" s="593"/>
      <c r="I503" s="593"/>
      <c r="J503" s="593"/>
      <c r="K503" s="593"/>
    </row>
    <row r="504" spans="1:11" x14ac:dyDescent="0.2">
      <c r="A504" s="601"/>
      <c r="B504" s="658"/>
      <c r="F504" s="593"/>
      <c r="G504" s="593"/>
      <c r="H504" s="593"/>
      <c r="I504" s="593"/>
      <c r="J504" s="593"/>
      <c r="K504" s="593"/>
    </row>
    <row r="505" spans="1:11" x14ac:dyDescent="0.2">
      <c r="A505" s="601"/>
      <c r="B505" s="658"/>
      <c r="F505" s="593"/>
      <c r="G505" s="593"/>
      <c r="H505" s="593"/>
      <c r="I505" s="593"/>
      <c r="J505" s="593"/>
      <c r="K505" s="593"/>
    </row>
    <row r="506" spans="1:11" x14ac:dyDescent="0.2">
      <c r="A506" s="601"/>
      <c r="B506" s="658"/>
      <c r="F506" s="593"/>
      <c r="G506" s="593"/>
      <c r="H506" s="593"/>
      <c r="I506" s="593"/>
      <c r="J506" s="593"/>
      <c r="K506" s="593"/>
    </row>
    <row r="507" spans="1:11" x14ac:dyDescent="0.2">
      <c r="A507" s="601"/>
      <c r="B507" s="658"/>
      <c r="F507" s="593"/>
      <c r="G507" s="593"/>
      <c r="H507" s="593"/>
      <c r="I507" s="593"/>
      <c r="J507" s="593"/>
      <c r="K507" s="593"/>
    </row>
    <row r="508" spans="1:11" x14ac:dyDescent="0.2">
      <c r="A508" s="601"/>
      <c r="B508" s="658"/>
      <c r="F508" s="593"/>
      <c r="G508" s="593"/>
      <c r="H508" s="593"/>
      <c r="I508" s="593"/>
      <c r="J508" s="593"/>
      <c r="K508" s="593"/>
    </row>
    <row r="509" spans="1:11" x14ac:dyDescent="0.2">
      <c r="A509" s="601"/>
      <c r="B509" s="658"/>
      <c r="F509" s="593"/>
      <c r="G509" s="593"/>
      <c r="H509" s="593"/>
      <c r="I509" s="593"/>
      <c r="J509" s="593"/>
      <c r="K509" s="593"/>
    </row>
    <row r="510" spans="1:11" x14ac:dyDescent="0.2">
      <c r="A510" s="601"/>
      <c r="B510" s="658"/>
      <c r="F510" s="593"/>
      <c r="G510" s="593"/>
      <c r="H510" s="593"/>
      <c r="I510" s="593"/>
      <c r="J510" s="593"/>
      <c r="K510" s="593"/>
    </row>
    <row r="511" spans="1:11" x14ac:dyDescent="0.2">
      <c r="A511" s="601"/>
      <c r="B511" s="658"/>
      <c r="F511" s="593"/>
      <c r="G511" s="593"/>
      <c r="H511" s="593"/>
      <c r="I511" s="593"/>
      <c r="J511" s="593"/>
      <c r="K511" s="593"/>
    </row>
    <row r="512" spans="1:11" x14ac:dyDescent="0.2">
      <c r="A512" s="601"/>
      <c r="B512" s="658"/>
      <c r="F512" s="593"/>
      <c r="G512" s="593"/>
      <c r="H512" s="593"/>
      <c r="I512" s="593"/>
      <c r="J512" s="593"/>
      <c r="K512" s="593"/>
    </row>
    <row r="513" spans="1:11" x14ac:dyDescent="0.2">
      <c r="A513" s="601"/>
      <c r="B513" s="658"/>
      <c r="F513" s="593"/>
      <c r="G513" s="593"/>
      <c r="H513" s="593"/>
      <c r="I513" s="593"/>
      <c r="J513" s="593"/>
      <c r="K513" s="593"/>
    </row>
    <row r="514" spans="1:11" x14ac:dyDescent="0.2">
      <c r="A514" s="601"/>
      <c r="B514" s="658"/>
      <c r="F514" s="593"/>
      <c r="G514" s="593"/>
      <c r="H514" s="593"/>
      <c r="I514" s="593"/>
      <c r="J514" s="593"/>
      <c r="K514" s="593"/>
    </row>
    <row r="515" spans="1:11" x14ac:dyDescent="0.2">
      <c r="A515" s="601"/>
      <c r="B515" s="658"/>
      <c r="F515" s="593"/>
      <c r="G515" s="593"/>
      <c r="H515" s="593"/>
      <c r="I515" s="593"/>
      <c r="J515" s="593"/>
      <c r="K515" s="593"/>
    </row>
    <row r="516" spans="1:11" x14ac:dyDescent="0.2">
      <c r="A516" s="601"/>
      <c r="B516" s="658"/>
      <c r="F516" s="593"/>
      <c r="G516" s="593"/>
      <c r="H516" s="593"/>
      <c r="I516" s="593"/>
      <c r="J516" s="593"/>
      <c r="K516" s="593"/>
    </row>
    <row r="517" spans="1:11" x14ac:dyDescent="0.2">
      <c r="A517" s="601"/>
      <c r="B517" s="658"/>
      <c r="F517" s="593"/>
      <c r="G517" s="593"/>
      <c r="H517" s="593"/>
      <c r="I517" s="593"/>
      <c r="J517" s="593"/>
      <c r="K517" s="593"/>
    </row>
    <row r="518" spans="1:11" x14ac:dyDescent="0.2">
      <c r="A518" s="601"/>
      <c r="B518" s="658"/>
      <c r="F518" s="593"/>
      <c r="G518" s="593"/>
      <c r="H518" s="593"/>
      <c r="I518" s="593"/>
      <c r="J518" s="593"/>
      <c r="K518" s="593"/>
    </row>
    <row r="519" spans="1:11" x14ac:dyDescent="0.2">
      <c r="A519" s="601"/>
      <c r="B519" s="658"/>
      <c r="F519" s="593"/>
      <c r="G519" s="593"/>
      <c r="H519" s="593"/>
      <c r="I519" s="593"/>
      <c r="J519" s="593"/>
      <c r="K519" s="593"/>
    </row>
    <row r="520" spans="1:11" x14ac:dyDescent="0.2">
      <c r="A520" s="601"/>
      <c r="B520" s="658"/>
      <c r="F520" s="593"/>
      <c r="G520" s="593"/>
      <c r="H520" s="593"/>
      <c r="I520" s="593"/>
      <c r="J520" s="593"/>
      <c r="K520" s="593"/>
    </row>
    <row r="521" spans="1:11" x14ac:dyDescent="0.2">
      <c r="A521" s="601"/>
      <c r="B521" s="658"/>
      <c r="F521" s="593"/>
      <c r="G521" s="593"/>
      <c r="H521" s="593"/>
      <c r="I521" s="593"/>
      <c r="J521" s="593"/>
      <c r="K521" s="593"/>
    </row>
    <row r="522" spans="1:11" x14ac:dyDescent="0.2">
      <c r="A522" s="601"/>
      <c r="B522" s="658"/>
      <c r="F522" s="593"/>
      <c r="G522" s="593"/>
      <c r="H522" s="593"/>
      <c r="I522" s="593"/>
      <c r="J522" s="593"/>
      <c r="K522" s="593"/>
    </row>
    <row r="523" spans="1:11" x14ac:dyDescent="0.2">
      <c r="A523" s="601"/>
      <c r="B523" s="658"/>
      <c r="F523" s="593"/>
      <c r="G523" s="593"/>
      <c r="H523" s="593"/>
      <c r="I523" s="593"/>
      <c r="J523" s="593"/>
      <c r="K523" s="593"/>
    </row>
    <row r="524" spans="1:11" x14ac:dyDescent="0.2">
      <c r="A524" s="601"/>
      <c r="B524" s="658"/>
      <c r="F524" s="593"/>
      <c r="G524" s="593"/>
      <c r="H524" s="593"/>
      <c r="I524" s="593"/>
      <c r="J524" s="593"/>
      <c r="K524" s="593"/>
    </row>
    <row r="525" spans="1:11" x14ac:dyDescent="0.2">
      <c r="A525" s="601"/>
      <c r="B525" s="658"/>
      <c r="F525" s="593"/>
      <c r="G525" s="593"/>
      <c r="H525" s="593"/>
      <c r="I525" s="593"/>
      <c r="J525" s="593"/>
      <c r="K525" s="593"/>
    </row>
    <row r="526" spans="1:11" x14ac:dyDescent="0.2">
      <c r="A526" s="601"/>
      <c r="B526" s="658"/>
      <c r="F526" s="593"/>
      <c r="G526" s="593"/>
      <c r="H526" s="593"/>
      <c r="I526" s="593"/>
      <c r="J526" s="593"/>
      <c r="K526" s="593"/>
    </row>
    <row r="527" spans="1:11" x14ac:dyDescent="0.2">
      <c r="A527" s="601"/>
      <c r="B527" s="658"/>
      <c r="F527" s="593"/>
      <c r="G527" s="593"/>
      <c r="H527" s="593"/>
      <c r="I527" s="593"/>
      <c r="J527" s="593"/>
      <c r="K527" s="593"/>
    </row>
    <row r="528" spans="1:11" x14ac:dyDescent="0.2">
      <c r="A528" s="601"/>
      <c r="B528" s="658"/>
      <c r="F528" s="593"/>
      <c r="G528" s="593"/>
      <c r="H528" s="593"/>
      <c r="I528" s="593"/>
      <c r="J528" s="593"/>
      <c r="K528" s="593"/>
    </row>
    <row r="529" spans="1:11" x14ac:dyDescent="0.2">
      <c r="A529" s="601"/>
      <c r="B529" s="658"/>
      <c r="F529" s="593"/>
      <c r="G529" s="593"/>
      <c r="H529" s="593"/>
      <c r="I529" s="593"/>
      <c r="J529" s="593"/>
      <c r="K529" s="593"/>
    </row>
    <row r="530" spans="1:11" x14ac:dyDescent="0.2">
      <c r="A530" s="601"/>
      <c r="B530" s="658"/>
      <c r="F530" s="593"/>
      <c r="G530" s="593"/>
      <c r="H530" s="593"/>
      <c r="I530" s="593"/>
      <c r="J530" s="593"/>
      <c r="K530" s="593"/>
    </row>
    <row r="531" spans="1:11" x14ac:dyDescent="0.2">
      <c r="A531" s="601"/>
      <c r="B531" s="658"/>
      <c r="F531" s="593"/>
      <c r="G531" s="593"/>
      <c r="H531" s="593"/>
      <c r="I531" s="593"/>
      <c r="J531" s="593"/>
      <c r="K531" s="593"/>
    </row>
    <row r="532" spans="1:11" x14ac:dyDescent="0.2">
      <c r="A532" s="601"/>
      <c r="B532" s="658"/>
      <c r="F532" s="593"/>
      <c r="G532" s="593"/>
      <c r="H532" s="593"/>
      <c r="I532" s="593"/>
      <c r="J532" s="593"/>
      <c r="K532" s="593"/>
    </row>
    <row r="533" spans="1:11" x14ac:dyDescent="0.2">
      <c r="A533" s="601"/>
      <c r="B533" s="658"/>
      <c r="F533" s="593"/>
      <c r="G533" s="593"/>
      <c r="H533" s="593"/>
      <c r="I533" s="593"/>
      <c r="J533" s="593"/>
      <c r="K533" s="593"/>
    </row>
    <row r="534" spans="1:11" x14ac:dyDescent="0.2">
      <c r="A534" s="601"/>
      <c r="B534" s="658"/>
      <c r="F534" s="593"/>
      <c r="G534" s="593"/>
      <c r="H534" s="593"/>
      <c r="I534" s="593"/>
      <c r="J534" s="593"/>
      <c r="K534" s="593"/>
    </row>
    <row r="535" spans="1:11" x14ac:dyDescent="0.2">
      <c r="A535" s="601"/>
      <c r="B535" s="658"/>
      <c r="F535" s="593"/>
      <c r="G535" s="593"/>
      <c r="H535" s="593"/>
      <c r="I535" s="593"/>
      <c r="J535" s="593"/>
      <c r="K535" s="593"/>
    </row>
    <row r="536" spans="1:11" x14ac:dyDescent="0.2">
      <c r="A536" s="601"/>
      <c r="B536" s="658"/>
      <c r="F536" s="593"/>
      <c r="G536" s="593"/>
      <c r="H536" s="593"/>
      <c r="I536" s="593"/>
      <c r="J536" s="593"/>
      <c r="K536" s="593"/>
    </row>
    <row r="537" spans="1:11" x14ac:dyDescent="0.2">
      <c r="A537" s="601"/>
      <c r="B537" s="658"/>
      <c r="F537" s="593"/>
      <c r="G537" s="593"/>
      <c r="H537" s="593"/>
      <c r="I537" s="593"/>
      <c r="J537" s="593"/>
      <c r="K537" s="593"/>
    </row>
    <row r="538" spans="1:11" x14ac:dyDescent="0.2">
      <c r="A538" s="601"/>
      <c r="B538" s="658"/>
      <c r="F538" s="593"/>
      <c r="G538" s="593"/>
      <c r="H538" s="593"/>
      <c r="I538" s="593"/>
      <c r="J538" s="593"/>
      <c r="K538" s="593"/>
    </row>
    <row r="539" spans="1:11" x14ac:dyDescent="0.2">
      <c r="A539" s="601"/>
      <c r="B539" s="658"/>
      <c r="F539" s="593"/>
      <c r="G539" s="593"/>
      <c r="H539" s="593"/>
      <c r="I539" s="593"/>
      <c r="J539" s="593"/>
      <c r="K539" s="593"/>
    </row>
    <row r="540" spans="1:11" x14ac:dyDescent="0.2">
      <c r="A540" s="601"/>
      <c r="B540" s="658"/>
      <c r="F540" s="593"/>
      <c r="G540" s="593"/>
      <c r="H540" s="593"/>
      <c r="I540" s="593"/>
      <c r="J540" s="593"/>
      <c r="K540" s="593"/>
    </row>
    <row r="541" spans="1:11" x14ac:dyDescent="0.2">
      <c r="A541" s="601"/>
      <c r="B541" s="658"/>
      <c r="F541" s="593"/>
      <c r="G541" s="593"/>
      <c r="H541" s="593"/>
      <c r="I541" s="593"/>
      <c r="J541" s="593"/>
      <c r="K541" s="593"/>
    </row>
    <row r="542" spans="1:11" x14ac:dyDescent="0.2">
      <c r="A542" s="601"/>
      <c r="B542" s="658"/>
      <c r="F542" s="593"/>
      <c r="G542" s="593"/>
      <c r="H542" s="593"/>
      <c r="I542" s="593"/>
      <c r="J542" s="593"/>
      <c r="K542" s="593"/>
    </row>
    <row r="543" spans="1:11" x14ac:dyDescent="0.2">
      <c r="A543" s="601"/>
      <c r="B543" s="658"/>
      <c r="F543" s="593"/>
      <c r="G543" s="593"/>
      <c r="H543" s="593"/>
      <c r="I543" s="593"/>
      <c r="J543" s="593"/>
      <c r="K543" s="593"/>
    </row>
    <row r="544" spans="1:11" x14ac:dyDescent="0.2">
      <c r="A544" s="601"/>
      <c r="B544" s="658"/>
      <c r="F544" s="593"/>
      <c r="G544" s="593"/>
      <c r="H544" s="593"/>
      <c r="I544" s="593"/>
      <c r="J544" s="593"/>
      <c r="K544" s="593"/>
    </row>
    <row r="545" spans="1:11" x14ac:dyDescent="0.2">
      <c r="A545" s="601"/>
      <c r="B545" s="658"/>
      <c r="F545" s="593"/>
      <c r="G545" s="593"/>
      <c r="H545" s="593"/>
      <c r="I545" s="593"/>
      <c r="J545" s="593"/>
      <c r="K545" s="593"/>
    </row>
    <row r="546" spans="1:11" x14ac:dyDescent="0.2">
      <c r="A546" s="601"/>
      <c r="B546" s="658"/>
      <c r="F546" s="593"/>
      <c r="G546" s="593"/>
      <c r="H546" s="593"/>
      <c r="I546" s="593"/>
      <c r="J546" s="593"/>
      <c r="K546" s="593"/>
    </row>
    <row r="547" spans="1:11" x14ac:dyDescent="0.2">
      <c r="A547" s="601"/>
      <c r="B547" s="658"/>
      <c r="F547" s="593"/>
      <c r="G547" s="593"/>
      <c r="H547" s="593"/>
      <c r="I547" s="593"/>
      <c r="J547" s="593"/>
      <c r="K547" s="593"/>
    </row>
    <row r="548" spans="1:11" x14ac:dyDescent="0.2">
      <c r="A548" s="601"/>
      <c r="B548" s="658"/>
      <c r="F548" s="593"/>
      <c r="G548" s="593"/>
      <c r="H548" s="593"/>
      <c r="I548" s="593"/>
      <c r="J548" s="593"/>
      <c r="K548" s="593"/>
    </row>
    <row r="549" spans="1:11" x14ac:dyDescent="0.2">
      <c r="A549" s="601"/>
      <c r="B549" s="658"/>
      <c r="F549" s="593"/>
      <c r="G549" s="593"/>
      <c r="H549" s="593"/>
      <c r="I549" s="593"/>
      <c r="J549" s="593"/>
      <c r="K549" s="593"/>
    </row>
    <row r="550" spans="1:11" x14ac:dyDescent="0.2">
      <c r="A550" s="601"/>
      <c r="B550" s="658"/>
      <c r="F550" s="593"/>
      <c r="G550" s="593"/>
      <c r="H550" s="593"/>
      <c r="I550" s="593"/>
      <c r="J550" s="593"/>
      <c r="K550" s="593"/>
    </row>
    <row r="551" spans="1:11" x14ac:dyDescent="0.2">
      <c r="A551" s="601"/>
      <c r="B551" s="658"/>
      <c r="F551" s="593"/>
      <c r="G551" s="593"/>
      <c r="H551" s="593"/>
      <c r="I551" s="593"/>
      <c r="J551" s="593"/>
      <c r="K551" s="593"/>
    </row>
    <row r="552" spans="1:11" x14ac:dyDescent="0.2">
      <c r="A552" s="601"/>
      <c r="B552" s="658"/>
      <c r="F552" s="593"/>
      <c r="G552" s="593"/>
      <c r="H552" s="593"/>
      <c r="I552" s="593"/>
      <c r="J552" s="593"/>
      <c r="K552" s="593"/>
    </row>
    <row r="553" spans="1:11" x14ac:dyDescent="0.2">
      <c r="A553" s="601"/>
      <c r="B553" s="658"/>
      <c r="F553" s="593"/>
      <c r="G553" s="593"/>
      <c r="H553" s="593"/>
      <c r="I553" s="593"/>
      <c r="J553" s="593"/>
      <c r="K553" s="593"/>
    </row>
    <row r="554" spans="1:11" x14ac:dyDescent="0.2">
      <c r="A554" s="601"/>
      <c r="B554" s="658"/>
      <c r="F554" s="593"/>
      <c r="G554" s="593"/>
      <c r="H554" s="593"/>
      <c r="I554" s="593"/>
      <c r="J554" s="593"/>
      <c r="K554" s="593"/>
    </row>
    <row r="555" spans="1:11" x14ac:dyDescent="0.2">
      <c r="A555" s="601"/>
      <c r="B555" s="658"/>
      <c r="F555" s="593"/>
      <c r="G555" s="593"/>
      <c r="H555" s="593"/>
      <c r="I555" s="593"/>
      <c r="J555" s="593"/>
      <c r="K555" s="593"/>
    </row>
    <row r="556" spans="1:11" x14ac:dyDescent="0.2">
      <c r="A556" s="601"/>
      <c r="B556" s="658"/>
      <c r="F556" s="593"/>
      <c r="G556" s="593"/>
      <c r="H556" s="593"/>
      <c r="I556" s="593"/>
      <c r="J556" s="593"/>
      <c r="K556" s="593"/>
    </row>
    <row r="557" spans="1:11" x14ac:dyDescent="0.2">
      <c r="A557" s="601"/>
      <c r="B557" s="658"/>
      <c r="F557" s="593"/>
      <c r="G557" s="593"/>
      <c r="H557" s="593"/>
      <c r="I557" s="593"/>
      <c r="J557" s="593"/>
      <c r="K557" s="593"/>
    </row>
    <row r="558" spans="1:11" x14ac:dyDescent="0.2">
      <c r="A558" s="601"/>
      <c r="B558" s="658"/>
      <c r="F558" s="593"/>
      <c r="G558" s="593"/>
      <c r="H558" s="593"/>
      <c r="I558" s="593"/>
      <c r="J558" s="593"/>
      <c r="K558" s="593"/>
    </row>
    <row r="559" spans="1:11" x14ac:dyDescent="0.2">
      <c r="A559" s="601"/>
      <c r="B559" s="658"/>
      <c r="F559" s="593"/>
      <c r="G559" s="593"/>
      <c r="H559" s="593"/>
      <c r="I559" s="593"/>
      <c r="J559" s="593"/>
      <c r="K559" s="593"/>
    </row>
    <row r="560" spans="1:11" x14ac:dyDescent="0.2">
      <c r="A560" s="601"/>
      <c r="B560" s="658"/>
      <c r="F560" s="593"/>
      <c r="G560" s="593"/>
      <c r="H560" s="593"/>
      <c r="I560" s="593"/>
      <c r="J560" s="593"/>
      <c r="K560" s="593"/>
    </row>
    <row r="561" spans="1:11" x14ac:dyDescent="0.2">
      <c r="A561" s="601"/>
      <c r="B561" s="658"/>
      <c r="F561" s="593"/>
      <c r="G561" s="593"/>
      <c r="H561" s="593"/>
      <c r="I561" s="593"/>
      <c r="J561" s="593"/>
      <c r="K561" s="593"/>
    </row>
    <row r="562" spans="1:11" x14ac:dyDescent="0.2">
      <c r="A562" s="601"/>
      <c r="B562" s="658"/>
      <c r="F562" s="593"/>
      <c r="G562" s="593"/>
      <c r="H562" s="593"/>
      <c r="I562" s="593"/>
      <c r="J562" s="593"/>
      <c r="K562" s="593"/>
    </row>
    <row r="563" spans="1:11" x14ac:dyDescent="0.2">
      <c r="A563" s="601"/>
      <c r="B563" s="658"/>
      <c r="F563" s="593"/>
      <c r="G563" s="593"/>
      <c r="H563" s="593"/>
      <c r="I563" s="593"/>
      <c r="J563" s="593"/>
      <c r="K563" s="593"/>
    </row>
    <row r="564" spans="1:11" x14ac:dyDescent="0.2">
      <c r="A564" s="601"/>
      <c r="B564" s="658"/>
      <c r="F564" s="593"/>
      <c r="G564" s="593"/>
      <c r="H564" s="593"/>
      <c r="I564" s="593"/>
      <c r="J564" s="593"/>
      <c r="K564" s="593"/>
    </row>
    <row r="565" spans="1:11" x14ac:dyDescent="0.2">
      <c r="A565" s="601"/>
      <c r="B565" s="658"/>
      <c r="F565" s="593"/>
      <c r="G565" s="593"/>
      <c r="H565" s="593"/>
      <c r="I565" s="593"/>
      <c r="J565" s="593"/>
      <c r="K565" s="593"/>
    </row>
    <row r="566" spans="1:11" x14ac:dyDescent="0.2">
      <c r="A566" s="601"/>
      <c r="B566" s="658"/>
      <c r="F566" s="593"/>
      <c r="G566" s="593"/>
      <c r="H566" s="593"/>
      <c r="I566" s="593"/>
      <c r="J566" s="593"/>
      <c r="K566" s="593"/>
    </row>
    <row r="567" spans="1:11" x14ac:dyDescent="0.2">
      <c r="A567" s="601"/>
      <c r="B567" s="658"/>
      <c r="F567" s="593"/>
      <c r="G567" s="593"/>
      <c r="H567" s="593"/>
      <c r="I567" s="593"/>
      <c r="J567" s="593"/>
      <c r="K567" s="593"/>
    </row>
    <row r="568" spans="1:11" x14ac:dyDescent="0.2">
      <c r="A568" s="601"/>
      <c r="B568" s="658"/>
      <c r="F568" s="593"/>
      <c r="G568" s="593"/>
      <c r="H568" s="593"/>
      <c r="I568" s="593"/>
      <c r="J568" s="593"/>
      <c r="K568" s="593"/>
    </row>
    <row r="569" spans="1:11" x14ac:dyDescent="0.2">
      <c r="A569" s="601"/>
      <c r="B569" s="658"/>
      <c r="F569" s="593"/>
      <c r="G569" s="593"/>
      <c r="H569" s="593"/>
      <c r="I569" s="593"/>
      <c r="J569" s="593"/>
      <c r="K569" s="593"/>
    </row>
    <row r="570" spans="1:11" x14ac:dyDescent="0.2">
      <c r="A570" s="601"/>
      <c r="B570" s="658"/>
      <c r="F570" s="593"/>
      <c r="G570" s="593"/>
      <c r="H570" s="593"/>
      <c r="I570" s="593"/>
      <c r="J570" s="593"/>
      <c r="K570" s="593"/>
    </row>
    <row r="571" spans="1:11" x14ac:dyDescent="0.2">
      <c r="A571" s="601"/>
      <c r="B571" s="658"/>
      <c r="F571" s="593"/>
      <c r="G571" s="593"/>
      <c r="H571" s="593"/>
      <c r="I571" s="593"/>
      <c r="J571" s="593"/>
      <c r="K571" s="593"/>
    </row>
    <row r="572" spans="1:11" x14ac:dyDescent="0.2">
      <c r="A572" s="601"/>
      <c r="B572" s="658"/>
      <c r="F572" s="593"/>
      <c r="G572" s="593"/>
      <c r="H572" s="593"/>
      <c r="I572" s="593"/>
      <c r="J572" s="593"/>
      <c r="K572" s="593"/>
    </row>
    <row r="573" spans="1:11" x14ac:dyDescent="0.2">
      <c r="A573" s="601"/>
      <c r="B573" s="658"/>
      <c r="F573" s="593"/>
      <c r="G573" s="593"/>
      <c r="H573" s="593"/>
      <c r="I573" s="593"/>
      <c r="J573" s="593"/>
      <c r="K573" s="593"/>
    </row>
    <row r="574" spans="1:11" x14ac:dyDescent="0.2">
      <c r="A574" s="601"/>
      <c r="B574" s="658"/>
      <c r="F574" s="593"/>
      <c r="G574" s="593"/>
      <c r="H574" s="593"/>
      <c r="I574" s="593"/>
      <c r="J574" s="593"/>
      <c r="K574" s="593"/>
    </row>
    <row r="575" spans="1:11" x14ac:dyDescent="0.2">
      <c r="A575" s="601"/>
      <c r="B575" s="658"/>
      <c r="F575" s="593"/>
      <c r="G575" s="593"/>
      <c r="H575" s="593"/>
      <c r="I575" s="593"/>
      <c r="J575" s="593"/>
      <c r="K575" s="593"/>
    </row>
    <row r="576" spans="1:11" x14ac:dyDescent="0.2">
      <c r="A576" s="601"/>
      <c r="B576" s="658"/>
      <c r="F576" s="593"/>
      <c r="G576" s="593"/>
      <c r="H576" s="593"/>
      <c r="I576" s="593"/>
      <c r="J576" s="593"/>
      <c r="K576" s="593"/>
    </row>
    <row r="577" spans="1:11" x14ac:dyDescent="0.2">
      <c r="A577" s="601"/>
      <c r="B577" s="658"/>
      <c r="F577" s="593"/>
      <c r="G577" s="593"/>
      <c r="H577" s="593"/>
      <c r="I577" s="593"/>
      <c r="J577" s="593"/>
      <c r="K577" s="593"/>
    </row>
    <row r="578" spans="1:11" x14ac:dyDescent="0.2">
      <c r="A578" s="601"/>
      <c r="B578" s="658"/>
      <c r="F578" s="593"/>
      <c r="G578" s="593"/>
      <c r="H578" s="593"/>
      <c r="I578" s="593"/>
      <c r="J578" s="593"/>
      <c r="K578" s="593"/>
    </row>
    <row r="579" spans="1:11" x14ac:dyDescent="0.2">
      <c r="A579" s="601"/>
      <c r="B579" s="658"/>
      <c r="F579" s="593"/>
      <c r="G579" s="593"/>
      <c r="H579" s="593"/>
      <c r="I579" s="593"/>
      <c r="J579" s="593"/>
      <c r="K579" s="593"/>
    </row>
    <row r="580" spans="1:11" x14ac:dyDescent="0.2">
      <c r="A580" s="601"/>
      <c r="B580" s="658"/>
      <c r="F580" s="593"/>
      <c r="G580" s="593"/>
      <c r="H580" s="593"/>
      <c r="I580" s="593"/>
      <c r="J580" s="593"/>
      <c r="K580" s="593"/>
    </row>
    <row r="581" spans="1:11" x14ac:dyDescent="0.2">
      <c r="A581" s="601"/>
      <c r="B581" s="658"/>
      <c r="F581" s="593"/>
      <c r="G581" s="593"/>
      <c r="H581" s="593"/>
      <c r="I581" s="593"/>
      <c r="J581" s="593"/>
      <c r="K581" s="593"/>
    </row>
    <row r="582" spans="1:11" x14ac:dyDescent="0.2">
      <c r="A582" s="601"/>
      <c r="B582" s="658"/>
      <c r="F582" s="593"/>
      <c r="G582" s="593"/>
      <c r="H582" s="593"/>
      <c r="I582" s="593"/>
      <c r="J582" s="593"/>
      <c r="K582" s="593"/>
    </row>
    <row r="583" spans="1:11" x14ac:dyDescent="0.2">
      <c r="A583" s="601"/>
      <c r="B583" s="658"/>
      <c r="F583" s="593"/>
      <c r="G583" s="593"/>
      <c r="H583" s="593"/>
      <c r="I583" s="593"/>
      <c r="J583" s="593"/>
      <c r="K583" s="593"/>
    </row>
    <row r="584" spans="1:11" x14ac:dyDescent="0.2">
      <c r="A584" s="601"/>
      <c r="B584" s="658"/>
      <c r="F584" s="593"/>
      <c r="G584" s="593"/>
      <c r="H584" s="593"/>
      <c r="I584" s="593"/>
      <c r="J584" s="593"/>
      <c r="K584" s="593"/>
    </row>
    <row r="585" spans="1:11" x14ac:dyDescent="0.2">
      <c r="A585" s="601"/>
      <c r="B585" s="658"/>
      <c r="F585" s="593"/>
      <c r="G585" s="593"/>
      <c r="H585" s="593"/>
      <c r="I585" s="593"/>
      <c r="J585" s="593"/>
      <c r="K585" s="593"/>
    </row>
    <row r="586" spans="1:11" x14ac:dyDescent="0.2">
      <c r="A586" s="601"/>
      <c r="B586" s="658"/>
      <c r="F586" s="593"/>
      <c r="G586" s="593"/>
      <c r="H586" s="593"/>
      <c r="I586" s="593"/>
      <c r="J586" s="593"/>
      <c r="K586" s="593"/>
    </row>
    <row r="587" spans="1:11" x14ac:dyDescent="0.2">
      <c r="A587" s="601"/>
      <c r="B587" s="658"/>
      <c r="F587" s="593"/>
      <c r="G587" s="593"/>
      <c r="H587" s="593"/>
      <c r="I587" s="593"/>
      <c r="J587" s="593"/>
      <c r="K587" s="593"/>
    </row>
    <row r="588" spans="1:11" x14ac:dyDescent="0.2">
      <c r="A588" s="601"/>
      <c r="B588" s="658"/>
      <c r="F588" s="593"/>
      <c r="G588" s="593"/>
      <c r="H588" s="593"/>
      <c r="I588" s="593"/>
      <c r="J588" s="593"/>
      <c r="K588" s="593"/>
    </row>
    <row r="589" spans="1:11" x14ac:dyDescent="0.2">
      <c r="A589" s="601"/>
      <c r="B589" s="658"/>
      <c r="F589" s="593"/>
      <c r="G589" s="593"/>
      <c r="H589" s="593"/>
      <c r="I589" s="593"/>
      <c r="J589" s="593"/>
      <c r="K589" s="593"/>
    </row>
    <row r="590" spans="1:11" x14ac:dyDescent="0.2">
      <c r="A590" s="601"/>
      <c r="B590" s="658"/>
      <c r="F590" s="593"/>
      <c r="G590" s="593"/>
      <c r="H590" s="593"/>
      <c r="I590" s="593"/>
      <c r="J590" s="593"/>
      <c r="K590" s="593"/>
    </row>
    <row r="591" spans="1:11" x14ac:dyDescent="0.2">
      <c r="A591" s="601"/>
      <c r="B591" s="658"/>
      <c r="F591" s="593"/>
      <c r="G591" s="593"/>
      <c r="H591" s="593"/>
      <c r="I591" s="593"/>
      <c r="J591" s="593"/>
      <c r="K591" s="593"/>
    </row>
    <row r="592" spans="1:11" x14ac:dyDescent="0.2">
      <c r="A592" s="601"/>
      <c r="B592" s="658"/>
      <c r="F592" s="593"/>
      <c r="G592" s="593"/>
      <c r="H592" s="593"/>
      <c r="I592" s="593"/>
      <c r="J592" s="593"/>
      <c r="K592" s="593"/>
    </row>
    <row r="593" spans="1:11" x14ac:dyDescent="0.2">
      <c r="A593" s="601"/>
      <c r="B593" s="658"/>
      <c r="F593" s="593"/>
      <c r="G593" s="593"/>
      <c r="H593" s="593"/>
      <c r="I593" s="593"/>
      <c r="J593" s="593"/>
      <c r="K593" s="593"/>
    </row>
    <row r="594" spans="1:11" x14ac:dyDescent="0.2">
      <c r="A594" s="601"/>
      <c r="B594" s="658"/>
      <c r="F594" s="593"/>
      <c r="G594" s="593"/>
      <c r="H594" s="593"/>
      <c r="I594" s="593"/>
      <c r="J594" s="593"/>
      <c r="K594" s="593"/>
    </row>
    <row r="595" spans="1:11" x14ac:dyDescent="0.2">
      <c r="A595" s="601"/>
      <c r="B595" s="658"/>
      <c r="F595" s="593"/>
      <c r="G595" s="593"/>
      <c r="H595" s="593"/>
      <c r="I595" s="593"/>
      <c r="J595" s="593"/>
      <c r="K595" s="593"/>
    </row>
    <row r="596" spans="1:11" x14ac:dyDescent="0.2">
      <c r="A596" s="601"/>
      <c r="B596" s="658"/>
      <c r="F596" s="593"/>
      <c r="G596" s="593"/>
      <c r="H596" s="593"/>
      <c r="I596" s="593"/>
      <c r="J596" s="593"/>
      <c r="K596" s="593"/>
    </row>
    <row r="597" spans="1:11" x14ac:dyDescent="0.2">
      <c r="A597" s="601"/>
      <c r="B597" s="658"/>
      <c r="F597" s="593"/>
      <c r="G597" s="593"/>
      <c r="H597" s="593"/>
      <c r="I597" s="593"/>
      <c r="J597" s="593"/>
      <c r="K597" s="593"/>
    </row>
    <row r="598" spans="1:11" x14ac:dyDescent="0.2">
      <c r="A598" s="601"/>
      <c r="B598" s="658"/>
      <c r="F598" s="593"/>
      <c r="G598" s="593"/>
      <c r="H598" s="593"/>
      <c r="I598" s="593"/>
      <c r="J598" s="593"/>
      <c r="K598" s="593"/>
    </row>
    <row r="599" spans="1:11" x14ac:dyDescent="0.2">
      <c r="A599" s="601"/>
      <c r="B599" s="658"/>
      <c r="F599" s="593"/>
      <c r="G599" s="593"/>
      <c r="H599" s="593"/>
      <c r="I599" s="593"/>
      <c r="J599" s="593"/>
      <c r="K599" s="593"/>
    </row>
    <row r="600" spans="1:11" x14ac:dyDescent="0.2">
      <c r="A600" s="601"/>
      <c r="B600" s="658"/>
      <c r="F600" s="593"/>
      <c r="G600" s="593"/>
      <c r="H600" s="593"/>
      <c r="I600" s="593"/>
      <c r="J600" s="593"/>
      <c r="K600" s="593"/>
    </row>
    <row r="601" spans="1:11" x14ac:dyDescent="0.2">
      <c r="A601" s="601"/>
      <c r="B601" s="658"/>
      <c r="F601" s="593"/>
      <c r="G601" s="593"/>
      <c r="H601" s="593"/>
      <c r="I601" s="593"/>
      <c r="J601" s="593"/>
      <c r="K601" s="593"/>
    </row>
    <row r="602" spans="1:11" x14ac:dyDescent="0.2">
      <c r="A602" s="601"/>
      <c r="B602" s="658"/>
      <c r="F602" s="593"/>
      <c r="G602" s="593"/>
      <c r="H602" s="593"/>
      <c r="I602" s="593"/>
      <c r="J602" s="593"/>
      <c r="K602" s="593"/>
    </row>
    <row r="603" spans="1:11" x14ac:dyDescent="0.2">
      <c r="A603" s="601"/>
      <c r="B603" s="658"/>
      <c r="F603" s="593"/>
      <c r="G603" s="593"/>
      <c r="H603" s="593"/>
      <c r="I603" s="593"/>
      <c r="J603" s="593"/>
      <c r="K603" s="593"/>
    </row>
    <row r="604" spans="1:11" x14ac:dyDescent="0.2">
      <c r="A604" s="601"/>
      <c r="B604" s="658"/>
      <c r="F604" s="593"/>
      <c r="G604" s="593"/>
      <c r="H604" s="593"/>
      <c r="I604" s="593"/>
      <c r="J604" s="593"/>
      <c r="K604" s="593"/>
    </row>
    <row r="605" spans="1:11" x14ac:dyDescent="0.2">
      <c r="A605" s="601"/>
      <c r="B605" s="658"/>
      <c r="F605" s="593"/>
      <c r="G605" s="593"/>
      <c r="H605" s="593"/>
      <c r="I605" s="593"/>
      <c r="J605" s="593"/>
      <c r="K605" s="593"/>
    </row>
    <row r="606" spans="1:11" x14ac:dyDescent="0.2">
      <c r="A606" s="601"/>
      <c r="B606" s="658"/>
      <c r="F606" s="593"/>
      <c r="G606" s="593"/>
      <c r="H606" s="593"/>
      <c r="I606" s="593"/>
      <c r="J606" s="593"/>
      <c r="K606" s="593"/>
    </row>
    <row r="607" spans="1:11" x14ac:dyDescent="0.2">
      <c r="A607" s="601"/>
      <c r="B607" s="658"/>
      <c r="F607" s="593"/>
      <c r="G607" s="593"/>
      <c r="H607" s="593"/>
      <c r="I607" s="593"/>
      <c r="J607" s="593"/>
      <c r="K607" s="593"/>
    </row>
    <row r="608" spans="1:11" x14ac:dyDescent="0.2">
      <c r="A608" s="601"/>
      <c r="B608" s="658"/>
      <c r="F608" s="593"/>
      <c r="G608" s="593"/>
      <c r="H608" s="593"/>
      <c r="I608" s="593"/>
      <c r="J608" s="593"/>
      <c r="K608" s="593"/>
    </row>
    <row r="609" spans="1:11" x14ac:dyDescent="0.2">
      <c r="A609" s="601"/>
      <c r="B609" s="658"/>
      <c r="F609" s="593"/>
      <c r="G609" s="593"/>
      <c r="H609" s="593"/>
      <c r="I609" s="593"/>
      <c r="J609" s="593"/>
      <c r="K609" s="593"/>
    </row>
    <row r="610" spans="1:11" x14ac:dyDescent="0.2">
      <c r="A610" s="601"/>
      <c r="B610" s="658"/>
      <c r="F610" s="593"/>
      <c r="G610" s="593"/>
      <c r="H610" s="593"/>
      <c r="I610" s="593"/>
      <c r="J610" s="593"/>
      <c r="K610" s="593"/>
    </row>
    <row r="611" spans="1:11" x14ac:dyDescent="0.2">
      <c r="A611" s="601"/>
      <c r="B611" s="658"/>
      <c r="F611" s="593"/>
      <c r="G611" s="593"/>
      <c r="H611" s="593"/>
      <c r="I611" s="593"/>
      <c r="J611" s="593"/>
      <c r="K611" s="593"/>
    </row>
    <row r="612" spans="1:11" x14ac:dyDescent="0.2">
      <c r="A612" s="601"/>
      <c r="B612" s="658"/>
      <c r="F612" s="593"/>
      <c r="G612" s="593"/>
      <c r="H612" s="593"/>
      <c r="I612" s="593"/>
      <c r="J612" s="593"/>
      <c r="K612" s="593"/>
    </row>
    <row r="613" spans="1:11" x14ac:dyDescent="0.2">
      <c r="A613" s="601"/>
      <c r="B613" s="658"/>
      <c r="F613" s="593"/>
      <c r="G613" s="593"/>
      <c r="H613" s="593"/>
      <c r="I613" s="593"/>
      <c r="J613" s="593"/>
      <c r="K613" s="593"/>
    </row>
    <row r="614" spans="1:11" x14ac:dyDescent="0.2">
      <c r="A614" s="601"/>
      <c r="B614" s="658"/>
      <c r="F614" s="593"/>
      <c r="G614" s="593"/>
      <c r="H614" s="593"/>
      <c r="I614" s="593"/>
      <c r="J614" s="593"/>
      <c r="K614" s="593"/>
    </row>
    <row r="615" spans="1:11" x14ac:dyDescent="0.2">
      <c r="A615" s="601"/>
      <c r="B615" s="658"/>
      <c r="F615" s="593"/>
      <c r="G615" s="593"/>
      <c r="H615" s="593"/>
      <c r="I615" s="593"/>
      <c r="J615" s="593"/>
      <c r="K615" s="593"/>
    </row>
    <row r="616" spans="1:11" x14ac:dyDescent="0.2">
      <c r="A616" s="601"/>
      <c r="B616" s="658"/>
      <c r="F616" s="593"/>
      <c r="G616" s="593"/>
      <c r="H616" s="593"/>
      <c r="I616" s="593"/>
      <c r="J616" s="593"/>
      <c r="K616" s="593"/>
    </row>
    <row r="617" spans="1:11" x14ac:dyDescent="0.2">
      <c r="A617" s="601"/>
      <c r="B617" s="658"/>
      <c r="F617" s="593"/>
      <c r="G617" s="593"/>
      <c r="H617" s="593"/>
      <c r="I617" s="593"/>
      <c r="J617" s="593"/>
      <c r="K617" s="593"/>
    </row>
    <row r="618" spans="1:11" x14ac:dyDescent="0.2">
      <c r="A618" s="601"/>
      <c r="B618" s="658"/>
      <c r="F618" s="593"/>
      <c r="G618" s="593"/>
      <c r="H618" s="593"/>
      <c r="I618" s="593"/>
      <c r="J618" s="593"/>
      <c r="K618" s="593"/>
    </row>
    <row r="619" spans="1:11" x14ac:dyDescent="0.2">
      <c r="A619" s="601"/>
      <c r="B619" s="658"/>
      <c r="F619" s="593"/>
      <c r="G619" s="593"/>
      <c r="H619" s="593"/>
      <c r="I619" s="593"/>
      <c r="J619" s="593"/>
      <c r="K619" s="593"/>
    </row>
    <row r="620" spans="1:11" x14ac:dyDescent="0.2">
      <c r="A620" s="601"/>
      <c r="B620" s="658"/>
      <c r="F620" s="593"/>
      <c r="G620" s="593"/>
      <c r="H620" s="593"/>
      <c r="I620" s="593"/>
      <c r="J620" s="593"/>
      <c r="K620" s="593"/>
    </row>
    <row r="621" spans="1:11" x14ac:dyDescent="0.2">
      <c r="A621" s="601"/>
      <c r="B621" s="658"/>
      <c r="F621" s="593"/>
      <c r="G621" s="593"/>
      <c r="H621" s="593"/>
      <c r="I621" s="593"/>
      <c r="J621" s="593"/>
      <c r="K621" s="593"/>
    </row>
    <row r="622" spans="1:11" x14ac:dyDescent="0.2">
      <c r="A622" s="601"/>
      <c r="B622" s="658"/>
      <c r="F622" s="593"/>
      <c r="G622" s="593"/>
      <c r="H622" s="593"/>
      <c r="I622" s="593"/>
      <c r="J622" s="593"/>
      <c r="K622" s="593"/>
    </row>
    <row r="623" spans="1:11" x14ac:dyDescent="0.2">
      <c r="A623" s="601"/>
      <c r="B623" s="658"/>
      <c r="F623" s="593"/>
      <c r="G623" s="593"/>
      <c r="H623" s="593"/>
      <c r="I623" s="593"/>
      <c r="J623" s="593"/>
      <c r="K623" s="593"/>
    </row>
    <row r="624" spans="1:11" x14ac:dyDescent="0.2">
      <c r="A624" s="601"/>
      <c r="B624" s="658"/>
      <c r="F624" s="593"/>
      <c r="G624" s="593"/>
      <c r="H624" s="593"/>
      <c r="I624" s="593"/>
      <c r="J624" s="593"/>
      <c r="K624" s="593"/>
    </row>
    <row r="625" spans="1:11" x14ac:dyDescent="0.2">
      <c r="A625" s="601"/>
      <c r="B625" s="658"/>
      <c r="F625" s="593"/>
      <c r="G625" s="593"/>
      <c r="H625" s="593"/>
      <c r="I625" s="593"/>
      <c r="J625" s="593"/>
      <c r="K625" s="593"/>
    </row>
    <row r="626" spans="1:11" x14ac:dyDescent="0.2">
      <c r="A626" s="601"/>
      <c r="B626" s="658"/>
      <c r="F626" s="593"/>
      <c r="G626" s="593"/>
      <c r="H626" s="593"/>
      <c r="I626" s="593"/>
      <c r="J626" s="593"/>
      <c r="K626" s="593"/>
    </row>
    <row r="627" spans="1:11" x14ac:dyDescent="0.2">
      <c r="A627" s="601"/>
      <c r="B627" s="658"/>
      <c r="F627" s="593"/>
      <c r="G627" s="593"/>
      <c r="H627" s="593"/>
      <c r="I627" s="593"/>
      <c r="J627" s="593"/>
      <c r="K627" s="593"/>
    </row>
    <row r="628" spans="1:11" x14ac:dyDescent="0.2">
      <c r="A628" s="601"/>
      <c r="B628" s="658"/>
      <c r="F628" s="593"/>
      <c r="G628" s="593"/>
      <c r="H628" s="593"/>
      <c r="I628" s="593"/>
      <c r="J628" s="593"/>
      <c r="K628" s="593"/>
    </row>
    <row r="629" spans="1:11" x14ac:dyDescent="0.2">
      <c r="A629" s="601"/>
      <c r="B629" s="658"/>
      <c r="F629" s="593"/>
      <c r="G629" s="593"/>
      <c r="H629" s="593"/>
      <c r="I629" s="593"/>
      <c r="J629" s="593"/>
      <c r="K629" s="593"/>
    </row>
    <row r="630" spans="1:11" x14ac:dyDescent="0.2">
      <c r="A630" s="601"/>
      <c r="B630" s="658"/>
      <c r="F630" s="593"/>
      <c r="G630" s="593"/>
      <c r="H630" s="593"/>
      <c r="I630" s="593"/>
      <c r="J630" s="593"/>
      <c r="K630" s="593"/>
    </row>
    <row r="631" spans="1:11" x14ac:dyDescent="0.2">
      <c r="A631" s="601"/>
      <c r="B631" s="658"/>
      <c r="F631" s="593"/>
      <c r="G631" s="593"/>
      <c r="H631" s="593"/>
      <c r="I631" s="593"/>
      <c r="J631" s="593"/>
      <c r="K631" s="593"/>
    </row>
    <row r="632" spans="1:11" x14ac:dyDescent="0.2">
      <c r="A632" s="601"/>
      <c r="B632" s="658"/>
      <c r="F632" s="593"/>
      <c r="G632" s="593"/>
      <c r="H632" s="593"/>
      <c r="I632" s="593"/>
      <c r="J632" s="593"/>
      <c r="K632" s="593"/>
    </row>
    <row r="633" spans="1:11" x14ac:dyDescent="0.2">
      <c r="A633" s="601"/>
      <c r="B633" s="658"/>
      <c r="F633" s="593"/>
      <c r="G633" s="593"/>
      <c r="H633" s="593"/>
      <c r="I633" s="593"/>
      <c r="J633" s="593"/>
      <c r="K633" s="593"/>
    </row>
    <row r="634" spans="1:11" x14ac:dyDescent="0.2">
      <c r="A634" s="601"/>
      <c r="B634" s="658"/>
      <c r="F634" s="593"/>
      <c r="G634" s="593"/>
      <c r="H634" s="593"/>
      <c r="I634" s="593"/>
      <c r="J634" s="593"/>
      <c r="K634" s="593"/>
    </row>
    <row r="635" spans="1:11" x14ac:dyDescent="0.2">
      <c r="A635" s="601"/>
      <c r="B635" s="658"/>
      <c r="F635" s="593"/>
      <c r="G635" s="593"/>
      <c r="H635" s="593"/>
      <c r="I635" s="593"/>
      <c r="J635" s="593"/>
      <c r="K635" s="593"/>
    </row>
    <row r="636" spans="1:11" x14ac:dyDescent="0.2">
      <c r="A636" s="601"/>
      <c r="B636" s="658"/>
      <c r="F636" s="593"/>
      <c r="G636" s="593"/>
      <c r="H636" s="593"/>
      <c r="I636" s="593"/>
      <c r="J636" s="593"/>
      <c r="K636" s="593"/>
    </row>
    <row r="637" spans="1:11" x14ac:dyDescent="0.2">
      <c r="A637" s="601"/>
      <c r="B637" s="658"/>
      <c r="F637" s="593"/>
      <c r="G637" s="593"/>
      <c r="H637" s="593"/>
      <c r="I637" s="593"/>
      <c r="J637" s="593"/>
      <c r="K637" s="593"/>
    </row>
    <row r="638" spans="1:11" x14ac:dyDescent="0.2">
      <c r="A638" s="601"/>
      <c r="B638" s="658"/>
      <c r="F638" s="593"/>
      <c r="G638" s="593"/>
      <c r="H638" s="593"/>
      <c r="I638" s="593"/>
      <c r="J638" s="593"/>
      <c r="K638" s="593"/>
    </row>
    <row r="639" spans="1:11" x14ac:dyDescent="0.2">
      <c r="A639" s="601"/>
      <c r="B639" s="658"/>
      <c r="F639" s="593"/>
      <c r="G639" s="593"/>
      <c r="H639" s="593"/>
      <c r="I639" s="593"/>
      <c r="J639" s="593"/>
      <c r="K639" s="593"/>
    </row>
    <row r="640" spans="1:11" x14ac:dyDescent="0.2">
      <c r="A640" s="601"/>
      <c r="B640" s="658"/>
      <c r="F640" s="593"/>
      <c r="G640" s="593"/>
      <c r="H640" s="593"/>
      <c r="I640" s="593"/>
      <c r="J640" s="593"/>
      <c r="K640" s="593"/>
    </row>
    <row r="641" spans="1:11" x14ac:dyDescent="0.2">
      <c r="A641" s="601"/>
      <c r="B641" s="658"/>
      <c r="F641" s="593"/>
      <c r="G641" s="593"/>
      <c r="H641" s="593"/>
      <c r="I641" s="593"/>
      <c r="J641" s="593"/>
      <c r="K641" s="593"/>
    </row>
    <row r="642" spans="1:11" x14ac:dyDescent="0.2">
      <c r="A642" s="601"/>
      <c r="B642" s="658"/>
      <c r="F642" s="593"/>
      <c r="G642" s="593"/>
      <c r="H642" s="593"/>
      <c r="I642" s="593"/>
      <c r="J642" s="593"/>
      <c r="K642" s="593"/>
    </row>
    <row r="643" spans="1:11" x14ac:dyDescent="0.2">
      <c r="A643" s="601"/>
      <c r="B643" s="658"/>
      <c r="F643" s="593"/>
      <c r="G643" s="593"/>
      <c r="H643" s="593"/>
      <c r="I643" s="593"/>
      <c r="J643" s="593"/>
      <c r="K643" s="593"/>
    </row>
    <row r="644" spans="1:11" x14ac:dyDescent="0.2">
      <c r="A644" s="601"/>
      <c r="B644" s="658"/>
      <c r="F644" s="593"/>
      <c r="G644" s="593"/>
      <c r="H644" s="593"/>
      <c r="I644" s="593"/>
      <c r="J644" s="593"/>
      <c r="K644" s="593"/>
    </row>
    <row r="645" spans="1:11" x14ac:dyDescent="0.2">
      <c r="A645" s="601"/>
      <c r="B645" s="658"/>
      <c r="F645" s="593"/>
      <c r="G645" s="593"/>
      <c r="H645" s="593"/>
      <c r="I645" s="593"/>
      <c r="J645" s="593"/>
      <c r="K645" s="593"/>
    </row>
    <row r="646" spans="1:11" x14ac:dyDescent="0.2">
      <c r="A646" s="601"/>
      <c r="B646" s="658"/>
      <c r="F646" s="593"/>
      <c r="G646" s="593"/>
      <c r="H646" s="593"/>
      <c r="I646" s="593"/>
      <c r="J646" s="593"/>
      <c r="K646" s="593"/>
    </row>
    <row r="647" spans="1:11" x14ac:dyDescent="0.2">
      <c r="A647" s="601"/>
      <c r="B647" s="658"/>
      <c r="F647" s="593"/>
      <c r="G647" s="593"/>
      <c r="H647" s="593"/>
      <c r="I647" s="593"/>
      <c r="J647" s="593"/>
      <c r="K647" s="593"/>
    </row>
    <row r="648" spans="1:11" x14ac:dyDescent="0.2">
      <c r="A648" s="601"/>
      <c r="B648" s="658"/>
      <c r="F648" s="593"/>
      <c r="G648" s="593"/>
      <c r="H648" s="593"/>
      <c r="I648" s="593"/>
      <c r="J648" s="593"/>
      <c r="K648" s="593"/>
    </row>
    <row r="649" spans="1:11" x14ac:dyDescent="0.2">
      <c r="A649" s="601"/>
      <c r="B649" s="658"/>
      <c r="F649" s="593"/>
      <c r="G649" s="593"/>
      <c r="H649" s="593"/>
      <c r="I649" s="593"/>
      <c r="J649" s="593"/>
      <c r="K649" s="593"/>
    </row>
    <row r="650" spans="1:11" x14ac:dyDescent="0.2">
      <c r="A650" s="601"/>
      <c r="B650" s="658"/>
      <c r="F650" s="593"/>
      <c r="G650" s="593"/>
      <c r="H650" s="593"/>
      <c r="I650" s="593"/>
      <c r="J650" s="593"/>
      <c r="K650" s="593"/>
    </row>
    <row r="651" spans="1:11" x14ac:dyDescent="0.2">
      <c r="A651" s="601"/>
      <c r="B651" s="658"/>
      <c r="F651" s="593"/>
      <c r="G651" s="593"/>
      <c r="H651" s="593"/>
      <c r="I651" s="593"/>
      <c r="J651" s="593"/>
      <c r="K651" s="593"/>
    </row>
    <row r="652" spans="1:11" x14ac:dyDescent="0.2">
      <c r="A652" s="601"/>
      <c r="B652" s="658"/>
      <c r="F652" s="593"/>
      <c r="G652" s="593"/>
      <c r="H652" s="593"/>
      <c r="I652" s="593"/>
      <c r="J652" s="593"/>
      <c r="K652" s="593"/>
    </row>
    <row r="653" spans="1:11" x14ac:dyDescent="0.2">
      <c r="A653" s="601"/>
      <c r="B653" s="658"/>
      <c r="F653" s="593"/>
      <c r="G653" s="593"/>
      <c r="H653" s="593"/>
      <c r="I653" s="593"/>
      <c r="J653" s="593"/>
      <c r="K653" s="593"/>
    </row>
    <row r="654" spans="1:11" x14ac:dyDescent="0.2">
      <c r="A654" s="601"/>
      <c r="B654" s="658"/>
      <c r="F654" s="593"/>
      <c r="G654" s="593"/>
      <c r="H654" s="593"/>
      <c r="I654" s="593"/>
      <c r="J654" s="593"/>
      <c r="K654" s="593"/>
    </row>
    <row r="655" spans="1:11" x14ac:dyDescent="0.2">
      <c r="A655" s="601"/>
      <c r="B655" s="658"/>
      <c r="F655" s="593"/>
      <c r="G655" s="593"/>
      <c r="H655" s="593"/>
      <c r="I655" s="593"/>
      <c r="J655" s="593"/>
      <c r="K655" s="593"/>
    </row>
    <row r="656" spans="1:11" x14ac:dyDescent="0.2">
      <c r="A656" s="601"/>
      <c r="B656" s="658"/>
      <c r="F656" s="593"/>
      <c r="G656" s="593"/>
      <c r="H656" s="593"/>
      <c r="I656" s="593"/>
      <c r="J656" s="593"/>
      <c r="K656" s="593"/>
    </row>
    <row r="657" spans="1:11" x14ac:dyDescent="0.2">
      <c r="A657" s="601"/>
      <c r="B657" s="658"/>
      <c r="F657" s="593"/>
      <c r="G657" s="593"/>
      <c r="H657" s="593"/>
      <c r="I657" s="593"/>
      <c r="J657" s="593"/>
      <c r="K657" s="593"/>
    </row>
    <row r="658" spans="1:11" x14ac:dyDescent="0.2">
      <c r="A658" s="601"/>
      <c r="B658" s="658"/>
      <c r="F658" s="593"/>
      <c r="G658" s="593"/>
      <c r="H658" s="593"/>
      <c r="I658" s="593"/>
      <c r="J658" s="593"/>
      <c r="K658" s="593"/>
    </row>
    <row r="659" spans="1:11" x14ac:dyDescent="0.2">
      <c r="A659" s="601"/>
      <c r="B659" s="658"/>
      <c r="F659" s="593"/>
      <c r="G659" s="593"/>
      <c r="H659" s="593"/>
      <c r="I659" s="593"/>
      <c r="J659" s="593"/>
      <c r="K659" s="593"/>
    </row>
    <row r="660" spans="1:11" x14ac:dyDescent="0.2">
      <c r="A660" s="601"/>
      <c r="B660" s="658"/>
      <c r="F660" s="593"/>
      <c r="G660" s="593"/>
      <c r="H660" s="593"/>
      <c r="I660" s="593"/>
      <c r="J660" s="593"/>
      <c r="K660" s="593"/>
    </row>
    <row r="661" spans="1:11" x14ac:dyDescent="0.2">
      <c r="A661" s="601"/>
      <c r="B661" s="658"/>
      <c r="F661" s="593"/>
      <c r="G661" s="593"/>
      <c r="H661" s="593"/>
      <c r="I661" s="593"/>
      <c r="J661" s="593"/>
      <c r="K661" s="593"/>
    </row>
    <row r="662" spans="1:11" x14ac:dyDescent="0.2">
      <c r="A662" s="601"/>
      <c r="B662" s="658"/>
      <c r="F662" s="593"/>
      <c r="G662" s="593"/>
      <c r="H662" s="593"/>
      <c r="I662" s="593"/>
      <c r="J662" s="593"/>
      <c r="K662" s="593"/>
    </row>
    <row r="663" spans="1:11" x14ac:dyDescent="0.2">
      <c r="A663" s="601"/>
      <c r="B663" s="658"/>
      <c r="F663" s="593"/>
      <c r="G663" s="593"/>
      <c r="H663" s="593"/>
      <c r="I663" s="593"/>
      <c r="J663" s="593"/>
      <c r="K663" s="593"/>
    </row>
    <row r="664" spans="1:11" x14ac:dyDescent="0.2">
      <c r="A664" s="601"/>
      <c r="B664" s="658"/>
      <c r="F664" s="593"/>
      <c r="G664" s="593"/>
      <c r="H664" s="593"/>
      <c r="I664" s="593"/>
      <c r="J664" s="593"/>
      <c r="K664" s="593"/>
    </row>
    <row r="665" spans="1:11" x14ac:dyDescent="0.2">
      <c r="A665" s="601"/>
      <c r="B665" s="658"/>
      <c r="F665" s="593"/>
      <c r="G665" s="593"/>
      <c r="H665" s="593"/>
      <c r="I665" s="593"/>
      <c r="J665" s="593"/>
      <c r="K665" s="593"/>
    </row>
    <row r="666" spans="1:11" x14ac:dyDescent="0.2">
      <c r="A666" s="601"/>
      <c r="B666" s="658"/>
      <c r="F666" s="593"/>
      <c r="G666" s="593"/>
      <c r="H666" s="593"/>
      <c r="I666" s="593"/>
      <c r="J666" s="593"/>
      <c r="K666" s="593"/>
    </row>
    <row r="667" spans="1:11" x14ac:dyDescent="0.2">
      <c r="A667" s="601"/>
      <c r="B667" s="658"/>
      <c r="F667" s="593"/>
      <c r="G667" s="593"/>
      <c r="H667" s="593"/>
      <c r="I667" s="593"/>
      <c r="J667" s="593"/>
      <c r="K667" s="593"/>
    </row>
    <row r="668" spans="1:11" x14ac:dyDescent="0.2">
      <c r="A668" s="601"/>
      <c r="B668" s="658"/>
      <c r="F668" s="593"/>
      <c r="G668" s="593"/>
      <c r="H668" s="593"/>
      <c r="I668" s="593"/>
      <c r="J668" s="593"/>
      <c r="K668" s="593"/>
    </row>
    <row r="669" spans="1:11" x14ac:dyDescent="0.2">
      <c r="A669" s="601"/>
      <c r="B669" s="658"/>
      <c r="F669" s="593"/>
      <c r="G669" s="593"/>
      <c r="H669" s="593"/>
      <c r="I669" s="593"/>
      <c r="J669" s="593"/>
      <c r="K669" s="593"/>
    </row>
    <row r="670" spans="1:11" x14ac:dyDescent="0.2">
      <c r="A670" s="601"/>
      <c r="B670" s="658"/>
      <c r="F670" s="593"/>
      <c r="G670" s="593"/>
      <c r="H670" s="593"/>
      <c r="I670" s="593"/>
      <c r="J670" s="593"/>
      <c r="K670" s="593"/>
    </row>
    <row r="671" spans="1:11" x14ac:dyDescent="0.2">
      <c r="A671" s="601"/>
      <c r="B671" s="658"/>
      <c r="F671" s="593"/>
      <c r="G671" s="593"/>
      <c r="H671" s="593"/>
      <c r="I671" s="593"/>
      <c r="J671" s="593"/>
      <c r="K671" s="593"/>
    </row>
    <row r="672" spans="1:11" x14ac:dyDescent="0.2">
      <c r="A672" s="601"/>
      <c r="B672" s="658"/>
      <c r="F672" s="593"/>
      <c r="G672" s="593"/>
      <c r="H672" s="593"/>
      <c r="I672" s="593"/>
      <c r="J672" s="593"/>
      <c r="K672" s="593"/>
    </row>
    <row r="673" spans="1:11" x14ac:dyDescent="0.2">
      <c r="A673" s="601"/>
      <c r="B673" s="658"/>
      <c r="F673" s="593"/>
      <c r="G673" s="593"/>
      <c r="H673" s="593"/>
      <c r="I673" s="593"/>
      <c r="J673" s="593"/>
      <c r="K673" s="593"/>
    </row>
    <row r="674" spans="1:11" x14ac:dyDescent="0.2">
      <c r="A674" s="601"/>
      <c r="B674" s="658"/>
      <c r="F674" s="593"/>
      <c r="G674" s="593"/>
      <c r="H674" s="593"/>
      <c r="I674" s="593"/>
      <c r="J674" s="593"/>
      <c r="K674" s="593"/>
    </row>
    <row r="675" spans="1:11" x14ac:dyDescent="0.2">
      <c r="A675" s="601"/>
      <c r="B675" s="658"/>
      <c r="F675" s="593"/>
      <c r="G675" s="593"/>
      <c r="H675" s="593"/>
      <c r="I675" s="593"/>
      <c r="J675" s="593"/>
      <c r="K675" s="593"/>
    </row>
    <row r="676" spans="1:11" x14ac:dyDescent="0.2">
      <c r="A676" s="601"/>
      <c r="B676" s="658"/>
      <c r="F676" s="593"/>
      <c r="G676" s="593"/>
      <c r="H676" s="593"/>
      <c r="I676" s="593"/>
      <c r="J676" s="593"/>
      <c r="K676" s="593"/>
    </row>
    <row r="677" spans="1:11" x14ac:dyDescent="0.2">
      <c r="A677" s="601"/>
      <c r="B677" s="658"/>
      <c r="F677" s="593"/>
      <c r="G677" s="593"/>
      <c r="H677" s="593"/>
      <c r="I677" s="593"/>
      <c r="J677" s="593"/>
      <c r="K677" s="593"/>
    </row>
    <row r="678" spans="1:11" x14ac:dyDescent="0.2">
      <c r="A678" s="601"/>
      <c r="B678" s="658"/>
      <c r="F678" s="593"/>
      <c r="G678" s="593"/>
      <c r="H678" s="593"/>
      <c r="I678" s="593"/>
      <c r="J678" s="593"/>
      <c r="K678" s="593"/>
    </row>
    <row r="679" spans="1:11" x14ac:dyDescent="0.2">
      <c r="A679" s="601"/>
      <c r="B679" s="658"/>
      <c r="F679" s="593"/>
      <c r="G679" s="593"/>
      <c r="H679" s="593"/>
      <c r="I679" s="593"/>
      <c r="J679" s="593"/>
      <c r="K679" s="593"/>
    </row>
    <row r="680" spans="1:11" x14ac:dyDescent="0.2">
      <c r="A680" s="601"/>
      <c r="B680" s="658"/>
      <c r="F680" s="593"/>
      <c r="G680" s="593"/>
      <c r="H680" s="593"/>
      <c r="I680" s="593"/>
      <c r="J680" s="593"/>
      <c r="K680" s="593"/>
    </row>
    <row r="681" spans="1:11" x14ac:dyDescent="0.2">
      <c r="A681" s="601"/>
      <c r="B681" s="658"/>
      <c r="F681" s="593"/>
      <c r="G681" s="593"/>
      <c r="H681" s="593"/>
      <c r="I681" s="593"/>
      <c r="J681" s="593"/>
      <c r="K681" s="593"/>
    </row>
    <row r="682" spans="1:11" x14ac:dyDescent="0.2">
      <c r="A682" s="601"/>
      <c r="B682" s="658"/>
      <c r="F682" s="593"/>
      <c r="G682" s="593"/>
      <c r="H682" s="593"/>
      <c r="I682" s="593"/>
      <c r="J682" s="593"/>
      <c r="K682" s="593"/>
    </row>
    <row r="683" spans="1:11" x14ac:dyDescent="0.2">
      <c r="A683" s="601"/>
      <c r="B683" s="658"/>
      <c r="F683" s="593"/>
      <c r="G683" s="593"/>
      <c r="H683" s="593"/>
      <c r="I683" s="593"/>
      <c r="J683" s="593"/>
      <c r="K683" s="593"/>
    </row>
    <row r="684" spans="1:11" x14ac:dyDescent="0.2">
      <c r="A684" s="601"/>
      <c r="B684" s="658"/>
      <c r="F684" s="593"/>
      <c r="G684" s="593"/>
      <c r="H684" s="593"/>
      <c r="I684" s="593"/>
      <c r="J684" s="593"/>
      <c r="K684" s="593"/>
    </row>
    <row r="685" spans="1:11" x14ac:dyDescent="0.2">
      <c r="A685" s="601"/>
      <c r="B685" s="658"/>
      <c r="F685" s="593"/>
      <c r="G685" s="593"/>
      <c r="H685" s="593"/>
      <c r="I685" s="593"/>
      <c r="J685" s="593"/>
      <c r="K685" s="593"/>
    </row>
    <row r="686" spans="1:11" x14ac:dyDescent="0.2">
      <c r="A686" s="601"/>
      <c r="B686" s="658"/>
      <c r="F686" s="593"/>
      <c r="G686" s="593"/>
      <c r="H686" s="593"/>
      <c r="I686" s="593"/>
      <c r="J686" s="593"/>
      <c r="K686" s="593"/>
    </row>
    <row r="687" spans="1:11" x14ac:dyDescent="0.2">
      <c r="A687" s="601"/>
      <c r="B687" s="658"/>
      <c r="F687" s="593"/>
      <c r="G687" s="593"/>
      <c r="H687" s="593"/>
      <c r="I687" s="593"/>
      <c r="J687" s="593"/>
      <c r="K687" s="593"/>
    </row>
    <row r="688" spans="1:11" x14ac:dyDescent="0.2">
      <c r="A688" s="601"/>
      <c r="B688" s="658"/>
      <c r="F688" s="593"/>
      <c r="G688" s="593"/>
      <c r="H688" s="593"/>
      <c r="I688" s="593"/>
      <c r="J688" s="593"/>
      <c r="K688" s="593"/>
    </row>
    <row r="689" spans="1:11" x14ac:dyDescent="0.2">
      <c r="A689" s="601"/>
      <c r="B689" s="658"/>
      <c r="F689" s="593"/>
      <c r="G689" s="593"/>
      <c r="H689" s="593"/>
      <c r="I689" s="593"/>
      <c r="J689" s="593"/>
      <c r="K689" s="593"/>
    </row>
    <row r="690" spans="1:11" x14ac:dyDescent="0.2">
      <c r="A690" s="601"/>
      <c r="B690" s="658"/>
      <c r="F690" s="593"/>
      <c r="G690" s="593"/>
      <c r="H690" s="593"/>
      <c r="I690" s="593"/>
      <c r="J690" s="593"/>
      <c r="K690" s="593"/>
    </row>
    <row r="691" spans="1:11" x14ac:dyDescent="0.2">
      <c r="A691" s="601"/>
      <c r="B691" s="658"/>
      <c r="F691" s="593"/>
      <c r="G691" s="593"/>
      <c r="H691" s="593"/>
      <c r="I691" s="593"/>
      <c r="J691" s="593"/>
      <c r="K691" s="593"/>
    </row>
    <row r="692" spans="1:11" x14ac:dyDescent="0.2">
      <c r="A692" s="601"/>
      <c r="B692" s="658"/>
      <c r="F692" s="593"/>
      <c r="G692" s="593"/>
      <c r="H692" s="593"/>
      <c r="I692" s="593"/>
      <c r="J692" s="593"/>
      <c r="K692" s="593"/>
    </row>
    <row r="693" spans="1:11" x14ac:dyDescent="0.2">
      <c r="A693" s="601"/>
      <c r="B693" s="658"/>
      <c r="F693" s="593"/>
      <c r="G693" s="593"/>
      <c r="H693" s="593"/>
      <c r="I693" s="593"/>
      <c r="J693" s="593"/>
      <c r="K693" s="593"/>
    </row>
    <row r="694" spans="1:11" x14ac:dyDescent="0.2">
      <c r="A694" s="601"/>
      <c r="B694" s="658"/>
      <c r="F694" s="593"/>
      <c r="G694" s="593"/>
      <c r="H694" s="593"/>
      <c r="I694" s="593"/>
      <c r="J694" s="593"/>
      <c r="K694" s="593"/>
    </row>
    <row r="695" spans="1:11" x14ac:dyDescent="0.2">
      <c r="A695" s="601"/>
      <c r="B695" s="658"/>
      <c r="F695" s="593"/>
      <c r="G695" s="593"/>
      <c r="H695" s="593"/>
      <c r="I695" s="593"/>
      <c r="J695" s="593"/>
      <c r="K695" s="593"/>
    </row>
    <row r="696" spans="1:11" x14ac:dyDescent="0.2">
      <c r="A696" s="601"/>
      <c r="B696" s="658"/>
      <c r="F696" s="593"/>
      <c r="G696" s="593"/>
      <c r="H696" s="593"/>
      <c r="I696" s="593"/>
      <c r="J696" s="593"/>
      <c r="K696" s="593"/>
    </row>
    <row r="697" spans="1:11" x14ac:dyDescent="0.2">
      <c r="A697" s="601"/>
      <c r="B697" s="658"/>
      <c r="F697" s="593"/>
      <c r="G697" s="593"/>
      <c r="H697" s="593"/>
      <c r="I697" s="593"/>
      <c r="J697" s="593"/>
      <c r="K697" s="593"/>
    </row>
    <row r="698" spans="1:11" x14ac:dyDescent="0.2">
      <c r="A698" s="601"/>
      <c r="B698" s="658"/>
      <c r="F698" s="593"/>
      <c r="G698" s="593"/>
      <c r="H698" s="593"/>
      <c r="I698" s="593"/>
      <c r="J698" s="593"/>
      <c r="K698" s="593"/>
    </row>
    <row r="699" spans="1:11" x14ac:dyDescent="0.2">
      <c r="A699" s="601"/>
      <c r="B699" s="658"/>
      <c r="F699" s="593"/>
      <c r="G699" s="593"/>
      <c r="H699" s="593"/>
      <c r="I699" s="593"/>
      <c r="J699" s="593"/>
      <c r="K699" s="593"/>
    </row>
    <row r="700" spans="1:11" x14ac:dyDescent="0.2">
      <c r="A700" s="601"/>
      <c r="B700" s="658"/>
      <c r="F700" s="593"/>
      <c r="G700" s="593"/>
      <c r="H700" s="593"/>
      <c r="I700" s="593"/>
      <c r="J700" s="593"/>
      <c r="K700" s="593"/>
    </row>
    <row r="701" spans="1:11" x14ac:dyDescent="0.2">
      <c r="A701" s="601"/>
      <c r="B701" s="658"/>
      <c r="F701" s="593"/>
      <c r="G701" s="593"/>
      <c r="H701" s="593"/>
      <c r="I701" s="593"/>
      <c r="J701" s="593"/>
      <c r="K701" s="593"/>
    </row>
    <row r="702" spans="1:11" x14ac:dyDescent="0.2">
      <c r="A702" s="601"/>
      <c r="B702" s="658"/>
      <c r="F702" s="593"/>
      <c r="G702" s="593"/>
      <c r="H702" s="593"/>
      <c r="I702" s="593"/>
      <c r="J702" s="593"/>
      <c r="K702" s="593"/>
    </row>
    <row r="703" spans="1:11" x14ac:dyDescent="0.2">
      <c r="A703" s="601"/>
      <c r="B703" s="658"/>
      <c r="F703" s="593"/>
      <c r="G703" s="593"/>
      <c r="H703" s="593"/>
      <c r="I703" s="593"/>
      <c r="J703" s="593"/>
      <c r="K703" s="593"/>
    </row>
    <row r="704" spans="1:11" x14ac:dyDescent="0.2">
      <c r="A704" s="601"/>
      <c r="B704" s="658"/>
      <c r="F704" s="593"/>
      <c r="G704" s="593"/>
      <c r="H704" s="593"/>
      <c r="I704" s="593"/>
      <c r="J704" s="593"/>
      <c r="K704" s="593"/>
    </row>
    <row r="705" spans="1:11" x14ac:dyDescent="0.2">
      <c r="A705" s="601"/>
      <c r="B705" s="658"/>
      <c r="F705" s="593"/>
      <c r="G705" s="593"/>
      <c r="H705" s="593"/>
      <c r="I705" s="593"/>
      <c r="J705" s="593"/>
      <c r="K705" s="593"/>
    </row>
    <row r="706" spans="1:11" x14ac:dyDescent="0.2">
      <c r="A706" s="601"/>
      <c r="B706" s="658"/>
      <c r="F706" s="593"/>
      <c r="G706" s="593"/>
      <c r="H706" s="593"/>
      <c r="I706" s="593"/>
      <c r="J706" s="593"/>
      <c r="K706" s="593"/>
    </row>
    <row r="707" spans="1:11" x14ac:dyDescent="0.2">
      <c r="A707" s="601"/>
      <c r="B707" s="658"/>
      <c r="F707" s="593"/>
      <c r="G707" s="593"/>
      <c r="H707" s="593"/>
      <c r="I707" s="593"/>
      <c r="J707" s="593"/>
      <c r="K707" s="593"/>
    </row>
    <row r="708" spans="1:11" x14ac:dyDescent="0.2">
      <c r="A708" s="601"/>
      <c r="B708" s="658"/>
      <c r="F708" s="593"/>
      <c r="G708" s="593"/>
      <c r="H708" s="593"/>
      <c r="I708" s="593"/>
      <c r="J708" s="593"/>
      <c r="K708" s="593"/>
    </row>
    <row r="709" spans="1:11" x14ac:dyDescent="0.2">
      <c r="A709" s="601"/>
      <c r="B709" s="658"/>
      <c r="F709" s="593"/>
      <c r="G709" s="593"/>
      <c r="H709" s="593"/>
      <c r="I709" s="593"/>
      <c r="J709" s="593"/>
      <c r="K709" s="593"/>
    </row>
    <row r="710" spans="1:11" x14ac:dyDescent="0.2">
      <c r="A710" s="601"/>
      <c r="B710" s="658"/>
      <c r="F710" s="593"/>
      <c r="G710" s="593"/>
      <c r="H710" s="593"/>
      <c r="I710" s="593"/>
      <c r="J710" s="593"/>
      <c r="K710" s="593"/>
    </row>
    <row r="711" spans="1:11" x14ac:dyDescent="0.2">
      <c r="A711" s="601"/>
      <c r="B711" s="658"/>
      <c r="F711" s="593"/>
      <c r="G711" s="593"/>
      <c r="H711" s="593"/>
      <c r="I711" s="593"/>
      <c r="J711" s="593"/>
      <c r="K711" s="593"/>
    </row>
    <row r="712" spans="1:11" x14ac:dyDescent="0.2">
      <c r="A712" s="601"/>
      <c r="B712" s="658"/>
      <c r="F712" s="593"/>
      <c r="G712" s="593"/>
      <c r="H712" s="593"/>
      <c r="I712" s="593"/>
      <c r="J712" s="593"/>
      <c r="K712" s="593"/>
    </row>
    <row r="713" spans="1:11" x14ac:dyDescent="0.2">
      <c r="A713" s="601"/>
      <c r="B713" s="658"/>
      <c r="F713" s="593"/>
      <c r="G713" s="593"/>
      <c r="H713" s="593"/>
      <c r="I713" s="593"/>
      <c r="J713" s="593"/>
      <c r="K713" s="593"/>
    </row>
    <row r="714" spans="1:11" x14ac:dyDescent="0.2">
      <c r="A714" s="601"/>
      <c r="B714" s="658"/>
      <c r="F714" s="593"/>
      <c r="G714" s="593"/>
      <c r="H714" s="593"/>
      <c r="I714" s="593"/>
      <c r="J714" s="593"/>
      <c r="K714" s="593"/>
    </row>
    <row r="715" spans="1:11" x14ac:dyDescent="0.2">
      <c r="A715" s="601"/>
      <c r="B715" s="658"/>
      <c r="F715" s="593"/>
      <c r="G715" s="593"/>
      <c r="H715" s="593"/>
      <c r="I715" s="593"/>
      <c r="J715" s="593"/>
      <c r="K715" s="593"/>
    </row>
    <row r="716" spans="1:11" x14ac:dyDescent="0.2">
      <c r="A716" s="601"/>
      <c r="B716" s="658"/>
      <c r="F716" s="593"/>
      <c r="G716" s="593"/>
      <c r="H716" s="593"/>
      <c r="I716" s="593"/>
      <c r="J716" s="593"/>
      <c r="K716" s="593"/>
    </row>
    <row r="717" spans="1:11" x14ac:dyDescent="0.2">
      <c r="A717" s="601"/>
      <c r="B717" s="658"/>
      <c r="F717" s="593"/>
      <c r="G717" s="593"/>
      <c r="H717" s="593"/>
      <c r="I717" s="593"/>
      <c r="J717" s="593"/>
      <c r="K717" s="593"/>
    </row>
    <row r="718" spans="1:11" x14ac:dyDescent="0.2">
      <c r="A718" s="601"/>
      <c r="B718" s="658"/>
      <c r="F718" s="593"/>
      <c r="G718" s="593"/>
      <c r="H718" s="593"/>
      <c r="I718" s="593"/>
      <c r="J718" s="593"/>
      <c r="K718" s="593"/>
    </row>
    <row r="719" spans="1:11" x14ac:dyDescent="0.2">
      <c r="A719" s="601"/>
      <c r="B719" s="658"/>
      <c r="F719" s="593"/>
      <c r="G719" s="593"/>
      <c r="H719" s="593"/>
      <c r="I719" s="593"/>
      <c r="J719" s="593"/>
      <c r="K719" s="593"/>
    </row>
    <row r="720" spans="1:11" x14ac:dyDescent="0.2">
      <c r="A720" s="601"/>
      <c r="B720" s="658"/>
      <c r="F720" s="593"/>
      <c r="G720" s="593"/>
      <c r="H720" s="593"/>
      <c r="I720" s="593"/>
      <c r="J720" s="593"/>
      <c r="K720" s="593"/>
    </row>
    <row r="721" spans="1:11" x14ac:dyDescent="0.2">
      <c r="A721" s="601"/>
      <c r="B721" s="658"/>
      <c r="F721" s="593"/>
      <c r="G721" s="593"/>
      <c r="H721" s="593"/>
      <c r="I721" s="593"/>
      <c r="J721" s="593"/>
      <c r="K721" s="593"/>
    </row>
    <row r="722" spans="1:11" x14ac:dyDescent="0.2">
      <c r="A722" s="601"/>
      <c r="B722" s="658"/>
      <c r="F722" s="593"/>
      <c r="G722" s="593"/>
      <c r="H722" s="593"/>
      <c r="I722" s="593"/>
      <c r="J722" s="593"/>
      <c r="K722" s="593"/>
    </row>
    <row r="723" spans="1:11" x14ac:dyDescent="0.2">
      <c r="A723" s="601"/>
      <c r="B723" s="658"/>
      <c r="F723" s="593"/>
      <c r="G723" s="593"/>
      <c r="H723" s="593"/>
      <c r="I723" s="593"/>
      <c r="J723" s="593"/>
      <c r="K723" s="593"/>
    </row>
    <row r="724" spans="1:11" x14ac:dyDescent="0.2">
      <c r="A724" s="601"/>
      <c r="B724" s="658"/>
      <c r="F724" s="593"/>
      <c r="G724" s="593"/>
      <c r="H724" s="593"/>
      <c r="I724" s="593"/>
      <c r="J724" s="593"/>
      <c r="K724" s="593"/>
    </row>
    <row r="725" spans="1:11" x14ac:dyDescent="0.2">
      <c r="A725" s="601"/>
      <c r="B725" s="658"/>
      <c r="F725" s="593"/>
      <c r="G725" s="593"/>
      <c r="H725" s="593"/>
      <c r="I725" s="593"/>
      <c r="J725" s="593"/>
      <c r="K725" s="593"/>
    </row>
    <row r="726" spans="1:11" x14ac:dyDescent="0.2">
      <c r="A726" s="601"/>
      <c r="B726" s="658"/>
      <c r="F726" s="593"/>
      <c r="G726" s="593"/>
      <c r="H726" s="593"/>
      <c r="I726" s="593"/>
      <c r="J726" s="593"/>
      <c r="K726" s="593"/>
    </row>
    <row r="727" spans="1:11" x14ac:dyDescent="0.2">
      <c r="A727" s="601"/>
      <c r="B727" s="658"/>
      <c r="F727" s="593"/>
      <c r="G727" s="593"/>
      <c r="H727" s="593"/>
      <c r="I727" s="593"/>
      <c r="J727" s="593"/>
      <c r="K727" s="593"/>
    </row>
    <row r="728" spans="1:11" x14ac:dyDescent="0.2">
      <c r="A728" s="601"/>
      <c r="B728" s="658"/>
      <c r="F728" s="593"/>
      <c r="G728" s="593"/>
      <c r="H728" s="593"/>
      <c r="I728" s="593"/>
      <c r="J728" s="593"/>
      <c r="K728" s="593"/>
    </row>
    <row r="729" spans="1:11" x14ac:dyDescent="0.2">
      <c r="A729" s="601"/>
      <c r="B729" s="658"/>
      <c r="F729" s="593"/>
      <c r="G729" s="593"/>
      <c r="H729" s="593"/>
      <c r="I729" s="593"/>
      <c r="J729" s="593"/>
      <c r="K729" s="593"/>
    </row>
    <row r="730" spans="1:11" x14ac:dyDescent="0.2">
      <c r="A730" s="601"/>
      <c r="B730" s="658"/>
      <c r="F730" s="593"/>
      <c r="G730" s="593"/>
      <c r="H730" s="593"/>
      <c r="I730" s="593"/>
      <c r="J730" s="593"/>
      <c r="K730" s="593"/>
    </row>
    <row r="731" spans="1:11" x14ac:dyDescent="0.2">
      <c r="A731" s="601"/>
      <c r="B731" s="658"/>
      <c r="F731" s="593"/>
      <c r="G731" s="593"/>
      <c r="H731" s="593"/>
      <c r="I731" s="593"/>
      <c r="J731" s="593"/>
      <c r="K731" s="593"/>
    </row>
    <row r="732" spans="1:11" x14ac:dyDescent="0.2">
      <c r="A732" s="601"/>
      <c r="B732" s="658"/>
      <c r="F732" s="593"/>
      <c r="G732" s="593"/>
      <c r="H732" s="593"/>
      <c r="I732" s="593"/>
      <c r="J732" s="593"/>
      <c r="K732" s="593"/>
    </row>
    <row r="733" spans="1:11" x14ac:dyDescent="0.2">
      <c r="A733" s="601"/>
      <c r="B733" s="658"/>
      <c r="F733" s="593"/>
      <c r="G733" s="593"/>
      <c r="H733" s="593"/>
      <c r="I733" s="593"/>
      <c r="J733" s="593"/>
      <c r="K733" s="593"/>
    </row>
    <row r="734" spans="1:11" x14ac:dyDescent="0.2">
      <c r="A734" s="601"/>
      <c r="B734" s="658"/>
      <c r="F734" s="593"/>
      <c r="G734" s="593"/>
      <c r="H734" s="593"/>
      <c r="I734" s="593"/>
      <c r="J734" s="593"/>
      <c r="K734" s="593"/>
    </row>
    <row r="735" spans="1:11" x14ac:dyDescent="0.2">
      <c r="A735" s="601"/>
      <c r="B735" s="658"/>
      <c r="F735" s="593"/>
      <c r="G735" s="593"/>
      <c r="H735" s="593"/>
      <c r="I735" s="593"/>
      <c r="J735" s="593"/>
      <c r="K735" s="593"/>
    </row>
    <row r="736" spans="1:11" x14ac:dyDescent="0.2">
      <c r="A736" s="601"/>
      <c r="B736" s="658"/>
      <c r="F736" s="593"/>
      <c r="G736" s="593"/>
      <c r="H736" s="593"/>
      <c r="I736" s="593"/>
      <c r="J736" s="593"/>
      <c r="K736" s="593"/>
    </row>
    <row r="737" spans="1:11" x14ac:dyDescent="0.2">
      <c r="A737" s="601"/>
      <c r="B737" s="658"/>
      <c r="F737" s="593"/>
      <c r="G737" s="593"/>
      <c r="H737" s="593"/>
      <c r="I737" s="593"/>
      <c r="J737" s="593"/>
      <c r="K737" s="593"/>
    </row>
    <row r="738" spans="1:11" x14ac:dyDescent="0.2">
      <c r="A738" s="601"/>
      <c r="B738" s="658"/>
      <c r="F738" s="593"/>
      <c r="G738" s="593"/>
      <c r="H738" s="593"/>
      <c r="I738" s="593"/>
      <c r="J738" s="593"/>
      <c r="K738" s="593"/>
    </row>
    <row r="739" spans="1:11" x14ac:dyDescent="0.2">
      <c r="A739" s="601"/>
      <c r="B739" s="658"/>
      <c r="F739" s="593"/>
      <c r="G739" s="593"/>
      <c r="H739" s="593"/>
      <c r="I739" s="593"/>
      <c r="J739" s="593"/>
      <c r="K739" s="593"/>
    </row>
    <row r="740" spans="1:11" x14ac:dyDescent="0.2">
      <c r="A740" s="601"/>
      <c r="B740" s="658"/>
      <c r="F740" s="593"/>
      <c r="G740" s="593"/>
      <c r="H740" s="593"/>
      <c r="I740" s="593"/>
      <c r="J740" s="593"/>
      <c r="K740" s="593"/>
    </row>
    <row r="741" spans="1:11" x14ac:dyDescent="0.2">
      <c r="A741" s="601"/>
      <c r="B741" s="658"/>
      <c r="F741" s="593"/>
      <c r="G741" s="593"/>
      <c r="H741" s="593"/>
      <c r="I741" s="593"/>
      <c r="J741" s="593"/>
      <c r="K741" s="593"/>
    </row>
    <row r="742" spans="1:11" x14ac:dyDescent="0.2">
      <c r="A742" s="601"/>
      <c r="B742" s="658"/>
      <c r="F742" s="593"/>
      <c r="G742" s="593"/>
      <c r="H742" s="593"/>
      <c r="I742" s="593"/>
      <c r="J742" s="593"/>
      <c r="K742" s="593"/>
    </row>
    <row r="743" spans="1:11" x14ac:dyDescent="0.2">
      <c r="A743" s="601"/>
      <c r="B743" s="658"/>
      <c r="F743" s="593"/>
      <c r="G743" s="593"/>
      <c r="H743" s="593"/>
      <c r="I743" s="593"/>
      <c r="J743" s="593"/>
      <c r="K743" s="593"/>
    </row>
    <row r="744" spans="1:11" x14ac:dyDescent="0.2">
      <c r="A744" s="601"/>
      <c r="B744" s="658"/>
      <c r="F744" s="593"/>
      <c r="G744" s="593"/>
      <c r="H744" s="593"/>
      <c r="I744" s="593"/>
      <c r="J744" s="593"/>
      <c r="K744" s="593"/>
    </row>
    <row r="745" spans="1:11" x14ac:dyDescent="0.2">
      <c r="A745" s="601"/>
      <c r="B745" s="658"/>
      <c r="F745" s="593"/>
      <c r="G745" s="593"/>
      <c r="H745" s="593"/>
      <c r="I745" s="593"/>
      <c r="J745" s="593"/>
      <c r="K745" s="593"/>
    </row>
    <row r="746" spans="1:11" x14ac:dyDescent="0.2">
      <c r="A746" s="601"/>
      <c r="B746" s="658"/>
      <c r="F746" s="593"/>
      <c r="G746" s="593"/>
      <c r="H746" s="593"/>
      <c r="I746" s="593"/>
      <c r="J746" s="593"/>
      <c r="K746" s="593"/>
    </row>
    <row r="747" spans="1:11" x14ac:dyDescent="0.2">
      <c r="A747" s="601"/>
      <c r="B747" s="658"/>
      <c r="F747" s="593"/>
      <c r="G747" s="593"/>
      <c r="H747" s="593"/>
      <c r="I747" s="593"/>
      <c r="J747" s="593"/>
      <c r="K747" s="593"/>
    </row>
    <row r="748" spans="1:11" x14ac:dyDescent="0.2">
      <c r="A748" s="601"/>
      <c r="B748" s="658"/>
      <c r="F748" s="593"/>
      <c r="G748" s="593"/>
      <c r="H748" s="593"/>
      <c r="I748" s="593"/>
      <c r="J748" s="593"/>
      <c r="K748" s="593"/>
    </row>
    <row r="749" spans="1:11" x14ac:dyDescent="0.2">
      <c r="A749" s="601"/>
      <c r="B749" s="658"/>
      <c r="F749" s="593"/>
      <c r="G749" s="593"/>
      <c r="H749" s="593"/>
      <c r="I749" s="593"/>
      <c r="J749" s="593"/>
      <c r="K749" s="593"/>
    </row>
    <row r="750" spans="1:11" x14ac:dyDescent="0.2">
      <c r="A750" s="601"/>
      <c r="B750" s="658"/>
      <c r="F750" s="593"/>
      <c r="G750" s="593"/>
      <c r="H750" s="593"/>
      <c r="I750" s="593"/>
      <c r="J750" s="593"/>
      <c r="K750" s="593"/>
    </row>
    <row r="751" spans="1:11" x14ac:dyDescent="0.2">
      <c r="A751" s="601"/>
      <c r="B751" s="658"/>
      <c r="F751" s="593"/>
      <c r="G751" s="593"/>
      <c r="H751" s="593"/>
      <c r="I751" s="593"/>
      <c r="J751" s="593"/>
      <c r="K751" s="593"/>
    </row>
    <row r="752" spans="1:11" x14ac:dyDescent="0.2">
      <c r="A752" s="601"/>
      <c r="B752" s="658"/>
      <c r="F752" s="593"/>
      <c r="G752" s="593"/>
      <c r="H752" s="593"/>
      <c r="I752" s="593"/>
      <c r="J752" s="593"/>
      <c r="K752" s="593"/>
    </row>
    <row r="753" spans="1:11" x14ac:dyDescent="0.2">
      <c r="A753" s="601"/>
      <c r="B753" s="658"/>
      <c r="F753" s="593"/>
      <c r="G753" s="593"/>
      <c r="H753" s="593"/>
      <c r="I753" s="593"/>
      <c r="J753" s="593"/>
      <c r="K753" s="593"/>
    </row>
    <row r="754" spans="1:11" x14ac:dyDescent="0.2">
      <c r="A754" s="601"/>
      <c r="B754" s="658"/>
      <c r="F754" s="593"/>
      <c r="G754" s="593"/>
      <c r="H754" s="593"/>
      <c r="I754" s="593"/>
      <c r="J754" s="593"/>
      <c r="K754" s="593"/>
    </row>
    <row r="755" spans="1:11" x14ac:dyDescent="0.2">
      <c r="A755" s="601"/>
      <c r="B755" s="658"/>
      <c r="F755" s="593"/>
      <c r="G755" s="593"/>
      <c r="H755" s="593"/>
      <c r="I755" s="593"/>
      <c r="J755" s="593"/>
      <c r="K755" s="593"/>
    </row>
    <row r="756" spans="1:11" x14ac:dyDescent="0.2">
      <c r="A756" s="601"/>
      <c r="B756" s="658"/>
      <c r="F756" s="593"/>
      <c r="G756" s="593"/>
      <c r="H756" s="593"/>
      <c r="I756" s="593"/>
      <c r="J756" s="593"/>
      <c r="K756" s="593"/>
    </row>
    <row r="757" spans="1:11" x14ac:dyDescent="0.2">
      <c r="A757" s="601"/>
      <c r="B757" s="658"/>
      <c r="F757" s="593"/>
      <c r="G757" s="593"/>
      <c r="H757" s="593"/>
      <c r="I757" s="593"/>
      <c r="J757" s="593"/>
      <c r="K757" s="593"/>
    </row>
    <row r="758" spans="1:11" x14ac:dyDescent="0.2">
      <c r="A758" s="601"/>
      <c r="B758" s="658"/>
      <c r="F758" s="593"/>
      <c r="G758" s="593"/>
      <c r="H758" s="593"/>
      <c r="I758" s="593"/>
      <c r="J758" s="593"/>
      <c r="K758" s="593"/>
    </row>
    <row r="759" spans="1:11" x14ac:dyDescent="0.2">
      <c r="A759" s="601"/>
      <c r="B759" s="658"/>
      <c r="F759" s="593"/>
      <c r="G759" s="593"/>
      <c r="H759" s="593"/>
      <c r="I759" s="593"/>
      <c r="J759" s="593"/>
      <c r="K759" s="593"/>
    </row>
    <row r="760" spans="1:11" x14ac:dyDescent="0.2">
      <c r="A760" s="601"/>
      <c r="B760" s="658"/>
      <c r="F760" s="593"/>
      <c r="G760" s="593"/>
      <c r="H760" s="593"/>
      <c r="I760" s="593"/>
      <c r="J760" s="593"/>
      <c r="K760" s="593"/>
    </row>
    <row r="761" spans="1:11" x14ac:dyDescent="0.2">
      <c r="A761" s="601"/>
      <c r="B761" s="658"/>
      <c r="F761" s="593"/>
      <c r="G761" s="593"/>
      <c r="H761" s="593"/>
      <c r="I761" s="593"/>
      <c r="J761" s="593"/>
      <c r="K761" s="593"/>
    </row>
    <row r="762" spans="1:11" x14ac:dyDescent="0.2">
      <c r="A762" s="601"/>
      <c r="B762" s="658"/>
      <c r="F762" s="593"/>
      <c r="G762" s="593"/>
      <c r="H762" s="593"/>
      <c r="I762" s="593"/>
      <c r="J762" s="593"/>
      <c r="K762" s="593"/>
    </row>
    <row r="763" spans="1:11" x14ac:dyDescent="0.2">
      <c r="A763" s="601"/>
      <c r="B763" s="658"/>
      <c r="F763" s="593"/>
      <c r="G763" s="593"/>
      <c r="H763" s="593"/>
      <c r="I763" s="593"/>
      <c r="J763" s="593"/>
      <c r="K763" s="593"/>
    </row>
    <row r="764" spans="1:11" x14ac:dyDescent="0.2">
      <c r="A764" s="601"/>
      <c r="B764" s="658"/>
      <c r="F764" s="593"/>
      <c r="G764" s="593"/>
      <c r="H764" s="593"/>
      <c r="I764" s="593"/>
      <c r="J764" s="593"/>
      <c r="K764" s="593"/>
    </row>
    <row r="765" spans="1:11" x14ac:dyDescent="0.2">
      <c r="A765" s="601"/>
      <c r="B765" s="658"/>
      <c r="F765" s="593"/>
      <c r="G765" s="593"/>
      <c r="H765" s="593"/>
      <c r="I765" s="593"/>
      <c r="J765" s="593"/>
      <c r="K765" s="593"/>
    </row>
    <row r="766" spans="1:11" x14ac:dyDescent="0.2">
      <c r="A766" s="601"/>
      <c r="B766" s="658"/>
      <c r="F766" s="593"/>
      <c r="G766" s="593"/>
      <c r="H766" s="593"/>
      <c r="I766" s="593"/>
      <c r="J766" s="593"/>
      <c r="K766" s="593"/>
    </row>
    <row r="767" spans="1:11" x14ac:dyDescent="0.2">
      <c r="A767" s="601"/>
      <c r="B767" s="658"/>
      <c r="F767" s="593"/>
      <c r="G767" s="593"/>
      <c r="H767" s="593"/>
      <c r="I767" s="593"/>
      <c r="J767" s="593"/>
      <c r="K767" s="593"/>
    </row>
    <row r="768" spans="1:11" x14ac:dyDescent="0.2">
      <c r="A768" s="601"/>
      <c r="B768" s="658"/>
      <c r="F768" s="593"/>
      <c r="G768" s="593"/>
      <c r="H768" s="593"/>
      <c r="I768" s="593"/>
      <c r="J768" s="593"/>
      <c r="K768" s="593"/>
    </row>
    <row r="769" spans="1:11" x14ac:dyDescent="0.2">
      <c r="A769" s="601"/>
      <c r="B769" s="658"/>
      <c r="F769" s="593"/>
      <c r="G769" s="593"/>
      <c r="H769" s="593"/>
      <c r="I769" s="593"/>
      <c r="J769" s="593"/>
      <c r="K769" s="593"/>
    </row>
    <row r="770" spans="1:11" x14ac:dyDescent="0.2">
      <c r="A770" s="601"/>
      <c r="B770" s="658"/>
      <c r="F770" s="593"/>
      <c r="G770" s="593"/>
      <c r="H770" s="593"/>
      <c r="I770" s="593"/>
      <c r="J770" s="593"/>
      <c r="K770" s="593"/>
    </row>
    <row r="771" spans="1:11" x14ac:dyDescent="0.2">
      <c r="A771" s="601"/>
      <c r="B771" s="658"/>
      <c r="F771" s="593"/>
      <c r="G771" s="593"/>
      <c r="H771" s="593"/>
      <c r="I771" s="593"/>
      <c r="J771" s="593"/>
      <c r="K771" s="593"/>
    </row>
    <row r="772" spans="1:11" x14ac:dyDescent="0.2">
      <c r="A772" s="601"/>
      <c r="B772" s="658"/>
      <c r="F772" s="593"/>
      <c r="G772" s="593"/>
      <c r="H772" s="593"/>
      <c r="I772" s="593"/>
      <c r="J772" s="593"/>
      <c r="K772" s="593"/>
    </row>
    <row r="773" spans="1:11" x14ac:dyDescent="0.2">
      <c r="A773" s="601"/>
      <c r="B773" s="658"/>
      <c r="F773" s="593"/>
      <c r="G773" s="593"/>
      <c r="H773" s="593"/>
      <c r="I773" s="593"/>
      <c r="J773" s="593"/>
      <c r="K773" s="593"/>
    </row>
    <row r="774" spans="1:11" x14ac:dyDescent="0.2">
      <c r="A774" s="601"/>
      <c r="B774" s="658"/>
      <c r="F774" s="593"/>
      <c r="G774" s="593"/>
      <c r="H774" s="593"/>
      <c r="I774" s="593"/>
      <c r="J774" s="593"/>
      <c r="K774" s="593"/>
    </row>
    <row r="775" spans="1:11" x14ac:dyDescent="0.2">
      <c r="A775" s="601"/>
      <c r="B775" s="658"/>
      <c r="F775" s="593"/>
      <c r="G775" s="593"/>
      <c r="H775" s="593"/>
      <c r="I775" s="593"/>
      <c r="J775" s="593"/>
      <c r="K775" s="593"/>
    </row>
    <row r="776" spans="1:11" x14ac:dyDescent="0.2">
      <c r="A776" s="601"/>
      <c r="B776" s="658"/>
      <c r="F776" s="593"/>
      <c r="G776" s="593"/>
      <c r="H776" s="593"/>
      <c r="I776" s="593"/>
      <c r="J776" s="593"/>
      <c r="K776" s="593"/>
    </row>
    <row r="777" spans="1:11" x14ac:dyDescent="0.2">
      <c r="A777" s="601"/>
      <c r="B777" s="658"/>
      <c r="F777" s="593"/>
      <c r="G777" s="593"/>
      <c r="H777" s="593"/>
      <c r="I777" s="593"/>
      <c r="J777" s="593"/>
      <c r="K777" s="593"/>
    </row>
    <row r="778" spans="1:11" x14ac:dyDescent="0.2">
      <c r="A778" s="601"/>
      <c r="B778" s="658"/>
      <c r="F778" s="593"/>
      <c r="G778" s="593"/>
      <c r="H778" s="593"/>
      <c r="I778" s="593"/>
      <c r="J778" s="593"/>
      <c r="K778" s="593"/>
    </row>
    <row r="779" spans="1:11" x14ac:dyDescent="0.2">
      <c r="A779" s="601"/>
      <c r="B779" s="658"/>
      <c r="F779" s="593"/>
      <c r="G779" s="593"/>
      <c r="H779" s="593"/>
      <c r="I779" s="593"/>
      <c r="J779" s="593"/>
      <c r="K779" s="593"/>
    </row>
    <row r="780" spans="1:11" x14ac:dyDescent="0.2">
      <c r="A780" s="601"/>
      <c r="B780" s="658"/>
      <c r="F780" s="593"/>
      <c r="G780" s="593"/>
      <c r="H780" s="593"/>
      <c r="I780" s="593"/>
      <c r="J780" s="593"/>
      <c r="K780" s="593"/>
    </row>
    <row r="781" spans="1:11" x14ac:dyDescent="0.2">
      <c r="A781" s="601"/>
      <c r="B781" s="658"/>
      <c r="F781" s="593"/>
      <c r="G781" s="593"/>
      <c r="H781" s="593"/>
      <c r="I781" s="593"/>
      <c r="J781" s="593"/>
      <c r="K781" s="593"/>
    </row>
    <row r="782" spans="1:11" x14ac:dyDescent="0.2">
      <c r="A782" s="601"/>
      <c r="B782" s="658"/>
      <c r="F782" s="593"/>
      <c r="G782" s="593"/>
      <c r="H782" s="593"/>
      <c r="I782" s="593"/>
      <c r="J782" s="593"/>
      <c r="K782" s="593"/>
    </row>
    <row r="783" spans="1:11" x14ac:dyDescent="0.2">
      <c r="A783" s="601"/>
      <c r="B783" s="658"/>
      <c r="F783" s="593"/>
      <c r="G783" s="593"/>
      <c r="H783" s="593"/>
      <c r="I783" s="593"/>
      <c r="J783" s="593"/>
      <c r="K783" s="593"/>
    </row>
    <row r="784" spans="1:11" x14ac:dyDescent="0.2">
      <c r="A784" s="601"/>
      <c r="B784" s="658"/>
      <c r="F784" s="593"/>
      <c r="G784" s="593"/>
      <c r="H784" s="593"/>
      <c r="I784" s="593"/>
      <c r="J784" s="593"/>
      <c r="K784" s="593"/>
    </row>
    <row r="785" spans="1:11" x14ac:dyDescent="0.2">
      <c r="A785" s="601"/>
      <c r="B785" s="658"/>
      <c r="F785" s="593"/>
      <c r="G785" s="593"/>
      <c r="H785" s="593"/>
      <c r="I785" s="593"/>
      <c r="J785" s="593"/>
      <c r="K785" s="593"/>
    </row>
    <row r="786" spans="1:11" x14ac:dyDescent="0.2">
      <c r="A786" s="601"/>
      <c r="B786" s="658"/>
      <c r="F786" s="593"/>
      <c r="G786" s="593"/>
      <c r="H786" s="593"/>
      <c r="I786" s="593"/>
      <c r="J786" s="593"/>
      <c r="K786" s="593"/>
    </row>
    <row r="787" spans="1:11" x14ac:dyDescent="0.2">
      <c r="A787" s="601"/>
      <c r="B787" s="658"/>
      <c r="F787" s="593"/>
      <c r="G787" s="593"/>
      <c r="H787" s="593"/>
      <c r="I787" s="593"/>
      <c r="J787" s="593"/>
      <c r="K787" s="593"/>
    </row>
    <row r="788" spans="1:11" x14ac:dyDescent="0.2">
      <c r="A788" s="601"/>
      <c r="B788" s="658"/>
      <c r="F788" s="593"/>
      <c r="G788" s="593"/>
      <c r="H788" s="593"/>
      <c r="I788" s="593"/>
      <c r="J788" s="593"/>
      <c r="K788" s="593"/>
    </row>
    <row r="789" spans="1:11" x14ac:dyDescent="0.2">
      <c r="A789" s="601"/>
      <c r="B789" s="658"/>
      <c r="F789" s="593"/>
      <c r="G789" s="593"/>
      <c r="H789" s="593"/>
      <c r="I789" s="593"/>
      <c r="J789" s="593"/>
      <c r="K789" s="593"/>
    </row>
    <row r="790" spans="1:11" x14ac:dyDescent="0.2">
      <c r="A790" s="601"/>
      <c r="B790" s="658"/>
      <c r="F790" s="593"/>
      <c r="G790" s="593"/>
      <c r="H790" s="593"/>
      <c r="I790" s="593"/>
      <c r="J790" s="593"/>
      <c r="K790" s="593"/>
    </row>
    <row r="791" spans="1:11" x14ac:dyDescent="0.2">
      <c r="A791" s="601"/>
      <c r="B791" s="658"/>
      <c r="F791" s="593"/>
      <c r="G791" s="593"/>
      <c r="H791" s="593"/>
      <c r="I791" s="593"/>
      <c r="J791" s="593"/>
      <c r="K791" s="593"/>
    </row>
    <row r="792" spans="1:11" x14ac:dyDescent="0.2">
      <c r="A792" s="601"/>
      <c r="B792" s="658"/>
      <c r="F792" s="593"/>
      <c r="G792" s="593"/>
      <c r="H792" s="593"/>
      <c r="I792" s="593"/>
      <c r="J792" s="593"/>
      <c r="K792" s="593"/>
    </row>
    <row r="793" spans="1:11" x14ac:dyDescent="0.2">
      <c r="A793" s="601"/>
      <c r="B793" s="658"/>
      <c r="F793" s="593"/>
      <c r="G793" s="593"/>
      <c r="H793" s="593"/>
      <c r="I793" s="593"/>
      <c r="J793" s="593"/>
      <c r="K793" s="593"/>
    </row>
    <row r="794" spans="1:11" x14ac:dyDescent="0.2">
      <c r="A794" s="601"/>
      <c r="B794" s="658"/>
      <c r="F794" s="593"/>
      <c r="G794" s="593"/>
      <c r="H794" s="593"/>
      <c r="I794" s="593"/>
      <c r="J794" s="593"/>
      <c r="K794" s="593"/>
    </row>
    <row r="795" spans="1:11" x14ac:dyDescent="0.2">
      <c r="A795" s="601"/>
      <c r="B795" s="658"/>
      <c r="F795" s="593"/>
      <c r="G795" s="593"/>
      <c r="H795" s="593"/>
      <c r="I795" s="593"/>
      <c r="J795" s="593"/>
      <c r="K795" s="593"/>
    </row>
    <row r="796" spans="1:11" x14ac:dyDescent="0.2">
      <c r="A796" s="601"/>
      <c r="B796" s="658"/>
      <c r="F796" s="593"/>
      <c r="G796" s="593"/>
      <c r="H796" s="593"/>
      <c r="I796" s="593"/>
      <c r="J796" s="593"/>
      <c r="K796" s="593"/>
    </row>
    <row r="797" spans="1:11" x14ac:dyDescent="0.2">
      <c r="A797" s="601"/>
      <c r="B797" s="658"/>
      <c r="F797" s="593"/>
      <c r="G797" s="593"/>
      <c r="H797" s="593"/>
      <c r="I797" s="593"/>
      <c r="J797" s="593"/>
      <c r="K797" s="593"/>
    </row>
    <row r="798" spans="1:11" x14ac:dyDescent="0.2">
      <c r="A798" s="601"/>
      <c r="B798" s="658"/>
      <c r="F798" s="593"/>
      <c r="G798" s="593"/>
      <c r="H798" s="593"/>
      <c r="I798" s="593"/>
      <c r="J798" s="593"/>
      <c r="K798" s="593"/>
    </row>
    <row r="799" spans="1:11" x14ac:dyDescent="0.2">
      <c r="A799" s="601"/>
      <c r="B799" s="658"/>
      <c r="F799" s="593"/>
      <c r="G799" s="593"/>
      <c r="H799" s="593"/>
      <c r="I799" s="593"/>
      <c r="J799" s="593"/>
      <c r="K799" s="593"/>
    </row>
    <row r="800" spans="1:11" x14ac:dyDescent="0.2">
      <c r="A800" s="601"/>
      <c r="B800" s="658"/>
      <c r="F800" s="593"/>
      <c r="G800" s="593"/>
      <c r="H800" s="593"/>
      <c r="I800" s="593"/>
      <c r="J800" s="593"/>
      <c r="K800" s="593"/>
    </row>
    <row r="801" spans="1:11" x14ac:dyDescent="0.2">
      <c r="A801" s="601"/>
      <c r="B801" s="658"/>
      <c r="F801" s="593"/>
      <c r="G801" s="593"/>
      <c r="H801" s="593"/>
      <c r="I801" s="593"/>
      <c r="J801" s="593"/>
      <c r="K801" s="593"/>
    </row>
    <row r="802" spans="1:11" x14ac:dyDescent="0.2">
      <c r="A802" s="601"/>
      <c r="B802" s="658"/>
      <c r="F802" s="593"/>
      <c r="G802" s="593"/>
      <c r="H802" s="593"/>
      <c r="I802" s="593"/>
      <c r="J802" s="593"/>
      <c r="K802" s="593"/>
    </row>
    <row r="803" spans="1:11" x14ac:dyDescent="0.2">
      <c r="A803" s="601"/>
      <c r="B803" s="658"/>
      <c r="F803" s="593"/>
      <c r="G803" s="593"/>
      <c r="H803" s="593"/>
      <c r="I803" s="593"/>
      <c r="J803" s="593"/>
      <c r="K803" s="593"/>
    </row>
    <row r="804" spans="1:11" x14ac:dyDescent="0.2">
      <c r="A804" s="601"/>
      <c r="B804" s="658"/>
      <c r="F804" s="593"/>
      <c r="G804" s="593"/>
      <c r="H804" s="593"/>
      <c r="I804" s="593"/>
      <c r="J804" s="593"/>
      <c r="K804" s="593"/>
    </row>
    <row r="805" spans="1:11" x14ac:dyDescent="0.2">
      <c r="A805" s="601"/>
      <c r="B805" s="658"/>
      <c r="F805" s="593"/>
      <c r="G805" s="593"/>
      <c r="H805" s="593"/>
      <c r="I805" s="593"/>
      <c r="J805" s="593"/>
      <c r="K805" s="593"/>
    </row>
    <row r="806" spans="1:11" x14ac:dyDescent="0.2">
      <c r="A806" s="601"/>
      <c r="B806" s="658"/>
      <c r="F806" s="593"/>
      <c r="G806" s="593"/>
      <c r="H806" s="593"/>
      <c r="I806" s="593"/>
      <c r="J806" s="593"/>
      <c r="K806" s="593"/>
    </row>
    <row r="807" spans="1:11" x14ac:dyDescent="0.2">
      <c r="A807" s="601"/>
      <c r="B807" s="658"/>
      <c r="F807" s="593"/>
      <c r="G807" s="593"/>
      <c r="H807" s="593"/>
      <c r="I807" s="593"/>
      <c r="J807" s="593"/>
      <c r="K807" s="593"/>
    </row>
    <row r="808" spans="1:11" x14ac:dyDescent="0.2">
      <c r="A808" s="601"/>
      <c r="B808" s="658"/>
      <c r="F808" s="593"/>
      <c r="G808" s="593"/>
      <c r="H808" s="593"/>
      <c r="I808" s="593"/>
      <c r="J808" s="593"/>
      <c r="K808" s="593"/>
    </row>
    <row r="809" spans="1:11" x14ac:dyDescent="0.2">
      <c r="A809" s="601"/>
      <c r="B809" s="658"/>
      <c r="F809" s="593"/>
      <c r="G809" s="593"/>
      <c r="H809" s="593"/>
      <c r="I809" s="593"/>
      <c r="J809" s="593"/>
      <c r="K809" s="593"/>
    </row>
    <row r="810" spans="1:11" x14ac:dyDescent="0.2">
      <c r="A810" s="601"/>
      <c r="B810" s="658"/>
      <c r="F810" s="593"/>
      <c r="G810" s="593"/>
      <c r="H810" s="593"/>
      <c r="I810" s="593"/>
      <c r="J810" s="593"/>
      <c r="K810" s="593"/>
    </row>
    <row r="811" spans="1:11" x14ac:dyDescent="0.2">
      <c r="A811" s="601"/>
      <c r="B811" s="658"/>
      <c r="F811" s="593"/>
      <c r="G811" s="593"/>
      <c r="H811" s="593"/>
      <c r="I811" s="593"/>
      <c r="J811" s="593"/>
      <c r="K811" s="593"/>
    </row>
    <row r="812" spans="1:11" x14ac:dyDescent="0.2">
      <c r="A812" s="601"/>
      <c r="B812" s="658"/>
      <c r="F812" s="593"/>
      <c r="G812" s="593"/>
      <c r="H812" s="593"/>
      <c r="I812" s="593"/>
      <c r="J812" s="593"/>
      <c r="K812" s="593"/>
    </row>
    <row r="813" spans="1:11" x14ac:dyDescent="0.2">
      <c r="A813" s="601"/>
      <c r="B813" s="658"/>
      <c r="F813" s="593"/>
      <c r="G813" s="593"/>
      <c r="H813" s="593"/>
      <c r="I813" s="593"/>
      <c r="J813" s="593"/>
      <c r="K813" s="593"/>
    </row>
    <row r="814" spans="1:11" x14ac:dyDescent="0.2">
      <c r="A814" s="601"/>
      <c r="B814" s="658"/>
      <c r="F814" s="593"/>
      <c r="G814" s="593"/>
      <c r="H814" s="593"/>
      <c r="I814" s="593"/>
      <c r="J814" s="593"/>
      <c r="K814" s="593"/>
    </row>
    <row r="815" spans="1:11" x14ac:dyDescent="0.2">
      <c r="A815" s="601"/>
      <c r="B815" s="658"/>
      <c r="F815" s="593"/>
      <c r="G815" s="593"/>
      <c r="H815" s="593"/>
      <c r="I815" s="593"/>
      <c r="J815" s="593"/>
      <c r="K815" s="593"/>
    </row>
    <row r="816" spans="1:11" x14ac:dyDescent="0.2">
      <c r="A816" s="601"/>
      <c r="B816" s="658"/>
      <c r="F816" s="593"/>
      <c r="G816" s="593"/>
      <c r="H816" s="593"/>
      <c r="I816" s="593"/>
      <c r="J816" s="593"/>
      <c r="K816" s="593"/>
    </row>
    <row r="817" spans="1:11" x14ac:dyDescent="0.2">
      <c r="A817" s="601"/>
      <c r="B817" s="658"/>
      <c r="F817" s="593"/>
      <c r="G817" s="593"/>
      <c r="H817" s="593"/>
      <c r="I817" s="593"/>
      <c r="J817" s="593"/>
      <c r="K817" s="593"/>
    </row>
    <row r="818" spans="1:11" x14ac:dyDescent="0.2">
      <c r="A818" s="601"/>
      <c r="B818" s="658"/>
      <c r="F818" s="593"/>
      <c r="G818" s="593"/>
      <c r="H818" s="593"/>
      <c r="I818" s="593"/>
      <c r="J818" s="593"/>
      <c r="K818" s="593"/>
    </row>
    <row r="819" spans="1:11" x14ac:dyDescent="0.2">
      <c r="A819" s="601"/>
      <c r="B819" s="658"/>
      <c r="F819" s="593"/>
      <c r="G819" s="593"/>
      <c r="H819" s="593"/>
      <c r="I819" s="593"/>
      <c r="J819" s="593"/>
      <c r="K819" s="593"/>
    </row>
    <row r="820" spans="1:11" x14ac:dyDescent="0.2">
      <c r="A820" s="601"/>
      <c r="B820" s="658"/>
      <c r="F820" s="593"/>
      <c r="G820" s="593"/>
      <c r="H820" s="593"/>
      <c r="I820" s="593"/>
      <c r="J820" s="593"/>
      <c r="K820" s="593"/>
    </row>
    <row r="821" spans="1:11" x14ac:dyDescent="0.2">
      <c r="A821" s="601"/>
      <c r="B821" s="658"/>
      <c r="F821" s="593"/>
      <c r="G821" s="593"/>
      <c r="H821" s="593"/>
      <c r="I821" s="593"/>
      <c r="J821" s="593"/>
      <c r="K821" s="593"/>
    </row>
    <row r="822" spans="1:11" x14ac:dyDescent="0.2">
      <c r="A822" s="601"/>
      <c r="B822" s="658"/>
      <c r="F822" s="593"/>
      <c r="G822" s="593"/>
      <c r="H822" s="593"/>
      <c r="I822" s="593"/>
      <c r="J822" s="593"/>
      <c r="K822" s="593"/>
    </row>
    <row r="823" spans="1:11" x14ac:dyDescent="0.2">
      <c r="A823" s="601"/>
      <c r="B823" s="658"/>
      <c r="F823" s="593"/>
      <c r="G823" s="593"/>
      <c r="H823" s="593"/>
      <c r="I823" s="593"/>
      <c r="J823" s="593"/>
      <c r="K823" s="593"/>
    </row>
    <row r="824" spans="1:11" x14ac:dyDescent="0.2">
      <c r="A824" s="601"/>
      <c r="B824" s="658"/>
      <c r="F824" s="593"/>
      <c r="G824" s="593"/>
      <c r="H824" s="593"/>
      <c r="I824" s="593"/>
      <c r="J824" s="593"/>
      <c r="K824" s="593"/>
    </row>
    <row r="825" spans="1:11" x14ac:dyDescent="0.2">
      <c r="A825" s="601"/>
      <c r="B825" s="658"/>
      <c r="F825" s="593"/>
      <c r="G825" s="593"/>
      <c r="H825" s="593"/>
      <c r="I825" s="593"/>
      <c r="J825" s="593"/>
      <c r="K825" s="593"/>
    </row>
    <row r="826" spans="1:11" x14ac:dyDescent="0.2">
      <c r="A826" s="601"/>
      <c r="B826" s="658"/>
      <c r="F826" s="593"/>
      <c r="G826" s="593"/>
      <c r="H826" s="593"/>
      <c r="I826" s="593"/>
      <c r="J826" s="593"/>
      <c r="K826" s="593"/>
    </row>
    <row r="827" spans="1:11" x14ac:dyDescent="0.2">
      <c r="A827" s="601"/>
      <c r="B827" s="658"/>
      <c r="F827" s="593"/>
      <c r="G827" s="593"/>
      <c r="H827" s="593"/>
      <c r="I827" s="593"/>
      <c r="J827" s="593"/>
      <c r="K827" s="593"/>
    </row>
    <row r="828" spans="1:11" x14ac:dyDescent="0.2">
      <c r="A828" s="601"/>
      <c r="B828" s="658"/>
      <c r="F828" s="593"/>
      <c r="G828" s="593"/>
      <c r="H828" s="593"/>
      <c r="I828" s="593"/>
      <c r="J828" s="593"/>
      <c r="K828" s="593"/>
    </row>
    <row r="829" spans="1:11" x14ac:dyDescent="0.2">
      <c r="A829" s="601"/>
      <c r="B829" s="658"/>
      <c r="F829" s="593"/>
      <c r="G829" s="593"/>
      <c r="H829" s="593"/>
      <c r="I829" s="593"/>
      <c r="J829" s="593"/>
      <c r="K829" s="593"/>
    </row>
    <row r="830" spans="1:11" x14ac:dyDescent="0.2">
      <c r="A830" s="601"/>
      <c r="B830" s="658"/>
      <c r="F830" s="593"/>
      <c r="G830" s="593"/>
      <c r="H830" s="593"/>
      <c r="I830" s="593"/>
      <c r="J830" s="593"/>
      <c r="K830" s="593"/>
    </row>
    <row r="831" spans="1:11" x14ac:dyDescent="0.2">
      <c r="A831" s="601"/>
      <c r="B831" s="658"/>
      <c r="F831" s="593"/>
      <c r="G831" s="593"/>
      <c r="H831" s="593"/>
      <c r="I831" s="593"/>
      <c r="J831" s="593"/>
      <c r="K831" s="593"/>
    </row>
    <row r="832" spans="1:11" x14ac:dyDescent="0.2">
      <c r="A832" s="601"/>
      <c r="B832" s="658"/>
      <c r="F832" s="593"/>
      <c r="G832" s="593"/>
      <c r="H832" s="593"/>
      <c r="I832" s="593"/>
      <c r="J832" s="593"/>
      <c r="K832" s="593"/>
    </row>
    <row r="833" spans="1:11" x14ac:dyDescent="0.2">
      <c r="A833" s="601"/>
      <c r="B833" s="658"/>
      <c r="F833" s="593"/>
      <c r="G833" s="593"/>
      <c r="H833" s="593"/>
      <c r="I833" s="593"/>
      <c r="J833" s="593"/>
      <c r="K833" s="593"/>
    </row>
    <row r="834" spans="1:11" x14ac:dyDescent="0.2">
      <c r="A834" s="601"/>
      <c r="B834" s="658"/>
      <c r="F834" s="593"/>
      <c r="G834" s="593"/>
      <c r="H834" s="593"/>
      <c r="I834" s="593"/>
      <c r="J834" s="593"/>
      <c r="K834" s="593"/>
    </row>
    <row r="835" spans="1:11" x14ac:dyDescent="0.2">
      <c r="A835" s="601"/>
      <c r="B835" s="658"/>
      <c r="F835" s="593"/>
      <c r="G835" s="593"/>
      <c r="H835" s="593"/>
      <c r="I835" s="593"/>
      <c r="J835" s="593"/>
      <c r="K835" s="593"/>
    </row>
    <row r="836" spans="1:11" x14ac:dyDescent="0.2">
      <c r="A836" s="601"/>
      <c r="B836" s="658"/>
      <c r="F836" s="593"/>
      <c r="G836" s="593"/>
      <c r="H836" s="593"/>
      <c r="I836" s="593"/>
      <c r="J836" s="593"/>
      <c r="K836" s="593"/>
    </row>
    <row r="837" spans="1:11" x14ac:dyDescent="0.2">
      <c r="A837" s="601"/>
      <c r="B837" s="658"/>
      <c r="F837" s="593"/>
      <c r="G837" s="593"/>
      <c r="H837" s="593"/>
      <c r="I837" s="593"/>
      <c r="J837" s="593"/>
      <c r="K837" s="593"/>
    </row>
    <row r="838" spans="1:11" x14ac:dyDescent="0.2">
      <c r="A838" s="601"/>
      <c r="B838" s="658"/>
      <c r="F838" s="593"/>
      <c r="G838" s="593"/>
      <c r="H838" s="593"/>
      <c r="I838" s="593"/>
      <c r="J838" s="593"/>
      <c r="K838" s="593"/>
    </row>
    <row r="839" spans="1:11" x14ac:dyDescent="0.2">
      <c r="A839" s="601"/>
      <c r="B839" s="658"/>
      <c r="F839" s="593"/>
      <c r="G839" s="593"/>
      <c r="H839" s="593"/>
      <c r="I839" s="593"/>
      <c r="J839" s="593"/>
      <c r="K839" s="593"/>
    </row>
    <row r="840" spans="1:11" x14ac:dyDescent="0.2">
      <c r="A840" s="601"/>
      <c r="B840" s="658"/>
      <c r="F840" s="593"/>
      <c r="G840" s="593"/>
      <c r="H840" s="593"/>
      <c r="I840" s="593"/>
      <c r="J840" s="593"/>
      <c r="K840" s="593"/>
    </row>
    <row r="841" spans="1:11" x14ac:dyDescent="0.2">
      <c r="A841" s="601"/>
      <c r="B841" s="658"/>
      <c r="F841" s="593"/>
      <c r="G841" s="593"/>
      <c r="H841" s="593"/>
      <c r="I841" s="593"/>
      <c r="J841" s="593"/>
      <c r="K841" s="593"/>
    </row>
    <row r="842" spans="1:11" x14ac:dyDescent="0.2">
      <c r="A842" s="601"/>
      <c r="B842" s="658"/>
      <c r="F842" s="593"/>
      <c r="G842" s="593"/>
      <c r="H842" s="593"/>
      <c r="I842" s="593"/>
      <c r="J842" s="593"/>
      <c r="K842" s="593"/>
    </row>
    <row r="843" spans="1:11" x14ac:dyDescent="0.2">
      <c r="A843" s="601"/>
      <c r="B843" s="658"/>
      <c r="F843" s="593"/>
      <c r="G843" s="593"/>
      <c r="H843" s="593"/>
      <c r="I843" s="593"/>
      <c r="J843" s="593"/>
      <c r="K843" s="593"/>
    </row>
    <row r="844" spans="1:11" x14ac:dyDescent="0.2">
      <c r="A844" s="601"/>
      <c r="B844" s="658"/>
      <c r="F844" s="593"/>
      <c r="G844" s="593"/>
      <c r="H844" s="593"/>
      <c r="I844" s="593"/>
      <c r="J844" s="593"/>
      <c r="K844" s="593"/>
    </row>
    <row r="845" spans="1:11" x14ac:dyDescent="0.2">
      <c r="A845" s="601"/>
      <c r="B845" s="658"/>
      <c r="F845" s="593"/>
      <c r="G845" s="593"/>
      <c r="H845" s="593"/>
      <c r="I845" s="593"/>
      <c r="J845" s="593"/>
      <c r="K845" s="593"/>
    </row>
    <row r="846" spans="1:11" x14ac:dyDescent="0.2">
      <c r="A846" s="601"/>
      <c r="B846" s="658"/>
      <c r="F846" s="593"/>
      <c r="G846" s="593"/>
      <c r="H846" s="593"/>
      <c r="I846" s="593"/>
      <c r="J846" s="593"/>
      <c r="K846" s="593"/>
    </row>
    <row r="847" spans="1:11" x14ac:dyDescent="0.2">
      <c r="A847" s="601"/>
      <c r="B847" s="658"/>
      <c r="F847" s="593"/>
      <c r="G847" s="593"/>
      <c r="H847" s="593"/>
      <c r="I847" s="593"/>
      <c r="J847" s="593"/>
      <c r="K847" s="593"/>
    </row>
    <row r="848" spans="1:11" x14ac:dyDescent="0.2">
      <c r="A848" s="601"/>
      <c r="B848" s="658"/>
      <c r="F848" s="593"/>
      <c r="G848" s="593"/>
      <c r="H848" s="593"/>
      <c r="I848" s="593"/>
      <c r="J848" s="593"/>
      <c r="K848" s="593"/>
    </row>
    <row r="849" spans="1:11" x14ac:dyDescent="0.2">
      <c r="A849" s="601"/>
      <c r="B849" s="658"/>
      <c r="F849" s="593"/>
      <c r="G849" s="593"/>
      <c r="H849" s="593"/>
      <c r="I849" s="593"/>
      <c r="J849" s="593"/>
      <c r="K849" s="593"/>
    </row>
    <row r="850" spans="1:11" x14ac:dyDescent="0.2">
      <c r="A850" s="601"/>
      <c r="B850" s="658"/>
      <c r="F850" s="593"/>
      <c r="G850" s="593"/>
      <c r="H850" s="593"/>
      <c r="I850" s="593"/>
      <c r="J850" s="593"/>
      <c r="K850" s="593"/>
    </row>
    <row r="851" spans="1:11" x14ac:dyDescent="0.2">
      <c r="A851" s="601"/>
      <c r="B851" s="658"/>
      <c r="F851" s="593"/>
      <c r="G851" s="593"/>
      <c r="H851" s="593"/>
      <c r="I851" s="593"/>
      <c r="J851" s="593"/>
      <c r="K851" s="593"/>
    </row>
    <row r="852" spans="1:11" x14ac:dyDescent="0.2">
      <c r="A852" s="601"/>
      <c r="B852" s="658"/>
      <c r="F852" s="593"/>
      <c r="G852" s="593"/>
      <c r="H852" s="593"/>
      <c r="I852" s="593"/>
      <c r="J852" s="593"/>
      <c r="K852" s="593"/>
    </row>
    <row r="853" spans="1:11" x14ac:dyDescent="0.2">
      <c r="A853" s="601"/>
      <c r="B853" s="658"/>
      <c r="F853" s="593"/>
      <c r="G853" s="593"/>
      <c r="H853" s="593"/>
      <c r="I853" s="593"/>
      <c r="J853" s="593"/>
      <c r="K853" s="593"/>
    </row>
    <row r="854" spans="1:11" x14ac:dyDescent="0.2">
      <c r="A854" s="601"/>
      <c r="B854" s="658"/>
      <c r="F854" s="593"/>
      <c r="G854" s="593"/>
      <c r="H854" s="593"/>
      <c r="I854" s="593"/>
      <c r="J854" s="593"/>
      <c r="K854" s="593"/>
    </row>
    <row r="855" spans="1:11" x14ac:dyDescent="0.2">
      <c r="A855" s="601"/>
      <c r="B855" s="658"/>
      <c r="F855" s="593"/>
      <c r="G855" s="593"/>
      <c r="H855" s="593"/>
      <c r="I855" s="593"/>
      <c r="J855" s="593"/>
      <c r="K855" s="593"/>
    </row>
    <row r="856" spans="1:11" x14ac:dyDescent="0.2">
      <c r="A856" s="601"/>
      <c r="B856" s="658"/>
      <c r="F856" s="593"/>
      <c r="G856" s="593"/>
      <c r="H856" s="593"/>
      <c r="I856" s="593"/>
      <c r="J856" s="593"/>
      <c r="K856" s="593"/>
    </row>
    <row r="857" spans="1:11" x14ac:dyDescent="0.2">
      <c r="A857" s="601"/>
      <c r="B857" s="658"/>
      <c r="F857" s="593"/>
      <c r="G857" s="593"/>
      <c r="H857" s="593"/>
      <c r="I857" s="593"/>
      <c r="J857" s="593"/>
      <c r="K857" s="593"/>
    </row>
    <row r="858" spans="1:11" x14ac:dyDescent="0.2">
      <c r="A858" s="601"/>
      <c r="B858" s="658"/>
      <c r="F858" s="593"/>
      <c r="G858" s="593"/>
      <c r="H858" s="593"/>
      <c r="I858" s="593"/>
      <c r="J858" s="593"/>
      <c r="K858" s="593"/>
    </row>
    <row r="859" spans="1:11" x14ac:dyDescent="0.2">
      <c r="A859" s="601"/>
      <c r="B859" s="658"/>
      <c r="F859" s="593"/>
      <c r="G859" s="593"/>
      <c r="H859" s="593"/>
      <c r="I859" s="593"/>
      <c r="J859" s="593"/>
      <c r="K859" s="593"/>
    </row>
    <row r="860" spans="1:11" x14ac:dyDescent="0.2">
      <c r="A860" s="601"/>
      <c r="B860" s="658"/>
      <c r="F860" s="593"/>
      <c r="G860" s="593"/>
      <c r="H860" s="593"/>
      <c r="I860" s="593"/>
      <c r="J860" s="593"/>
      <c r="K860" s="593"/>
    </row>
    <row r="861" spans="1:11" x14ac:dyDescent="0.2">
      <c r="A861" s="601"/>
      <c r="B861" s="658"/>
      <c r="F861" s="593"/>
      <c r="G861" s="593"/>
      <c r="H861" s="593"/>
      <c r="I861" s="593"/>
      <c r="J861" s="593"/>
      <c r="K861" s="593"/>
    </row>
    <row r="862" spans="1:11" x14ac:dyDescent="0.2">
      <c r="A862" s="601"/>
      <c r="B862" s="658"/>
      <c r="F862" s="593"/>
      <c r="G862" s="593"/>
      <c r="H862" s="593"/>
      <c r="I862" s="593"/>
      <c r="J862" s="593"/>
      <c r="K862" s="593"/>
    </row>
    <row r="863" spans="1:11" x14ac:dyDescent="0.2">
      <c r="A863" s="601"/>
      <c r="B863" s="658"/>
      <c r="F863" s="593"/>
      <c r="G863" s="593"/>
      <c r="H863" s="593"/>
      <c r="I863" s="593"/>
      <c r="J863" s="593"/>
      <c r="K863" s="593"/>
    </row>
    <row r="864" spans="1:11" x14ac:dyDescent="0.2">
      <c r="A864" s="601"/>
      <c r="B864" s="658"/>
      <c r="F864" s="593"/>
      <c r="G864" s="593"/>
      <c r="H864" s="593"/>
      <c r="I864" s="593"/>
      <c r="J864" s="593"/>
      <c r="K864" s="593"/>
    </row>
    <row r="865" spans="1:11" x14ac:dyDescent="0.2">
      <c r="A865" s="601"/>
      <c r="B865" s="658"/>
      <c r="F865" s="593"/>
      <c r="G865" s="593"/>
      <c r="H865" s="593"/>
      <c r="I865" s="593"/>
      <c r="J865" s="593"/>
      <c r="K865" s="593"/>
    </row>
    <row r="866" spans="1:11" x14ac:dyDescent="0.2">
      <c r="A866" s="601"/>
      <c r="B866" s="658"/>
      <c r="F866" s="593"/>
      <c r="G866" s="593"/>
      <c r="H866" s="593"/>
      <c r="I866" s="593"/>
      <c r="J866" s="593"/>
      <c r="K866" s="593"/>
    </row>
    <row r="867" spans="1:11" x14ac:dyDescent="0.2">
      <c r="A867" s="601"/>
      <c r="B867" s="658"/>
      <c r="F867" s="593"/>
      <c r="G867" s="593"/>
      <c r="H867" s="593"/>
      <c r="I867" s="593"/>
      <c r="J867" s="593"/>
      <c r="K867" s="593"/>
    </row>
    <row r="868" spans="1:11" x14ac:dyDescent="0.2">
      <c r="A868" s="601"/>
      <c r="B868" s="658"/>
      <c r="F868" s="593"/>
      <c r="G868" s="593"/>
      <c r="H868" s="593"/>
      <c r="I868" s="593"/>
      <c r="J868" s="593"/>
      <c r="K868" s="593"/>
    </row>
    <row r="869" spans="1:11" x14ac:dyDescent="0.2">
      <c r="A869" s="601"/>
      <c r="B869" s="658"/>
      <c r="F869" s="593"/>
      <c r="G869" s="593"/>
      <c r="H869" s="593"/>
      <c r="I869" s="593"/>
      <c r="J869" s="593"/>
      <c r="K869" s="593"/>
    </row>
    <row r="870" spans="1:11" x14ac:dyDescent="0.2">
      <c r="A870" s="601"/>
      <c r="B870" s="658"/>
      <c r="F870" s="593"/>
      <c r="G870" s="593"/>
      <c r="H870" s="593"/>
      <c r="I870" s="593"/>
      <c r="J870" s="593"/>
      <c r="K870" s="593"/>
    </row>
    <row r="871" spans="1:11" x14ac:dyDescent="0.2">
      <c r="A871" s="601"/>
      <c r="B871" s="658"/>
      <c r="F871" s="593"/>
      <c r="G871" s="593"/>
      <c r="H871" s="593"/>
      <c r="I871" s="593"/>
      <c r="J871" s="593"/>
      <c r="K871" s="593"/>
    </row>
    <row r="872" spans="1:11" x14ac:dyDescent="0.2">
      <c r="A872" s="601"/>
      <c r="B872" s="658"/>
      <c r="F872" s="593"/>
      <c r="G872" s="593"/>
      <c r="H872" s="593"/>
      <c r="I872" s="593"/>
      <c r="J872" s="593"/>
      <c r="K872" s="593"/>
    </row>
    <row r="873" spans="1:11" x14ac:dyDescent="0.2">
      <c r="A873" s="601"/>
      <c r="B873" s="658"/>
      <c r="F873" s="593"/>
      <c r="G873" s="593"/>
      <c r="H873" s="593"/>
      <c r="I873" s="593"/>
      <c r="J873" s="593"/>
      <c r="K873" s="593"/>
    </row>
    <row r="874" spans="1:11" x14ac:dyDescent="0.2">
      <c r="A874" s="601"/>
      <c r="B874" s="658"/>
      <c r="F874" s="593"/>
      <c r="G874" s="593"/>
      <c r="H874" s="593"/>
      <c r="I874" s="593"/>
      <c r="J874" s="593"/>
      <c r="K874" s="593"/>
    </row>
    <row r="875" spans="1:11" x14ac:dyDescent="0.2">
      <c r="A875" s="601"/>
      <c r="B875" s="658"/>
      <c r="F875" s="593"/>
      <c r="G875" s="593"/>
      <c r="H875" s="593"/>
      <c r="I875" s="593"/>
      <c r="J875" s="593"/>
      <c r="K875" s="593"/>
    </row>
    <row r="876" spans="1:11" x14ac:dyDescent="0.2">
      <c r="A876" s="601"/>
      <c r="B876" s="658"/>
      <c r="F876" s="593"/>
      <c r="G876" s="593"/>
      <c r="H876" s="593"/>
      <c r="I876" s="593"/>
      <c r="J876" s="593"/>
      <c r="K876" s="593"/>
    </row>
    <row r="877" spans="1:11" x14ac:dyDescent="0.2">
      <c r="A877" s="601"/>
      <c r="B877" s="658"/>
      <c r="F877" s="593"/>
      <c r="G877" s="593"/>
      <c r="H877" s="593"/>
      <c r="I877" s="593"/>
      <c r="J877" s="593"/>
      <c r="K877" s="593"/>
    </row>
    <row r="878" spans="1:11" x14ac:dyDescent="0.2">
      <c r="A878" s="601"/>
      <c r="B878" s="658"/>
      <c r="F878" s="593"/>
      <c r="G878" s="593"/>
      <c r="H878" s="593"/>
      <c r="I878" s="593"/>
      <c r="J878" s="593"/>
      <c r="K878" s="593"/>
    </row>
    <row r="879" spans="1:11" x14ac:dyDescent="0.2">
      <c r="A879" s="601"/>
      <c r="B879" s="658"/>
      <c r="F879" s="593"/>
      <c r="G879" s="593"/>
      <c r="H879" s="593"/>
      <c r="I879" s="593"/>
      <c r="J879" s="593"/>
      <c r="K879" s="593"/>
    </row>
    <row r="880" spans="1:11" x14ac:dyDescent="0.2">
      <c r="A880" s="601"/>
      <c r="B880" s="658"/>
      <c r="F880" s="593"/>
      <c r="G880" s="593"/>
      <c r="H880" s="593"/>
      <c r="I880" s="593"/>
      <c r="J880" s="593"/>
      <c r="K880" s="593"/>
    </row>
    <row r="881" spans="1:11" x14ac:dyDescent="0.2">
      <c r="A881" s="601"/>
      <c r="B881" s="658"/>
      <c r="F881" s="593"/>
      <c r="G881" s="593"/>
      <c r="H881" s="593"/>
      <c r="I881" s="593"/>
      <c r="J881" s="593"/>
      <c r="K881" s="593"/>
    </row>
    <row r="882" spans="1:11" x14ac:dyDescent="0.2">
      <c r="A882" s="601"/>
      <c r="B882" s="658"/>
      <c r="F882" s="593"/>
      <c r="G882" s="593"/>
      <c r="H882" s="593"/>
      <c r="I882" s="593"/>
      <c r="J882" s="593"/>
      <c r="K882" s="593"/>
    </row>
    <row r="883" spans="1:11" x14ac:dyDescent="0.2">
      <c r="A883" s="601"/>
      <c r="B883" s="658"/>
      <c r="F883" s="593"/>
      <c r="G883" s="593"/>
      <c r="H883" s="593"/>
      <c r="I883" s="593"/>
      <c r="J883" s="593"/>
      <c r="K883" s="593"/>
    </row>
    <row r="884" spans="1:11" x14ac:dyDescent="0.2">
      <c r="A884" s="601"/>
      <c r="B884" s="658"/>
      <c r="F884" s="593"/>
      <c r="G884" s="593"/>
      <c r="H884" s="593"/>
      <c r="I884" s="593"/>
      <c r="J884" s="593"/>
      <c r="K884" s="593"/>
    </row>
    <row r="885" spans="1:11" x14ac:dyDescent="0.2">
      <c r="A885" s="601"/>
      <c r="B885" s="658"/>
      <c r="F885" s="593"/>
      <c r="G885" s="593"/>
      <c r="H885" s="593"/>
      <c r="I885" s="593"/>
      <c r="J885" s="593"/>
      <c r="K885" s="593"/>
    </row>
    <row r="886" spans="1:11" x14ac:dyDescent="0.2">
      <c r="A886" s="601"/>
      <c r="B886" s="658"/>
      <c r="F886" s="593"/>
      <c r="G886" s="593"/>
      <c r="H886" s="593"/>
      <c r="I886" s="593"/>
      <c r="J886" s="593"/>
      <c r="K886" s="593"/>
    </row>
    <row r="887" spans="1:11" x14ac:dyDescent="0.2">
      <c r="A887" s="601"/>
      <c r="B887" s="658"/>
      <c r="F887" s="593"/>
      <c r="G887" s="593"/>
      <c r="H887" s="593"/>
      <c r="I887" s="593"/>
      <c r="J887" s="593"/>
      <c r="K887" s="593"/>
    </row>
    <row r="888" spans="1:11" x14ac:dyDescent="0.2">
      <c r="A888" s="601"/>
      <c r="B888" s="658"/>
      <c r="F888" s="593"/>
      <c r="G888" s="593"/>
      <c r="H888" s="593"/>
      <c r="I888" s="593"/>
      <c r="J888" s="593"/>
      <c r="K888" s="593"/>
    </row>
    <row r="889" spans="1:11" x14ac:dyDescent="0.2">
      <c r="A889" s="601"/>
      <c r="B889" s="658"/>
      <c r="F889" s="593"/>
      <c r="G889" s="593"/>
      <c r="H889" s="593"/>
      <c r="I889" s="593"/>
      <c r="J889" s="593"/>
      <c r="K889" s="593"/>
    </row>
    <row r="890" spans="1:11" x14ac:dyDescent="0.2">
      <c r="A890" s="601"/>
      <c r="B890" s="658"/>
      <c r="F890" s="593"/>
      <c r="G890" s="593"/>
      <c r="H890" s="593"/>
      <c r="I890" s="593"/>
      <c r="J890" s="593"/>
      <c r="K890" s="593"/>
    </row>
    <row r="891" spans="1:11" x14ac:dyDescent="0.2">
      <c r="A891" s="601"/>
      <c r="B891" s="658"/>
      <c r="F891" s="593"/>
      <c r="G891" s="593"/>
      <c r="H891" s="593"/>
      <c r="I891" s="593"/>
      <c r="J891" s="593"/>
      <c r="K891" s="593"/>
    </row>
    <row r="892" spans="1:11" x14ac:dyDescent="0.2">
      <c r="A892" s="601"/>
      <c r="B892" s="658"/>
      <c r="F892" s="593"/>
      <c r="G892" s="593"/>
      <c r="H892" s="593"/>
      <c r="I892" s="593"/>
      <c r="J892" s="593"/>
      <c r="K892" s="593"/>
    </row>
    <row r="893" spans="1:11" x14ac:dyDescent="0.2">
      <c r="A893" s="601"/>
      <c r="B893" s="658"/>
      <c r="F893" s="593"/>
      <c r="G893" s="593"/>
      <c r="H893" s="593"/>
      <c r="I893" s="593"/>
      <c r="J893" s="593"/>
      <c r="K893" s="593"/>
    </row>
    <row r="894" spans="1:11" x14ac:dyDescent="0.2">
      <c r="A894" s="601"/>
      <c r="B894" s="658"/>
      <c r="F894" s="593"/>
      <c r="G894" s="593"/>
      <c r="H894" s="593"/>
      <c r="I894" s="593"/>
      <c r="J894" s="593"/>
      <c r="K894" s="593"/>
    </row>
    <row r="895" spans="1:11" x14ac:dyDescent="0.2">
      <c r="A895" s="601"/>
      <c r="B895" s="658"/>
      <c r="F895" s="593"/>
      <c r="G895" s="593"/>
      <c r="H895" s="593"/>
      <c r="I895" s="593"/>
      <c r="J895" s="593"/>
      <c r="K895" s="593"/>
    </row>
    <row r="896" spans="1:11" x14ac:dyDescent="0.2">
      <c r="A896" s="601"/>
      <c r="B896" s="658"/>
      <c r="F896" s="593"/>
      <c r="G896" s="593"/>
      <c r="H896" s="593"/>
      <c r="I896" s="593"/>
      <c r="J896" s="593"/>
      <c r="K896" s="593"/>
    </row>
    <row r="897" spans="1:11" x14ac:dyDescent="0.2">
      <c r="A897" s="601"/>
      <c r="B897" s="658"/>
      <c r="F897" s="593"/>
      <c r="G897" s="593"/>
      <c r="H897" s="593"/>
      <c r="I897" s="593"/>
      <c r="J897" s="593"/>
      <c r="K897" s="593"/>
    </row>
    <row r="898" spans="1:11" x14ac:dyDescent="0.2">
      <c r="A898" s="601"/>
      <c r="B898" s="658"/>
      <c r="F898" s="593"/>
      <c r="G898" s="593"/>
      <c r="H898" s="593"/>
      <c r="I898" s="593"/>
      <c r="J898" s="593"/>
      <c r="K898" s="593"/>
    </row>
    <row r="899" spans="1:11" x14ac:dyDescent="0.2">
      <c r="A899" s="601"/>
      <c r="B899" s="658"/>
      <c r="F899" s="593"/>
      <c r="G899" s="593"/>
      <c r="H899" s="593"/>
      <c r="I899" s="593"/>
      <c r="J899" s="593"/>
      <c r="K899" s="593"/>
    </row>
    <row r="900" spans="1:11" x14ac:dyDescent="0.2">
      <c r="A900" s="601"/>
      <c r="B900" s="658"/>
      <c r="F900" s="593"/>
      <c r="G900" s="593"/>
      <c r="H900" s="593"/>
      <c r="I900" s="593"/>
      <c r="J900" s="593"/>
      <c r="K900" s="593"/>
    </row>
    <row r="901" spans="1:11" x14ac:dyDescent="0.2">
      <c r="A901" s="601"/>
      <c r="B901" s="658"/>
      <c r="F901" s="593"/>
      <c r="G901" s="593"/>
      <c r="H901" s="593"/>
      <c r="I901" s="593"/>
      <c r="J901" s="593"/>
      <c r="K901" s="593"/>
    </row>
    <row r="902" spans="1:11" x14ac:dyDescent="0.2">
      <c r="A902" s="601"/>
      <c r="B902" s="658"/>
      <c r="F902" s="593"/>
      <c r="G902" s="593"/>
      <c r="H902" s="593"/>
      <c r="I902" s="593"/>
      <c r="J902" s="593"/>
      <c r="K902" s="593"/>
    </row>
    <row r="903" spans="1:11" x14ac:dyDescent="0.2">
      <c r="A903" s="601"/>
      <c r="B903" s="658"/>
      <c r="F903" s="593"/>
      <c r="G903" s="593"/>
      <c r="H903" s="593"/>
      <c r="I903" s="593"/>
      <c r="J903" s="593"/>
      <c r="K903" s="593"/>
    </row>
    <row r="904" spans="1:11" x14ac:dyDescent="0.2">
      <c r="A904" s="601"/>
      <c r="B904" s="658"/>
      <c r="F904" s="593"/>
      <c r="G904" s="593"/>
      <c r="H904" s="593"/>
      <c r="I904" s="593"/>
      <c r="J904" s="593"/>
      <c r="K904" s="593"/>
    </row>
    <row r="905" spans="1:11" x14ac:dyDescent="0.2">
      <c r="A905" s="601"/>
      <c r="B905" s="658"/>
      <c r="F905" s="593"/>
      <c r="G905" s="593"/>
      <c r="H905" s="593"/>
      <c r="I905" s="593"/>
      <c r="J905" s="593"/>
      <c r="K905" s="593"/>
    </row>
    <row r="906" spans="1:11" x14ac:dyDescent="0.2">
      <c r="A906" s="601"/>
      <c r="B906" s="658"/>
      <c r="F906" s="593"/>
      <c r="G906" s="593"/>
      <c r="H906" s="593"/>
      <c r="I906" s="593"/>
      <c r="J906" s="593"/>
      <c r="K906" s="593"/>
    </row>
    <row r="907" spans="1:11" x14ac:dyDescent="0.2">
      <c r="A907" s="601"/>
      <c r="B907" s="658"/>
      <c r="F907" s="593"/>
      <c r="G907" s="593"/>
      <c r="H907" s="593"/>
      <c r="I907" s="593"/>
      <c r="J907" s="593"/>
      <c r="K907" s="593"/>
    </row>
    <row r="908" spans="1:11" x14ac:dyDescent="0.2">
      <c r="A908" s="601"/>
      <c r="B908" s="658"/>
      <c r="F908" s="593"/>
      <c r="G908" s="593"/>
      <c r="H908" s="593"/>
      <c r="I908" s="593"/>
      <c r="J908" s="593"/>
      <c r="K908" s="593"/>
    </row>
    <row r="909" spans="1:11" x14ac:dyDescent="0.2">
      <c r="A909" s="601"/>
      <c r="B909" s="658"/>
      <c r="F909" s="593"/>
      <c r="G909" s="593"/>
      <c r="H909" s="593"/>
      <c r="I909" s="593"/>
      <c r="J909" s="593"/>
      <c r="K909" s="593"/>
    </row>
    <row r="910" spans="1:11" x14ac:dyDescent="0.2">
      <c r="A910" s="601"/>
      <c r="B910" s="658"/>
      <c r="F910" s="593"/>
      <c r="G910" s="593"/>
      <c r="H910" s="593"/>
      <c r="I910" s="593"/>
      <c r="J910" s="593"/>
      <c r="K910" s="593"/>
    </row>
    <row r="911" spans="1:11" x14ac:dyDescent="0.2">
      <c r="A911" s="601"/>
      <c r="B911" s="658"/>
      <c r="F911" s="593"/>
      <c r="G911" s="593"/>
      <c r="H911" s="593"/>
      <c r="I911" s="593"/>
      <c r="J911" s="593"/>
      <c r="K911" s="593"/>
    </row>
    <row r="912" spans="1:11" x14ac:dyDescent="0.2">
      <c r="A912" s="601"/>
      <c r="B912" s="658"/>
      <c r="F912" s="593"/>
      <c r="G912" s="593"/>
      <c r="H912" s="593"/>
      <c r="I912" s="593"/>
      <c r="J912" s="593"/>
      <c r="K912" s="593"/>
    </row>
    <row r="913" spans="1:11" x14ac:dyDescent="0.2">
      <c r="A913" s="601"/>
      <c r="B913" s="658"/>
      <c r="F913" s="593"/>
      <c r="G913" s="593"/>
      <c r="H913" s="593"/>
      <c r="I913" s="593"/>
      <c r="J913" s="593"/>
      <c r="K913" s="593"/>
    </row>
    <row r="914" spans="1:11" x14ac:dyDescent="0.2">
      <c r="A914" s="601"/>
      <c r="B914" s="658"/>
      <c r="F914" s="593"/>
      <c r="G914" s="593"/>
      <c r="H914" s="593"/>
      <c r="I914" s="593"/>
      <c r="J914" s="593"/>
      <c r="K914" s="593"/>
    </row>
    <row r="915" spans="1:11" x14ac:dyDescent="0.2">
      <c r="A915" s="601"/>
      <c r="B915" s="658"/>
      <c r="F915" s="593"/>
      <c r="G915" s="593"/>
      <c r="H915" s="593"/>
      <c r="I915" s="593"/>
      <c r="J915" s="593"/>
      <c r="K915" s="593"/>
    </row>
    <row r="916" spans="1:11" x14ac:dyDescent="0.2">
      <c r="A916" s="601"/>
      <c r="B916" s="658"/>
      <c r="F916" s="593"/>
      <c r="G916" s="593"/>
      <c r="H916" s="593"/>
      <c r="I916" s="593"/>
      <c r="J916" s="593"/>
      <c r="K916" s="593"/>
    </row>
    <row r="917" spans="1:11" x14ac:dyDescent="0.2">
      <c r="A917" s="601"/>
      <c r="B917" s="658"/>
      <c r="F917" s="593"/>
      <c r="G917" s="593"/>
      <c r="H917" s="593"/>
      <c r="I917" s="593"/>
      <c r="J917" s="593"/>
      <c r="K917" s="593"/>
    </row>
    <row r="918" spans="1:11" x14ac:dyDescent="0.2">
      <c r="A918" s="601"/>
      <c r="B918" s="658"/>
      <c r="F918" s="593"/>
      <c r="G918" s="593"/>
      <c r="H918" s="593"/>
      <c r="I918" s="593"/>
      <c r="J918" s="593"/>
      <c r="K918" s="593"/>
    </row>
    <row r="919" spans="1:11" x14ac:dyDescent="0.2">
      <c r="A919" s="601"/>
      <c r="B919" s="658"/>
      <c r="F919" s="593"/>
      <c r="G919" s="593"/>
      <c r="H919" s="593"/>
      <c r="I919" s="593"/>
      <c r="J919" s="593"/>
      <c r="K919" s="593"/>
    </row>
    <row r="920" spans="1:11" x14ac:dyDescent="0.2">
      <c r="A920" s="601"/>
      <c r="B920" s="658"/>
      <c r="F920" s="593"/>
      <c r="G920" s="593"/>
      <c r="H920" s="593"/>
      <c r="I920" s="593"/>
      <c r="J920" s="593"/>
      <c r="K920" s="593"/>
    </row>
    <row r="921" spans="1:11" x14ac:dyDescent="0.2">
      <c r="A921" s="601"/>
      <c r="B921" s="658"/>
      <c r="F921" s="593"/>
      <c r="G921" s="593"/>
      <c r="H921" s="593"/>
      <c r="I921" s="593"/>
      <c r="J921" s="593"/>
      <c r="K921" s="593"/>
    </row>
    <row r="922" spans="1:11" x14ac:dyDescent="0.2">
      <c r="A922" s="601"/>
      <c r="B922" s="658"/>
      <c r="F922" s="593"/>
      <c r="G922" s="593"/>
      <c r="H922" s="593"/>
      <c r="I922" s="593"/>
      <c r="J922" s="593"/>
      <c r="K922" s="593"/>
    </row>
    <row r="923" spans="1:11" x14ac:dyDescent="0.2">
      <c r="A923" s="601"/>
      <c r="B923" s="658"/>
      <c r="F923" s="593"/>
      <c r="G923" s="593"/>
      <c r="H923" s="593"/>
      <c r="I923" s="593"/>
      <c r="J923" s="593"/>
      <c r="K923" s="593"/>
    </row>
    <row r="924" spans="1:11" x14ac:dyDescent="0.2">
      <c r="A924" s="601"/>
      <c r="B924" s="658"/>
      <c r="F924" s="593"/>
      <c r="G924" s="593"/>
      <c r="H924" s="593"/>
      <c r="I924" s="593"/>
      <c r="J924" s="593"/>
      <c r="K924" s="593"/>
    </row>
    <row r="925" spans="1:11" x14ac:dyDescent="0.2">
      <c r="A925" s="601"/>
      <c r="B925" s="658"/>
      <c r="F925" s="593"/>
      <c r="G925" s="593"/>
      <c r="H925" s="593"/>
      <c r="I925" s="593"/>
      <c r="J925" s="593"/>
      <c r="K925" s="593"/>
    </row>
    <row r="926" spans="1:11" x14ac:dyDescent="0.2">
      <c r="A926" s="601"/>
      <c r="B926" s="658"/>
      <c r="F926" s="593"/>
      <c r="G926" s="593"/>
      <c r="H926" s="593"/>
      <c r="I926" s="593"/>
      <c r="J926" s="593"/>
      <c r="K926" s="593"/>
    </row>
    <row r="927" spans="1:11" x14ac:dyDescent="0.2">
      <c r="A927" s="601"/>
      <c r="B927" s="658"/>
      <c r="F927" s="593"/>
      <c r="G927" s="593"/>
      <c r="H927" s="593"/>
      <c r="I927" s="593"/>
      <c r="J927" s="593"/>
      <c r="K927" s="593"/>
    </row>
    <row r="928" spans="1:11" x14ac:dyDescent="0.2">
      <c r="A928" s="601"/>
      <c r="B928" s="658"/>
      <c r="F928" s="593"/>
      <c r="G928" s="593"/>
      <c r="H928" s="593"/>
      <c r="I928" s="593"/>
      <c r="J928" s="593"/>
      <c r="K928" s="593"/>
    </row>
    <row r="929" spans="1:11" x14ac:dyDescent="0.2">
      <c r="A929" s="601"/>
      <c r="B929" s="658"/>
      <c r="F929" s="593"/>
      <c r="G929" s="593"/>
      <c r="H929" s="593"/>
      <c r="I929" s="593"/>
      <c r="J929" s="593"/>
      <c r="K929" s="593"/>
    </row>
    <row r="930" spans="1:11" x14ac:dyDescent="0.2">
      <c r="A930" s="601"/>
      <c r="B930" s="658"/>
      <c r="F930" s="593"/>
      <c r="G930" s="593"/>
      <c r="H930" s="593"/>
      <c r="I930" s="593"/>
      <c r="J930" s="593"/>
      <c r="K930" s="593"/>
    </row>
    <row r="931" spans="1:11" x14ac:dyDescent="0.2">
      <c r="A931" s="601"/>
      <c r="B931" s="658"/>
      <c r="F931" s="593"/>
      <c r="G931" s="593"/>
      <c r="H931" s="593"/>
      <c r="I931" s="593"/>
      <c r="J931" s="593"/>
      <c r="K931" s="593"/>
    </row>
    <row r="932" spans="1:11" x14ac:dyDescent="0.2">
      <c r="A932" s="601"/>
      <c r="B932" s="658"/>
      <c r="F932" s="593"/>
      <c r="G932" s="593"/>
      <c r="H932" s="593"/>
      <c r="I932" s="593"/>
      <c r="J932" s="593"/>
      <c r="K932" s="593"/>
    </row>
    <row r="933" spans="1:11" x14ac:dyDescent="0.2">
      <c r="A933" s="601"/>
      <c r="B933" s="658"/>
      <c r="F933" s="593"/>
      <c r="G933" s="593"/>
      <c r="H933" s="593"/>
      <c r="I933" s="593"/>
      <c r="J933" s="593"/>
      <c r="K933" s="593"/>
    </row>
    <row r="934" spans="1:11" x14ac:dyDescent="0.2">
      <c r="A934" s="601"/>
      <c r="B934" s="658"/>
      <c r="F934" s="593"/>
      <c r="G934" s="593"/>
      <c r="H934" s="593"/>
      <c r="I934" s="593"/>
      <c r="J934" s="593"/>
      <c r="K934" s="593"/>
    </row>
    <row r="935" spans="1:11" x14ac:dyDescent="0.2">
      <c r="A935" s="601"/>
      <c r="B935" s="658"/>
      <c r="F935" s="593"/>
      <c r="G935" s="593"/>
      <c r="H935" s="593"/>
      <c r="I935" s="593"/>
      <c r="J935" s="593"/>
      <c r="K935" s="593"/>
    </row>
    <row r="936" spans="1:11" x14ac:dyDescent="0.2">
      <c r="A936" s="601"/>
      <c r="B936" s="658"/>
      <c r="F936" s="593"/>
      <c r="G936" s="593"/>
      <c r="H936" s="593"/>
      <c r="I936" s="593"/>
      <c r="J936" s="593"/>
      <c r="K936" s="593"/>
    </row>
    <row r="937" spans="1:11" x14ac:dyDescent="0.2">
      <c r="A937" s="601"/>
      <c r="B937" s="658"/>
      <c r="F937" s="593"/>
      <c r="G937" s="593"/>
      <c r="H937" s="593"/>
      <c r="I937" s="593"/>
      <c r="J937" s="593"/>
      <c r="K937" s="593"/>
    </row>
    <row r="938" spans="1:11" x14ac:dyDescent="0.2">
      <c r="A938" s="601"/>
      <c r="B938" s="658"/>
      <c r="F938" s="593"/>
      <c r="G938" s="593"/>
      <c r="H938" s="593"/>
      <c r="I938" s="593"/>
      <c r="J938" s="593"/>
      <c r="K938" s="593"/>
    </row>
    <row r="939" spans="1:11" x14ac:dyDescent="0.2">
      <c r="A939" s="601"/>
      <c r="B939" s="658"/>
      <c r="F939" s="593"/>
      <c r="G939" s="593"/>
      <c r="H939" s="593"/>
      <c r="I939" s="593"/>
      <c r="J939" s="593"/>
      <c r="K939" s="593"/>
    </row>
    <row r="940" spans="1:11" x14ac:dyDescent="0.2">
      <c r="A940" s="601"/>
      <c r="B940" s="658"/>
      <c r="F940" s="593"/>
      <c r="G940" s="593"/>
      <c r="H940" s="593"/>
      <c r="I940" s="593"/>
      <c r="J940" s="593"/>
      <c r="K940" s="593"/>
    </row>
    <row r="941" spans="1:11" x14ac:dyDescent="0.2">
      <c r="A941" s="601"/>
      <c r="B941" s="658"/>
      <c r="F941" s="593"/>
      <c r="G941" s="593"/>
      <c r="H941" s="593"/>
      <c r="I941" s="593"/>
      <c r="J941" s="593"/>
      <c r="K941" s="593"/>
    </row>
    <row r="942" spans="1:11" x14ac:dyDescent="0.2">
      <c r="A942" s="601"/>
      <c r="B942" s="658"/>
      <c r="F942" s="593"/>
      <c r="G942" s="593"/>
      <c r="H942" s="593"/>
      <c r="I942" s="593"/>
      <c r="J942" s="593"/>
      <c r="K942" s="593"/>
    </row>
    <row r="943" spans="1:11" x14ac:dyDescent="0.2">
      <c r="A943" s="601"/>
      <c r="B943" s="658"/>
      <c r="F943" s="593"/>
      <c r="G943" s="593"/>
      <c r="H943" s="593"/>
      <c r="I943" s="593"/>
      <c r="J943" s="593"/>
      <c r="K943" s="593"/>
    </row>
    <row r="944" spans="1:11" x14ac:dyDescent="0.2">
      <c r="A944" s="601"/>
      <c r="B944" s="658"/>
      <c r="F944" s="593"/>
      <c r="G944" s="593"/>
      <c r="H944" s="593"/>
      <c r="I944" s="593"/>
      <c r="J944" s="593"/>
      <c r="K944" s="593"/>
    </row>
    <row r="945" spans="1:11" x14ac:dyDescent="0.2">
      <c r="A945" s="601"/>
      <c r="B945" s="658"/>
      <c r="F945" s="593"/>
      <c r="G945" s="593"/>
      <c r="H945" s="593"/>
      <c r="I945" s="593"/>
      <c r="J945" s="593"/>
      <c r="K945" s="593"/>
    </row>
    <row r="946" spans="1:11" x14ac:dyDescent="0.2">
      <c r="A946" s="601"/>
      <c r="B946" s="658"/>
      <c r="F946" s="593"/>
      <c r="G946" s="593"/>
      <c r="H946" s="593"/>
      <c r="I946" s="593"/>
      <c r="J946" s="593"/>
      <c r="K946" s="593"/>
    </row>
    <row r="947" spans="1:11" x14ac:dyDescent="0.2">
      <c r="A947" s="601"/>
      <c r="B947" s="658"/>
      <c r="F947" s="593"/>
      <c r="G947" s="593"/>
      <c r="H947" s="593"/>
      <c r="I947" s="593"/>
      <c r="J947" s="593"/>
      <c r="K947" s="593"/>
    </row>
    <row r="948" spans="1:11" x14ac:dyDescent="0.2">
      <c r="A948" s="601"/>
      <c r="B948" s="658"/>
      <c r="F948" s="593"/>
      <c r="G948" s="593"/>
      <c r="H948" s="593"/>
      <c r="I948" s="593"/>
      <c r="J948" s="593"/>
      <c r="K948" s="593"/>
    </row>
    <row r="949" spans="1:11" x14ac:dyDescent="0.2">
      <c r="A949" s="601"/>
      <c r="B949" s="658"/>
      <c r="F949" s="593"/>
      <c r="G949" s="593"/>
      <c r="H949" s="593"/>
      <c r="I949" s="593"/>
      <c r="J949" s="593"/>
      <c r="K949" s="593"/>
    </row>
    <row r="950" spans="1:11" x14ac:dyDescent="0.2">
      <c r="A950" s="601"/>
      <c r="B950" s="658"/>
      <c r="F950" s="593"/>
      <c r="G950" s="593"/>
      <c r="H950" s="593"/>
      <c r="I950" s="593"/>
      <c r="J950" s="593"/>
      <c r="K950" s="593"/>
    </row>
    <row r="951" spans="1:11" x14ac:dyDescent="0.2">
      <c r="A951" s="601"/>
      <c r="B951" s="658"/>
      <c r="F951" s="593"/>
      <c r="G951" s="593"/>
      <c r="H951" s="593"/>
      <c r="I951" s="593"/>
      <c r="J951" s="593"/>
      <c r="K951" s="593"/>
    </row>
    <row r="952" spans="1:11" x14ac:dyDescent="0.2">
      <c r="A952" s="601"/>
      <c r="B952" s="658"/>
      <c r="F952" s="593"/>
      <c r="G952" s="593"/>
      <c r="H952" s="593"/>
      <c r="I952" s="593"/>
      <c r="J952" s="593"/>
      <c r="K952" s="593"/>
    </row>
    <row r="953" spans="1:11" x14ac:dyDescent="0.2">
      <c r="A953" s="601"/>
      <c r="B953" s="658"/>
      <c r="F953" s="593"/>
      <c r="G953" s="593"/>
      <c r="H953" s="593"/>
      <c r="I953" s="593"/>
      <c r="J953" s="593"/>
      <c r="K953" s="593"/>
    </row>
    <row r="954" spans="1:11" x14ac:dyDescent="0.2">
      <c r="A954" s="601"/>
      <c r="B954" s="658"/>
      <c r="F954" s="593"/>
      <c r="G954" s="593"/>
      <c r="H954" s="593"/>
      <c r="I954" s="593"/>
      <c r="J954" s="593"/>
      <c r="K954" s="593"/>
    </row>
    <row r="955" spans="1:11" x14ac:dyDescent="0.2">
      <c r="A955" s="601"/>
      <c r="B955" s="658"/>
      <c r="F955" s="593"/>
      <c r="G955" s="593"/>
      <c r="H955" s="593"/>
      <c r="I955" s="593"/>
      <c r="J955" s="593"/>
      <c r="K955" s="593"/>
    </row>
    <row r="956" spans="1:11" x14ac:dyDescent="0.2">
      <c r="A956" s="601"/>
      <c r="B956" s="658"/>
      <c r="F956" s="593"/>
      <c r="G956" s="593"/>
      <c r="H956" s="593"/>
      <c r="I956" s="593"/>
      <c r="J956" s="593"/>
      <c r="K956" s="593"/>
    </row>
    <row r="957" spans="1:11" x14ac:dyDescent="0.2">
      <c r="A957" s="601"/>
      <c r="B957" s="658"/>
      <c r="F957" s="593"/>
      <c r="G957" s="593"/>
      <c r="H957" s="593"/>
      <c r="I957" s="593"/>
      <c r="J957" s="593"/>
      <c r="K957" s="593"/>
    </row>
    <row r="958" spans="1:11" x14ac:dyDescent="0.2">
      <c r="A958" s="601"/>
      <c r="B958" s="658"/>
      <c r="F958" s="593"/>
      <c r="G958" s="593"/>
      <c r="H958" s="593"/>
      <c r="I958" s="593"/>
      <c r="J958" s="593"/>
      <c r="K958" s="593"/>
    </row>
    <row r="959" spans="1:11" x14ac:dyDescent="0.2">
      <c r="A959" s="601"/>
      <c r="B959" s="658"/>
      <c r="F959" s="593"/>
      <c r="G959" s="593"/>
      <c r="H959" s="593"/>
      <c r="I959" s="593"/>
      <c r="J959" s="593"/>
      <c r="K959" s="593"/>
    </row>
    <row r="960" spans="1:11" x14ac:dyDescent="0.2">
      <c r="A960" s="601"/>
      <c r="B960" s="658"/>
      <c r="F960" s="593"/>
      <c r="G960" s="593"/>
      <c r="H960" s="593"/>
      <c r="I960" s="593"/>
      <c r="J960" s="593"/>
      <c r="K960" s="593"/>
    </row>
    <row r="961" spans="1:11" x14ac:dyDescent="0.2">
      <c r="A961" s="601"/>
      <c r="B961" s="658"/>
      <c r="F961" s="593"/>
      <c r="G961" s="593"/>
      <c r="H961" s="593"/>
      <c r="I961" s="593"/>
      <c r="J961" s="593"/>
      <c r="K961" s="593"/>
    </row>
    <row r="962" spans="1:11" x14ac:dyDescent="0.2">
      <c r="A962" s="601"/>
      <c r="B962" s="658"/>
      <c r="F962" s="593"/>
      <c r="G962" s="593"/>
      <c r="H962" s="593"/>
      <c r="I962" s="593"/>
      <c r="J962" s="593"/>
      <c r="K962" s="593"/>
    </row>
    <row r="963" spans="1:11" x14ac:dyDescent="0.2">
      <c r="A963" s="601"/>
      <c r="B963" s="658"/>
      <c r="F963" s="593"/>
      <c r="G963" s="593"/>
      <c r="H963" s="593"/>
      <c r="I963" s="593"/>
      <c r="J963" s="593"/>
      <c r="K963" s="593"/>
    </row>
    <row r="964" spans="1:11" x14ac:dyDescent="0.2">
      <c r="A964" s="601"/>
      <c r="B964" s="658"/>
      <c r="F964" s="593"/>
      <c r="G964" s="593"/>
      <c r="H964" s="593"/>
      <c r="I964" s="593"/>
      <c r="J964" s="593"/>
      <c r="K964" s="593"/>
    </row>
    <row r="965" spans="1:11" x14ac:dyDescent="0.2">
      <c r="A965" s="601"/>
      <c r="B965" s="658"/>
      <c r="F965" s="593"/>
      <c r="G965" s="593"/>
      <c r="H965" s="593"/>
      <c r="I965" s="593"/>
      <c r="J965" s="593"/>
      <c r="K965" s="593"/>
    </row>
    <row r="966" spans="1:11" x14ac:dyDescent="0.2">
      <c r="A966" s="601"/>
      <c r="B966" s="658"/>
      <c r="F966" s="593"/>
      <c r="G966" s="593"/>
      <c r="H966" s="593"/>
      <c r="I966" s="593"/>
      <c r="J966" s="593"/>
      <c r="K966" s="593"/>
    </row>
    <row r="967" spans="1:11" x14ac:dyDescent="0.2">
      <c r="A967" s="601"/>
      <c r="B967" s="658"/>
      <c r="F967" s="593"/>
      <c r="G967" s="593"/>
      <c r="H967" s="593"/>
      <c r="I967" s="593"/>
      <c r="J967" s="593"/>
      <c r="K967" s="593"/>
    </row>
    <row r="968" spans="1:11" x14ac:dyDescent="0.2">
      <c r="A968" s="601"/>
      <c r="B968" s="658"/>
      <c r="F968" s="593"/>
      <c r="G968" s="593"/>
      <c r="H968" s="593"/>
      <c r="I968" s="593"/>
      <c r="J968" s="593"/>
      <c r="K968" s="593"/>
    </row>
    <row r="969" spans="1:11" x14ac:dyDescent="0.2">
      <c r="A969" s="601"/>
      <c r="B969" s="658"/>
      <c r="F969" s="593"/>
      <c r="G969" s="593"/>
      <c r="H969" s="593"/>
      <c r="I969" s="593"/>
      <c r="J969" s="593"/>
      <c r="K969" s="593"/>
    </row>
    <row r="970" spans="1:11" x14ac:dyDescent="0.2">
      <c r="A970" s="601"/>
      <c r="B970" s="658"/>
      <c r="F970" s="593"/>
      <c r="G970" s="593"/>
      <c r="H970" s="593"/>
      <c r="I970" s="593"/>
      <c r="J970" s="593"/>
      <c r="K970" s="593"/>
    </row>
    <row r="971" spans="1:11" x14ac:dyDescent="0.2">
      <c r="A971" s="601"/>
      <c r="B971" s="658"/>
      <c r="F971" s="593"/>
      <c r="G971" s="593"/>
      <c r="H971" s="593"/>
      <c r="I971" s="593"/>
      <c r="J971" s="593"/>
      <c r="K971" s="593"/>
    </row>
    <row r="972" spans="1:11" x14ac:dyDescent="0.2">
      <c r="A972" s="601"/>
      <c r="B972" s="658"/>
      <c r="F972" s="593"/>
      <c r="G972" s="593"/>
      <c r="H972" s="593"/>
      <c r="I972" s="593"/>
      <c r="J972" s="593"/>
      <c r="K972" s="593"/>
    </row>
    <row r="973" spans="1:11" x14ac:dyDescent="0.2">
      <c r="A973" s="601"/>
      <c r="B973" s="658"/>
      <c r="F973" s="593"/>
      <c r="G973" s="593"/>
      <c r="H973" s="593"/>
      <c r="I973" s="593"/>
      <c r="J973" s="593"/>
      <c r="K973" s="593"/>
    </row>
    <row r="974" spans="1:11" x14ac:dyDescent="0.2">
      <c r="A974" s="601"/>
      <c r="B974" s="658"/>
      <c r="F974" s="593"/>
      <c r="G974" s="593"/>
      <c r="H974" s="593"/>
      <c r="I974" s="593"/>
      <c r="J974" s="593"/>
      <c r="K974" s="593"/>
    </row>
    <row r="975" spans="1:11" x14ac:dyDescent="0.2">
      <c r="A975" s="601"/>
      <c r="B975" s="658"/>
      <c r="F975" s="593"/>
      <c r="G975" s="593"/>
      <c r="H975" s="593"/>
      <c r="I975" s="593"/>
      <c r="J975" s="593"/>
      <c r="K975" s="593"/>
    </row>
    <row r="976" spans="1:11" x14ac:dyDescent="0.2">
      <c r="A976" s="601"/>
      <c r="B976" s="658"/>
      <c r="F976" s="593"/>
      <c r="G976" s="593"/>
      <c r="H976" s="593"/>
      <c r="I976" s="593"/>
      <c r="J976" s="593"/>
      <c r="K976" s="593"/>
    </row>
    <row r="977" spans="1:11" x14ac:dyDescent="0.2">
      <c r="A977" s="601"/>
      <c r="B977" s="658"/>
      <c r="F977" s="593"/>
      <c r="G977" s="593"/>
      <c r="H977" s="593"/>
      <c r="I977" s="593"/>
      <c r="J977" s="593"/>
      <c r="K977" s="593"/>
    </row>
    <row r="978" spans="1:11" x14ac:dyDescent="0.2">
      <c r="A978" s="601"/>
      <c r="B978" s="658"/>
      <c r="F978" s="593"/>
      <c r="G978" s="593"/>
      <c r="H978" s="593"/>
      <c r="I978" s="593"/>
      <c r="J978" s="593"/>
      <c r="K978" s="593"/>
    </row>
    <row r="979" spans="1:11" x14ac:dyDescent="0.2">
      <c r="A979" s="601"/>
      <c r="B979" s="658"/>
      <c r="F979" s="593"/>
      <c r="G979" s="593"/>
      <c r="H979" s="593"/>
      <c r="I979" s="593"/>
      <c r="J979" s="593"/>
      <c r="K979" s="593"/>
    </row>
    <row r="980" spans="1:11" x14ac:dyDescent="0.2">
      <c r="A980" s="601"/>
      <c r="B980" s="658"/>
      <c r="F980" s="593"/>
      <c r="G980" s="593"/>
      <c r="H980" s="593"/>
      <c r="I980" s="593"/>
      <c r="J980" s="593"/>
      <c r="K980" s="593"/>
    </row>
    <row r="981" spans="1:11" x14ac:dyDescent="0.2">
      <c r="A981" s="601"/>
      <c r="B981" s="658"/>
      <c r="F981" s="593"/>
      <c r="G981" s="593"/>
      <c r="H981" s="593"/>
      <c r="I981" s="593"/>
      <c r="J981" s="593"/>
      <c r="K981" s="593"/>
    </row>
    <row r="982" spans="1:11" x14ac:dyDescent="0.2">
      <c r="A982" s="601"/>
      <c r="B982" s="658"/>
      <c r="F982" s="593"/>
      <c r="G982" s="593"/>
      <c r="H982" s="593"/>
      <c r="I982" s="593"/>
      <c r="J982" s="593"/>
      <c r="K982" s="593"/>
    </row>
    <row r="983" spans="1:11" x14ac:dyDescent="0.2">
      <c r="A983" s="601"/>
      <c r="B983" s="658"/>
      <c r="F983" s="593"/>
      <c r="G983" s="593"/>
      <c r="H983" s="593"/>
      <c r="I983" s="593"/>
      <c r="J983" s="593"/>
      <c r="K983" s="593"/>
    </row>
    <row r="984" spans="1:11" x14ac:dyDescent="0.2">
      <c r="A984" s="601"/>
      <c r="B984" s="658"/>
      <c r="F984" s="593"/>
      <c r="G984" s="593"/>
      <c r="H984" s="593"/>
      <c r="I984" s="593"/>
      <c r="J984" s="593"/>
      <c r="K984" s="593"/>
    </row>
    <row r="985" spans="1:11" x14ac:dyDescent="0.2">
      <c r="A985" s="601"/>
      <c r="B985" s="658"/>
      <c r="F985" s="593"/>
      <c r="G985" s="593"/>
      <c r="H985" s="593"/>
      <c r="I985" s="593"/>
      <c r="J985" s="593"/>
      <c r="K985" s="593"/>
    </row>
    <row r="986" spans="1:11" x14ac:dyDescent="0.2">
      <c r="A986" s="601"/>
      <c r="B986" s="658"/>
      <c r="F986" s="593"/>
      <c r="G986" s="593"/>
      <c r="H986" s="593"/>
      <c r="I986" s="593"/>
      <c r="J986" s="593"/>
      <c r="K986" s="593"/>
    </row>
    <row r="987" spans="1:11" x14ac:dyDescent="0.2">
      <c r="A987" s="601"/>
      <c r="B987" s="658"/>
      <c r="F987" s="593"/>
      <c r="G987" s="593"/>
      <c r="H987" s="593"/>
      <c r="I987" s="593"/>
      <c r="J987" s="593"/>
      <c r="K987" s="593"/>
    </row>
    <row r="988" spans="1:11" x14ac:dyDescent="0.2">
      <c r="A988" s="601"/>
      <c r="B988" s="658"/>
      <c r="F988" s="593"/>
      <c r="G988" s="593"/>
      <c r="H988" s="593"/>
      <c r="I988" s="593"/>
      <c r="J988" s="593"/>
      <c r="K988" s="593"/>
    </row>
    <row r="989" spans="1:11" x14ac:dyDescent="0.2">
      <c r="A989" s="601"/>
      <c r="B989" s="658"/>
      <c r="F989" s="593"/>
      <c r="G989" s="593"/>
      <c r="H989" s="593"/>
      <c r="I989" s="593"/>
      <c r="J989" s="593"/>
      <c r="K989" s="593"/>
    </row>
    <row r="990" spans="1:11" x14ac:dyDescent="0.2">
      <c r="A990" s="601"/>
      <c r="B990" s="658"/>
      <c r="F990" s="593"/>
      <c r="G990" s="593"/>
      <c r="H990" s="593"/>
      <c r="I990" s="593"/>
      <c r="J990" s="593"/>
      <c r="K990" s="593"/>
    </row>
    <row r="991" spans="1:11" x14ac:dyDescent="0.2">
      <c r="A991" s="601"/>
      <c r="B991" s="658"/>
      <c r="F991" s="593"/>
      <c r="G991" s="593"/>
      <c r="H991" s="593"/>
      <c r="I991" s="593"/>
      <c r="J991" s="593"/>
      <c r="K991" s="593"/>
    </row>
    <row r="992" spans="1:11" x14ac:dyDescent="0.2">
      <c r="A992" s="601"/>
      <c r="B992" s="658"/>
      <c r="F992" s="593"/>
      <c r="G992" s="593"/>
      <c r="H992" s="593"/>
      <c r="I992" s="593"/>
      <c r="J992" s="593"/>
      <c r="K992" s="593"/>
    </row>
    <row r="993" spans="1:11" x14ac:dyDescent="0.2">
      <c r="A993" s="601"/>
      <c r="B993" s="658"/>
      <c r="F993" s="593"/>
      <c r="G993" s="593"/>
      <c r="H993" s="593"/>
      <c r="I993" s="593"/>
      <c r="J993" s="593"/>
      <c r="K993" s="593"/>
    </row>
    <row r="994" spans="1:11" x14ac:dyDescent="0.2">
      <c r="A994" s="601"/>
      <c r="B994" s="658"/>
      <c r="F994" s="593"/>
      <c r="G994" s="593"/>
      <c r="H994" s="593"/>
      <c r="I994" s="593"/>
      <c r="J994" s="593"/>
      <c r="K994" s="593"/>
    </row>
    <row r="995" spans="1:11" x14ac:dyDescent="0.2">
      <c r="A995" s="601"/>
      <c r="B995" s="658"/>
      <c r="F995" s="593"/>
      <c r="G995" s="593"/>
      <c r="H995" s="593"/>
      <c r="I995" s="593"/>
      <c r="J995" s="593"/>
      <c r="K995" s="593"/>
    </row>
    <row r="996" spans="1:11" x14ac:dyDescent="0.2">
      <c r="A996" s="601"/>
      <c r="B996" s="658"/>
      <c r="F996" s="593"/>
      <c r="G996" s="593"/>
      <c r="H996" s="593"/>
      <c r="I996" s="593"/>
      <c r="J996" s="593"/>
      <c r="K996" s="593"/>
    </row>
    <row r="997" spans="1:11" x14ac:dyDescent="0.2">
      <c r="A997" s="601"/>
      <c r="B997" s="658"/>
      <c r="F997" s="593"/>
      <c r="G997" s="593"/>
      <c r="H997" s="593"/>
      <c r="I997" s="593"/>
      <c r="J997" s="593"/>
      <c r="K997" s="593"/>
    </row>
    <row r="998" spans="1:11" x14ac:dyDescent="0.2">
      <c r="A998" s="601"/>
      <c r="B998" s="658"/>
      <c r="F998" s="593"/>
      <c r="G998" s="593"/>
      <c r="H998" s="593"/>
      <c r="I998" s="593"/>
      <c r="J998" s="593"/>
      <c r="K998" s="593"/>
    </row>
    <row r="999" spans="1:11" x14ac:dyDescent="0.2">
      <c r="A999" s="601"/>
      <c r="B999" s="658"/>
      <c r="F999" s="593"/>
      <c r="G999" s="593"/>
      <c r="H999" s="593"/>
      <c r="I999" s="593"/>
      <c r="J999" s="593"/>
      <c r="K999" s="593"/>
    </row>
    <row r="1000" spans="1:11" x14ac:dyDescent="0.2">
      <c r="A1000" s="601"/>
      <c r="B1000" s="658"/>
      <c r="F1000" s="593"/>
      <c r="G1000" s="593"/>
      <c r="H1000" s="593"/>
      <c r="I1000" s="593"/>
      <c r="J1000" s="593"/>
      <c r="K1000" s="593"/>
    </row>
    <row r="1001" spans="1:11" x14ac:dyDescent="0.2">
      <c r="A1001" s="601"/>
      <c r="B1001" s="658"/>
      <c r="F1001" s="593"/>
      <c r="G1001" s="593"/>
      <c r="H1001" s="593"/>
      <c r="I1001" s="593"/>
      <c r="J1001" s="593"/>
      <c r="K1001" s="593"/>
    </row>
    <row r="1002" spans="1:11" x14ac:dyDescent="0.2">
      <c r="A1002" s="601"/>
      <c r="B1002" s="658"/>
      <c r="F1002" s="593"/>
      <c r="G1002" s="593"/>
      <c r="H1002" s="593"/>
      <c r="I1002" s="593"/>
      <c r="J1002" s="593"/>
      <c r="K1002" s="593"/>
    </row>
    <row r="1003" spans="1:11" x14ac:dyDescent="0.2">
      <c r="A1003" s="601"/>
      <c r="B1003" s="658"/>
      <c r="F1003" s="593"/>
      <c r="G1003" s="593"/>
      <c r="H1003" s="593"/>
      <c r="I1003" s="593"/>
      <c r="J1003" s="593"/>
      <c r="K1003" s="593"/>
    </row>
    <row r="1004" spans="1:11" x14ac:dyDescent="0.2">
      <c r="A1004" s="601"/>
      <c r="B1004" s="658"/>
      <c r="F1004" s="593"/>
      <c r="G1004" s="593"/>
      <c r="H1004" s="593"/>
      <c r="I1004" s="593"/>
      <c r="J1004" s="593"/>
      <c r="K1004" s="593"/>
    </row>
    <row r="1005" spans="1:11" x14ac:dyDescent="0.2">
      <c r="A1005" s="601"/>
      <c r="B1005" s="658"/>
      <c r="F1005" s="593"/>
      <c r="G1005" s="593"/>
      <c r="H1005" s="593"/>
      <c r="I1005" s="593"/>
      <c r="J1005" s="593"/>
      <c r="K1005" s="593"/>
    </row>
    <row r="1006" spans="1:11" x14ac:dyDescent="0.2">
      <c r="A1006" s="601"/>
      <c r="B1006" s="658"/>
      <c r="F1006" s="593"/>
      <c r="G1006" s="593"/>
      <c r="H1006" s="593"/>
      <c r="I1006" s="593"/>
      <c r="J1006" s="593"/>
      <c r="K1006" s="593"/>
    </row>
    <row r="1007" spans="1:11" x14ac:dyDescent="0.2">
      <c r="A1007" s="601"/>
      <c r="B1007" s="658"/>
      <c r="F1007" s="593"/>
      <c r="G1007" s="593"/>
      <c r="H1007" s="593"/>
      <c r="I1007" s="593"/>
      <c r="J1007" s="593"/>
      <c r="K1007" s="593"/>
    </row>
    <row r="1008" spans="1:11" x14ac:dyDescent="0.2">
      <c r="A1008" s="601"/>
      <c r="B1008" s="658"/>
      <c r="F1008" s="593"/>
      <c r="G1008" s="593"/>
      <c r="H1008" s="593"/>
      <c r="I1008" s="593"/>
      <c r="J1008" s="593"/>
      <c r="K1008" s="593"/>
    </row>
    <row r="1009" spans="1:11" x14ac:dyDescent="0.2">
      <c r="A1009" s="601"/>
      <c r="B1009" s="658"/>
      <c r="F1009" s="593"/>
      <c r="G1009" s="593"/>
      <c r="H1009" s="593"/>
      <c r="I1009" s="593"/>
      <c r="J1009" s="593"/>
      <c r="K1009" s="593"/>
    </row>
    <row r="1010" spans="1:11" x14ac:dyDescent="0.2">
      <c r="A1010" s="601"/>
      <c r="B1010" s="658"/>
      <c r="F1010" s="593"/>
      <c r="G1010" s="593"/>
      <c r="H1010" s="593"/>
      <c r="I1010" s="593"/>
      <c r="J1010" s="593"/>
      <c r="K1010" s="593"/>
    </row>
    <row r="1011" spans="1:11" x14ac:dyDescent="0.2">
      <c r="A1011" s="601"/>
      <c r="B1011" s="658"/>
      <c r="F1011" s="593"/>
      <c r="G1011" s="593"/>
      <c r="H1011" s="593"/>
      <c r="I1011" s="593"/>
      <c r="J1011" s="593"/>
      <c r="K1011" s="593"/>
    </row>
    <row r="1012" spans="1:11" x14ac:dyDescent="0.2">
      <c r="A1012" s="601"/>
      <c r="B1012" s="658"/>
      <c r="F1012" s="593"/>
      <c r="G1012" s="593"/>
      <c r="H1012" s="593"/>
      <c r="I1012" s="593"/>
      <c r="J1012" s="593"/>
      <c r="K1012" s="593"/>
    </row>
    <row r="1013" spans="1:11" x14ac:dyDescent="0.2">
      <c r="A1013" s="601"/>
      <c r="B1013" s="658"/>
      <c r="F1013" s="593"/>
      <c r="G1013" s="593"/>
      <c r="H1013" s="593"/>
      <c r="I1013" s="593"/>
      <c r="J1013" s="593"/>
      <c r="K1013" s="593"/>
    </row>
    <row r="1014" spans="1:11" x14ac:dyDescent="0.2">
      <c r="A1014" s="601"/>
      <c r="B1014" s="658"/>
      <c r="F1014" s="593"/>
      <c r="G1014" s="593"/>
      <c r="H1014" s="593"/>
      <c r="I1014" s="593"/>
      <c r="J1014" s="593"/>
      <c r="K1014" s="593"/>
    </row>
    <row r="1015" spans="1:11" x14ac:dyDescent="0.2">
      <c r="A1015" s="601"/>
      <c r="B1015" s="658"/>
      <c r="F1015" s="593"/>
      <c r="G1015" s="593"/>
      <c r="H1015" s="593"/>
      <c r="I1015" s="593"/>
      <c r="J1015" s="593"/>
      <c r="K1015" s="593"/>
    </row>
    <row r="1016" spans="1:11" x14ac:dyDescent="0.2">
      <c r="A1016" s="601"/>
      <c r="B1016" s="658"/>
      <c r="F1016" s="593"/>
      <c r="G1016" s="593"/>
      <c r="H1016" s="593"/>
      <c r="I1016" s="593"/>
      <c r="J1016" s="593"/>
      <c r="K1016" s="593"/>
    </row>
    <row r="1017" spans="1:11" x14ac:dyDescent="0.2">
      <c r="A1017" s="601"/>
      <c r="B1017" s="658"/>
      <c r="F1017" s="593"/>
      <c r="G1017" s="593"/>
      <c r="H1017" s="593"/>
      <c r="I1017" s="593"/>
      <c r="J1017" s="593"/>
      <c r="K1017" s="593"/>
    </row>
    <row r="1018" spans="1:11" x14ac:dyDescent="0.2">
      <c r="A1018" s="601"/>
      <c r="B1018" s="658"/>
      <c r="F1018" s="593"/>
      <c r="G1018" s="593"/>
      <c r="H1018" s="593"/>
      <c r="I1018" s="593"/>
      <c r="J1018" s="593"/>
      <c r="K1018" s="593"/>
    </row>
    <row r="1019" spans="1:11" x14ac:dyDescent="0.2">
      <c r="A1019" s="601"/>
      <c r="B1019" s="658"/>
      <c r="F1019" s="593"/>
      <c r="G1019" s="593"/>
      <c r="H1019" s="593"/>
      <c r="I1019" s="593"/>
      <c r="J1019" s="593"/>
      <c r="K1019" s="593"/>
    </row>
    <row r="1020" spans="1:11" x14ac:dyDescent="0.2">
      <c r="A1020" s="601"/>
      <c r="B1020" s="658"/>
      <c r="F1020" s="593"/>
      <c r="G1020" s="593"/>
      <c r="H1020" s="593"/>
      <c r="I1020" s="593"/>
      <c r="J1020" s="593"/>
      <c r="K1020" s="593"/>
    </row>
    <row r="1021" spans="1:11" x14ac:dyDescent="0.2">
      <c r="A1021" s="601"/>
      <c r="B1021" s="658"/>
      <c r="F1021" s="593"/>
      <c r="G1021" s="593"/>
      <c r="H1021" s="593"/>
      <c r="I1021" s="593"/>
      <c r="J1021" s="593"/>
      <c r="K1021" s="593"/>
    </row>
    <row r="1022" spans="1:11" x14ac:dyDescent="0.2">
      <c r="A1022" s="601"/>
      <c r="B1022" s="658"/>
      <c r="F1022" s="593"/>
      <c r="G1022" s="593"/>
      <c r="H1022" s="593"/>
      <c r="I1022" s="593"/>
      <c r="J1022" s="593"/>
      <c r="K1022" s="593"/>
    </row>
    <row r="1023" spans="1:11" x14ac:dyDescent="0.2">
      <c r="A1023" s="601"/>
      <c r="B1023" s="658"/>
      <c r="F1023" s="593"/>
      <c r="G1023" s="593"/>
      <c r="H1023" s="593"/>
      <c r="I1023" s="593"/>
      <c r="J1023" s="593"/>
      <c r="K1023" s="593"/>
    </row>
    <row r="1024" spans="1:11" x14ac:dyDescent="0.2">
      <c r="A1024" s="601"/>
      <c r="B1024" s="658"/>
      <c r="F1024" s="593"/>
      <c r="G1024" s="593"/>
      <c r="H1024" s="593"/>
      <c r="I1024" s="593"/>
      <c r="J1024" s="593"/>
      <c r="K1024" s="593"/>
    </row>
    <row r="1025" spans="1:11" x14ac:dyDescent="0.2">
      <c r="A1025" s="601"/>
      <c r="B1025" s="658"/>
      <c r="F1025" s="593"/>
      <c r="G1025" s="593"/>
      <c r="H1025" s="593"/>
      <c r="I1025" s="593"/>
      <c r="J1025" s="593"/>
      <c r="K1025" s="593"/>
    </row>
    <row r="1026" spans="1:11" x14ac:dyDescent="0.2">
      <c r="A1026" s="601"/>
      <c r="B1026" s="658"/>
      <c r="F1026" s="593"/>
      <c r="G1026" s="593"/>
      <c r="H1026" s="593"/>
      <c r="I1026" s="593"/>
      <c r="J1026" s="593"/>
      <c r="K1026" s="593"/>
    </row>
    <row r="1027" spans="1:11" x14ac:dyDescent="0.2">
      <c r="A1027" s="601"/>
      <c r="B1027" s="658"/>
      <c r="F1027" s="593"/>
      <c r="G1027" s="593"/>
      <c r="H1027" s="593"/>
      <c r="I1027" s="593"/>
      <c r="J1027" s="593"/>
      <c r="K1027" s="593"/>
    </row>
    <row r="1028" spans="1:11" x14ac:dyDescent="0.2">
      <c r="A1028" s="601"/>
      <c r="B1028" s="658"/>
      <c r="F1028" s="593"/>
      <c r="G1028" s="593"/>
      <c r="H1028" s="593"/>
      <c r="I1028" s="593"/>
      <c r="J1028" s="593"/>
      <c r="K1028" s="593"/>
    </row>
    <row r="1029" spans="1:11" x14ac:dyDescent="0.2">
      <c r="A1029" s="601"/>
      <c r="B1029" s="658"/>
      <c r="F1029" s="593"/>
      <c r="G1029" s="593"/>
      <c r="H1029" s="593"/>
      <c r="I1029" s="593"/>
      <c r="J1029" s="593"/>
      <c r="K1029" s="593"/>
    </row>
    <row r="1030" spans="1:11" x14ac:dyDescent="0.2">
      <c r="A1030" s="601"/>
      <c r="B1030" s="658"/>
      <c r="F1030" s="593"/>
      <c r="G1030" s="593"/>
      <c r="H1030" s="593"/>
      <c r="I1030" s="593"/>
      <c r="J1030" s="593"/>
      <c r="K1030" s="593"/>
    </row>
    <row r="1031" spans="1:11" x14ac:dyDescent="0.2">
      <c r="A1031" s="601"/>
      <c r="B1031" s="658"/>
      <c r="F1031" s="593"/>
      <c r="G1031" s="593"/>
      <c r="H1031" s="593"/>
      <c r="I1031" s="593"/>
      <c r="J1031" s="593"/>
      <c r="K1031" s="593"/>
    </row>
    <row r="1032" spans="1:11" x14ac:dyDescent="0.2">
      <c r="A1032" s="601"/>
      <c r="B1032" s="658"/>
      <c r="F1032" s="593"/>
      <c r="G1032" s="593"/>
      <c r="H1032" s="593"/>
      <c r="I1032" s="593"/>
      <c r="J1032" s="593"/>
      <c r="K1032" s="593"/>
    </row>
    <row r="1033" spans="1:11" x14ac:dyDescent="0.2">
      <c r="A1033" s="601"/>
      <c r="B1033" s="658"/>
      <c r="F1033" s="593"/>
      <c r="G1033" s="593"/>
      <c r="H1033" s="593"/>
      <c r="I1033" s="593"/>
      <c r="J1033" s="593"/>
      <c r="K1033" s="593"/>
    </row>
    <row r="1034" spans="1:11" x14ac:dyDescent="0.2">
      <c r="A1034" s="601"/>
      <c r="B1034" s="658"/>
      <c r="F1034" s="593"/>
      <c r="G1034" s="593"/>
      <c r="H1034" s="593"/>
      <c r="I1034" s="593"/>
      <c r="J1034" s="593"/>
      <c r="K1034" s="593"/>
    </row>
    <row r="1035" spans="1:11" x14ac:dyDescent="0.2">
      <c r="A1035" s="601"/>
      <c r="B1035" s="658"/>
      <c r="F1035" s="593"/>
      <c r="G1035" s="593"/>
      <c r="H1035" s="593"/>
      <c r="I1035" s="593"/>
      <c r="J1035" s="593"/>
      <c r="K1035" s="593"/>
    </row>
    <row r="1036" spans="1:11" x14ac:dyDescent="0.2">
      <c r="A1036" s="601"/>
      <c r="B1036" s="658"/>
      <c r="F1036" s="593"/>
      <c r="G1036" s="593"/>
      <c r="H1036" s="593"/>
      <c r="I1036" s="593"/>
      <c r="J1036" s="593"/>
      <c r="K1036" s="593"/>
    </row>
    <row r="1037" spans="1:11" x14ac:dyDescent="0.2">
      <c r="A1037" s="601"/>
      <c r="B1037" s="658"/>
      <c r="F1037" s="593"/>
      <c r="G1037" s="593"/>
      <c r="H1037" s="593"/>
      <c r="I1037" s="593"/>
      <c r="J1037" s="593"/>
      <c r="K1037" s="593"/>
    </row>
    <row r="1038" spans="1:11" x14ac:dyDescent="0.2">
      <c r="A1038" s="601"/>
      <c r="B1038" s="658"/>
      <c r="F1038" s="593"/>
      <c r="G1038" s="593"/>
      <c r="H1038" s="593"/>
      <c r="I1038" s="593"/>
      <c r="J1038" s="593"/>
      <c r="K1038" s="593"/>
    </row>
    <row r="1039" spans="1:11" x14ac:dyDescent="0.2">
      <c r="A1039" s="601"/>
      <c r="B1039" s="658"/>
      <c r="F1039" s="593"/>
      <c r="G1039" s="593"/>
      <c r="H1039" s="593"/>
      <c r="I1039" s="593"/>
      <c r="J1039" s="593"/>
      <c r="K1039" s="593"/>
    </row>
    <row r="1040" spans="1:11" x14ac:dyDescent="0.2">
      <c r="A1040" s="601"/>
      <c r="B1040" s="658"/>
      <c r="F1040" s="593"/>
      <c r="G1040" s="593"/>
      <c r="H1040" s="593"/>
      <c r="I1040" s="593"/>
      <c r="J1040" s="593"/>
      <c r="K1040" s="593"/>
    </row>
    <row r="1041" spans="1:11" x14ac:dyDescent="0.2">
      <c r="A1041" s="601"/>
      <c r="B1041" s="658"/>
      <c r="F1041" s="593"/>
      <c r="G1041" s="593"/>
      <c r="H1041" s="593"/>
      <c r="I1041" s="593"/>
      <c r="J1041" s="593"/>
      <c r="K1041" s="593"/>
    </row>
    <row r="1042" spans="1:11" x14ac:dyDescent="0.2">
      <c r="A1042" s="601"/>
      <c r="B1042" s="658"/>
      <c r="F1042" s="593"/>
      <c r="G1042" s="593"/>
      <c r="H1042" s="593"/>
      <c r="I1042" s="593"/>
      <c r="J1042" s="593"/>
      <c r="K1042" s="593"/>
    </row>
    <row r="1043" spans="1:11" x14ac:dyDescent="0.2">
      <c r="A1043" s="601"/>
      <c r="B1043" s="658"/>
      <c r="F1043" s="593"/>
      <c r="G1043" s="593"/>
      <c r="H1043" s="593"/>
      <c r="I1043" s="593"/>
      <c r="J1043" s="593"/>
      <c r="K1043" s="593"/>
    </row>
    <row r="1044" spans="1:11" x14ac:dyDescent="0.2">
      <c r="A1044" s="601"/>
      <c r="B1044" s="658"/>
      <c r="F1044" s="593"/>
      <c r="G1044" s="593"/>
      <c r="H1044" s="593"/>
      <c r="I1044" s="593"/>
      <c r="J1044" s="593"/>
      <c r="K1044" s="593"/>
    </row>
    <row r="1045" spans="1:11" x14ac:dyDescent="0.2">
      <c r="A1045" s="601"/>
      <c r="B1045" s="658"/>
      <c r="F1045" s="593"/>
      <c r="G1045" s="593"/>
      <c r="H1045" s="593"/>
      <c r="I1045" s="593"/>
      <c r="J1045" s="593"/>
      <c r="K1045" s="593"/>
    </row>
    <row r="1046" spans="1:11" x14ac:dyDescent="0.2">
      <c r="A1046" s="601"/>
      <c r="B1046" s="658"/>
      <c r="F1046" s="593"/>
      <c r="G1046" s="593"/>
      <c r="H1046" s="593"/>
      <c r="I1046" s="593"/>
      <c r="J1046" s="593"/>
      <c r="K1046" s="593"/>
    </row>
    <row r="1047" spans="1:11" x14ac:dyDescent="0.2">
      <c r="A1047" s="601"/>
      <c r="B1047" s="658"/>
      <c r="F1047" s="593"/>
      <c r="G1047" s="593"/>
      <c r="H1047" s="593"/>
      <c r="I1047" s="593"/>
      <c r="J1047" s="593"/>
      <c r="K1047" s="593"/>
    </row>
    <row r="1048" spans="1:11" x14ac:dyDescent="0.2">
      <c r="A1048" s="601"/>
      <c r="B1048" s="658"/>
      <c r="F1048" s="593"/>
      <c r="G1048" s="593"/>
      <c r="H1048" s="593"/>
      <c r="I1048" s="593"/>
      <c r="J1048" s="593"/>
      <c r="K1048" s="593"/>
    </row>
    <row r="1049" spans="1:11" x14ac:dyDescent="0.2">
      <c r="A1049" s="601"/>
      <c r="B1049" s="658"/>
      <c r="F1049" s="593"/>
      <c r="G1049" s="593"/>
      <c r="H1049" s="593"/>
      <c r="I1049" s="593"/>
      <c r="J1049" s="593"/>
      <c r="K1049" s="593"/>
    </row>
    <row r="1050" spans="1:11" x14ac:dyDescent="0.2">
      <c r="A1050" s="601"/>
      <c r="B1050" s="658"/>
      <c r="F1050" s="593"/>
      <c r="G1050" s="593"/>
      <c r="H1050" s="593"/>
      <c r="I1050" s="593"/>
      <c r="J1050" s="593"/>
      <c r="K1050" s="593"/>
    </row>
    <row r="1051" spans="1:11" x14ac:dyDescent="0.2">
      <c r="A1051" s="601"/>
      <c r="B1051" s="658"/>
      <c r="F1051" s="593"/>
      <c r="G1051" s="593"/>
      <c r="H1051" s="593"/>
      <c r="I1051" s="593"/>
      <c r="J1051" s="593"/>
      <c r="K1051" s="593"/>
    </row>
    <row r="1052" spans="1:11" x14ac:dyDescent="0.2">
      <c r="A1052" s="601"/>
      <c r="B1052" s="658"/>
      <c r="F1052" s="593"/>
      <c r="G1052" s="593"/>
      <c r="H1052" s="593"/>
      <c r="I1052" s="593"/>
      <c r="J1052" s="593"/>
      <c r="K1052" s="593"/>
    </row>
    <row r="1053" spans="1:11" x14ac:dyDescent="0.2">
      <c r="A1053" s="601"/>
      <c r="B1053" s="658"/>
      <c r="F1053" s="593"/>
      <c r="G1053" s="593"/>
      <c r="H1053" s="593"/>
      <c r="I1053" s="593"/>
      <c r="J1053" s="593"/>
      <c r="K1053" s="593"/>
    </row>
    <row r="1054" spans="1:11" x14ac:dyDescent="0.2">
      <c r="A1054" s="601"/>
      <c r="B1054" s="658"/>
      <c r="F1054" s="593"/>
      <c r="G1054" s="593"/>
      <c r="H1054" s="593"/>
      <c r="I1054" s="593"/>
      <c r="J1054" s="593"/>
      <c r="K1054" s="593"/>
    </row>
    <row r="1055" spans="1:11" x14ac:dyDescent="0.2">
      <c r="A1055" s="601"/>
      <c r="B1055" s="658"/>
      <c r="F1055" s="593"/>
      <c r="G1055" s="593"/>
      <c r="H1055" s="593"/>
      <c r="I1055" s="593"/>
      <c r="J1055" s="593"/>
      <c r="K1055" s="593"/>
    </row>
    <row r="1056" spans="1:11" x14ac:dyDescent="0.2">
      <c r="A1056" s="601"/>
      <c r="B1056" s="658"/>
      <c r="F1056" s="593"/>
      <c r="G1056" s="593"/>
      <c r="H1056" s="593"/>
      <c r="I1056" s="593"/>
      <c r="J1056" s="593"/>
      <c r="K1056" s="593"/>
    </row>
    <row r="1057" spans="1:11" x14ac:dyDescent="0.2">
      <c r="A1057" s="601"/>
      <c r="B1057" s="658"/>
      <c r="F1057" s="593"/>
      <c r="G1057" s="593"/>
      <c r="H1057" s="593"/>
      <c r="I1057" s="593"/>
      <c r="J1057" s="593"/>
      <c r="K1057" s="593"/>
    </row>
    <row r="1058" spans="1:11" x14ac:dyDescent="0.2">
      <c r="A1058" s="601"/>
      <c r="B1058" s="658"/>
      <c r="F1058" s="593"/>
      <c r="G1058" s="593"/>
      <c r="H1058" s="593"/>
      <c r="I1058" s="593"/>
      <c r="J1058" s="593"/>
      <c r="K1058" s="593"/>
    </row>
    <row r="1059" spans="1:11" x14ac:dyDescent="0.2">
      <c r="A1059" s="601"/>
      <c r="B1059" s="658"/>
      <c r="F1059" s="593"/>
      <c r="G1059" s="593"/>
      <c r="H1059" s="593"/>
      <c r="I1059" s="593"/>
      <c r="J1059" s="593"/>
      <c r="K1059" s="593"/>
    </row>
    <row r="1060" spans="1:11" x14ac:dyDescent="0.2">
      <c r="A1060" s="601"/>
      <c r="B1060" s="658"/>
      <c r="F1060" s="593"/>
      <c r="G1060" s="593"/>
      <c r="H1060" s="593"/>
      <c r="I1060" s="593"/>
      <c r="J1060" s="593"/>
      <c r="K1060" s="593"/>
    </row>
    <row r="1061" spans="1:11" x14ac:dyDescent="0.2">
      <c r="A1061" s="601"/>
      <c r="B1061" s="658"/>
      <c r="F1061" s="593"/>
      <c r="G1061" s="593"/>
      <c r="H1061" s="593"/>
      <c r="I1061" s="593"/>
      <c r="J1061" s="593"/>
      <c r="K1061" s="593"/>
    </row>
    <row r="1062" spans="1:11" x14ac:dyDescent="0.2">
      <c r="A1062" s="601"/>
      <c r="B1062" s="658"/>
      <c r="F1062" s="593"/>
      <c r="G1062" s="593"/>
      <c r="H1062" s="593"/>
      <c r="I1062" s="593"/>
      <c r="J1062" s="593"/>
      <c r="K1062" s="593"/>
    </row>
    <row r="1063" spans="1:11" x14ac:dyDescent="0.2">
      <c r="A1063" s="601"/>
      <c r="B1063" s="658"/>
      <c r="F1063" s="593"/>
      <c r="G1063" s="593"/>
      <c r="H1063" s="593"/>
      <c r="I1063" s="593"/>
      <c r="J1063" s="593"/>
      <c r="K1063" s="593"/>
    </row>
    <row r="1064" spans="1:11" x14ac:dyDescent="0.2">
      <c r="A1064" s="601"/>
      <c r="B1064" s="658"/>
      <c r="F1064" s="593"/>
      <c r="G1064" s="593"/>
      <c r="H1064" s="593"/>
      <c r="I1064" s="593"/>
      <c r="J1064" s="593"/>
      <c r="K1064" s="593"/>
    </row>
    <row r="1065" spans="1:11" x14ac:dyDescent="0.2">
      <c r="A1065" s="601"/>
      <c r="B1065" s="658"/>
      <c r="F1065" s="593"/>
      <c r="G1065" s="593"/>
      <c r="H1065" s="593"/>
      <c r="I1065" s="593"/>
      <c r="J1065" s="593"/>
      <c r="K1065" s="593"/>
    </row>
    <row r="1066" spans="1:11" x14ac:dyDescent="0.2">
      <c r="A1066" s="601"/>
      <c r="B1066" s="658"/>
      <c r="F1066" s="593"/>
      <c r="G1066" s="593"/>
      <c r="H1066" s="593"/>
      <c r="I1066" s="593"/>
      <c r="J1066" s="593"/>
      <c r="K1066" s="593"/>
    </row>
    <row r="1067" spans="1:11" x14ac:dyDescent="0.2">
      <c r="A1067" s="601"/>
      <c r="B1067" s="658"/>
      <c r="F1067" s="593"/>
      <c r="G1067" s="593"/>
      <c r="H1067" s="593"/>
      <c r="I1067" s="593"/>
      <c r="J1067" s="593"/>
      <c r="K1067" s="593"/>
    </row>
    <row r="1068" spans="1:11" x14ac:dyDescent="0.2">
      <c r="A1068" s="601"/>
      <c r="B1068" s="658"/>
      <c r="F1068" s="593"/>
      <c r="G1068" s="593"/>
      <c r="H1068" s="593"/>
      <c r="I1068" s="593"/>
      <c r="J1068" s="593"/>
      <c r="K1068" s="593"/>
    </row>
    <row r="1069" spans="1:11" x14ac:dyDescent="0.2">
      <c r="A1069" s="601"/>
      <c r="B1069" s="658"/>
      <c r="F1069" s="593"/>
      <c r="G1069" s="593"/>
      <c r="H1069" s="593"/>
      <c r="I1069" s="593"/>
      <c r="J1069" s="593"/>
      <c r="K1069" s="593"/>
    </row>
    <row r="1070" spans="1:11" x14ac:dyDescent="0.2">
      <c r="A1070" s="601"/>
      <c r="B1070" s="658"/>
      <c r="F1070" s="593"/>
      <c r="G1070" s="593"/>
      <c r="H1070" s="593"/>
      <c r="I1070" s="593"/>
      <c r="J1070" s="593"/>
      <c r="K1070" s="593"/>
    </row>
    <row r="1071" spans="1:11" x14ac:dyDescent="0.2">
      <c r="A1071" s="601"/>
      <c r="B1071" s="658"/>
      <c r="F1071" s="593"/>
      <c r="G1071" s="593"/>
      <c r="H1071" s="593"/>
      <c r="I1071" s="593"/>
      <c r="J1071" s="593"/>
      <c r="K1071" s="593"/>
    </row>
    <row r="1072" spans="1:11" x14ac:dyDescent="0.2">
      <c r="A1072" s="601"/>
      <c r="B1072" s="658"/>
      <c r="F1072" s="593"/>
      <c r="G1072" s="593"/>
      <c r="H1072" s="593"/>
      <c r="I1072" s="593"/>
      <c r="J1072" s="593"/>
      <c r="K1072" s="593"/>
    </row>
    <row r="1073" spans="1:11" x14ac:dyDescent="0.2">
      <c r="A1073" s="601"/>
      <c r="B1073" s="658"/>
      <c r="F1073" s="593"/>
      <c r="G1073" s="593"/>
      <c r="H1073" s="593"/>
      <c r="I1073" s="593"/>
      <c r="J1073" s="593"/>
      <c r="K1073" s="593"/>
    </row>
    <row r="1074" spans="1:11" x14ac:dyDescent="0.2">
      <c r="A1074" s="601"/>
      <c r="B1074" s="658"/>
      <c r="F1074" s="593"/>
      <c r="G1074" s="593"/>
      <c r="H1074" s="593"/>
      <c r="I1074" s="593"/>
      <c r="J1074" s="593"/>
      <c r="K1074" s="593"/>
    </row>
    <row r="1075" spans="1:11" x14ac:dyDescent="0.2">
      <c r="A1075" s="601"/>
      <c r="B1075" s="658"/>
      <c r="F1075" s="593"/>
      <c r="G1075" s="593"/>
      <c r="H1075" s="593"/>
      <c r="I1075" s="593"/>
      <c r="J1075" s="593"/>
      <c r="K1075" s="593"/>
    </row>
    <row r="1076" spans="1:11" x14ac:dyDescent="0.2">
      <c r="A1076" s="601"/>
      <c r="B1076" s="658"/>
      <c r="F1076" s="593"/>
      <c r="G1076" s="593"/>
      <c r="H1076" s="593"/>
      <c r="I1076" s="593"/>
      <c r="J1076" s="593"/>
      <c r="K1076" s="593"/>
    </row>
    <row r="1077" spans="1:11" x14ac:dyDescent="0.2">
      <c r="A1077" s="601"/>
      <c r="B1077" s="658"/>
      <c r="F1077" s="593"/>
      <c r="G1077" s="593"/>
      <c r="H1077" s="593"/>
      <c r="I1077" s="593"/>
      <c r="J1077" s="593"/>
      <c r="K1077" s="593"/>
    </row>
    <row r="1078" spans="1:11" x14ac:dyDescent="0.2">
      <c r="A1078" s="601"/>
      <c r="B1078" s="658"/>
      <c r="F1078" s="593"/>
      <c r="G1078" s="593"/>
      <c r="H1078" s="593"/>
      <c r="I1078" s="593"/>
      <c r="J1078" s="593"/>
      <c r="K1078" s="593"/>
    </row>
    <row r="1079" spans="1:11" x14ac:dyDescent="0.2">
      <c r="A1079" s="601"/>
      <c r="B1079" s="658"/>
      <c r="F1079" s="593"/>
      <c r="G1079" s="593"/>
      <c r="H1079" s="593"/>
      <c r="I1079" s="593"/>
      <c r="J1079" s="593"/>
      <c r="K1079" s="593"/>
    </row>
    <row r="1080" spans="1:11" x14ac:dyDescent="0.2">
      <c r="A1080" s="601"/>
      <c r="B1080" s="658"/>
      <c r="F1080" s="593"/>
      <c r="G1080" s="593"/>
      <c r="H1080" s="593"/>
      <c r="I1080" s="593"/>
      <c r="J1080" s="593"/>
      <c r="K1080" s="593"/>
    </row>
    <row r="1081" spans="1:11" x14ac:dyDescent="0.2">
      <c r="A1081" s="601"/>
      <c r="B1081" s="658"/>
      <c r="F1081" s="593"/>
      <c r="G1081" s="593"/>
      <c r="H1081" s="593"/>
      <c r="I1081" s="593"/>
      <c r="J1081" s="593"/>
      <c r="K1081" s="593"/>
    </row>
    <row r="1082" spans="1:11" x14ac:dyDescent="0.2">
      <c r="A1082" s="601"/>
      <c r="B1082" s="658"/>
      <c r="F1082" s="593"/>
      <c r="G1082" s="593"/>
      <c r="H1082" s="593"/>
      <c r="I1082" s="593"/>
      <c r="J1082" s="593"/>
      <c r="K1082" s="593"/>
    </row>
    <row r="1083" spans="1:11" x14ac:dyDescent="0.2">
      <c r="A1083" s="601"/>
      <c r="B1083" s="658"/>
      <c r="F1083" s="593"/>
      <c r="G1083" s="593"/>
      <c r="H1083" s="593"/>
      <c r="I1083" s="593"/>
      <c r="J1083" s="593"/>
      <c r="K1083" s="593"/>
    </row>
    <row r="1084" spans="1:11" x14ac:dyDescent="0.2">
      <c r="A1084" s="601"/>
      <c r="B1084" s="658"/>
      <c r="F1084" s="593"/>
      <c r="G1084" s="593"/>
      <c r="H1084" s="593"/>
      <c r="I1084" s="593"/>
      <c r="J1084" s="593"/>
      <c r="K1084" s="593"/>
    </row>
    <row r="1085" spans="1:11" x14ac:dyDescent="0.2">
      <c r="A1085" s="601"/>
      <c r="B1085" s="658"/>
      <c r="F1085" s="593"/>
      <c r="G1085" s="593"/>
      <c r="H1085" s="593"/>
      <c r="I1085" s="593"/>
      <c r="J1085" s="593"/>
      <c r="K1085" s="593"/>
    </row>
    <row r="1086" spans="1:11" x14ac:dyDescent="0.2">
      <c r="A1086" s="601"/>
      <c r="B1086" s="658"/>
      <c r="F1086" s="593"/>
      <c r="G1086" s="593"/>
      <c r="H1086" s="593"/>
      <c r="I1086" s="593"/>
      <c r="J1086" s="593"/>
      <c r="K1086" s="593"/>
    </row>
    <row r="1087" spans="1:11" x14ac:dyDescent="0.2">
      <c r="A1087" s="601"/>
      <c r="B1087" s="658"/>
      <c r="F1087" s="593"/>
      <c r="G1087" s="593"/>
      <c r="H1087" s="593"/>
      <c r="I1087" s="593"/>
      <c r="J1087" s="593"/>
      <c r="K1087" s="593"/>
    </row>
    <row r="1088" spans="1:11" x14ac:dyDescent="0.2">
      <c r="A1088" s="601"/>
      <c r="B1088" s="658"/>
      <c r="F1088" s="593"/>
      <c r="G1088" s="593"/>
      <c r="H1088" s="593"/>
      <c r="I1088" s="593"/>
      <c r="J1088" s="593"/>
      <c r="K1088" s="593"/>
    </row>
    <row r="1089" spans="1:11" x14ac:dyDescent="0.2">
      <c r="A1089" s="601"/>
      <c r="B1089" s="658"/>
      <c r="F1089" s="593"/>
      <c r="G1089" s="593"/>
      <c r="H1089" s="593"/>
      <c r="I1089" s="593"/>
      <c r="J1089" s="593"/>
      <c r="K1089" s="593"/>
    </row>
    <row r="1090" spans="1:11" x14ac:dyDescent="0.2">
      <c r="A1090" s="601"/>
      <c r="B1090" s="658"/>
      <c r="F1090" s="593"/>
      <c r="G1090" s="593"/>
      <c r="H1090" s="593"/>
      <c r="I1090" s="593"/>
      <c r="J1090" s="593"/>
      <c r="K1090" s="593"/>
    </row>
    <row r="1091" spans="1:11" x14ac:dyDescent="0.2">
      <c r="A1091" s="601"/>
      <c r="B1091" s="658"/>
      <c r="F1091" s="593"/>
      <c r="G1091" s="593"/>
      <c r="H1091" s="593"/>
      <c r="I1091" s="593"/>
      <c r="J1091" s="593"/>
      <c r="K1091" s="593"/>
    </row>
    <row r="1092" spans="1:11" x14ac:dyDescent="0.2">
      <c r="A1092" s="601"/>
      <c r="B1092" s="658"/>
      <c r="F1092" s="593"/>
      <c r="G1092" s="593"/>
      <c r="H1092" s="593"/>
      <c r="I1092" s="593"/>
      <c r="J1092" s="593"/>
      <c r="K1092" s="593"/>
    </row>
    <row r="1093" spans="1:11" x14ac:dyDescent="0.2">
      <c r="A1093" s="601"/>
      <c r="B1093" s="658"/>
      <c r="F1093" s="593"/>
      <c r="G1093" s="593"/>
      <c r="H1093" s="593"/>
      <c r="I1093" s="593"/>
      <c r="J1093" s="593"/>
      <c r="K1093" s="593"/>
    </row>
    <row r="1094" spans="1:11" x14ac:dyDescent="0.2">
      <c r="A1094" s="601"/>
      <c r="B1094" s="658"/>
      <c r="F1094" s="593"/>
      <c r="G1094" s="593"/>
      <c r="H1094" s="593"/>
      <c r="I1094" s="593"/>
      <c r="J1094" s="593"/>
      <c r="K1094" s="593"/>
    </row>
    <row r="1095" spans="1:11" x14ac:dyDescent="0.2">
      <c r="A1095" s="601"/>
      <c r="B1095" s="658"/>
      <c r="F1095" s="593"/>
      <c r="G1095" s="593"/>
      <c r="H1095" s="593"/>
      <c r="I1095" s="593"/>
      <c r="J1095" s="593"/>
      <c r="K1095" s="593"/>
    </row>
    <row r="1096" spans="1:11" x14ac:dyDescent="0.2">
      <c r="A1096" s="601"/>
      <c r="B1096" s="658"/>
      <c r="F1096" s="593"/>
      <c r="G1096" s="593"/>
      <c r="H1096" s="593"/>
      <c r="I1096" s="593"/>
      <c r="J1096" s="593"/>
      <c r="K1096" s="593"/>
    </row>
    <row r="1097" spans="1:11" x14ac:dyDescent="0.2">
      <c r="A1097" s="601"/>
      <c r="B1097" s="658"/>
      <c r="F1097" s="593"/>
      <c r="G1097" s="593"/>
      <c r="H1097" s="593"/>
      <c r="I1097" s="593"/>
      <c r="J1097" s="593"/>
      <c r="K1097" s="593"/>
    </row>
    <row r="1098" spans="1:11" x14ac:dyDescent="0.2">
      <c r="A1098" s="601"/>
      <c r="B1098" s="658"/>
      <c r="F1098" s="593"/>
      <c r="G1098" s="593"/>
      <c r="H1098" s="593"/>
      <c r="I1098" s="593"/>
      <c r="J1098" s="593"/>
      <c r="K1098" s="593"/>
    </row>
    <row r="1099" spans="1:11" x14ac:dyDescent="0.2">
      <c r="A1099" s="601"/>
      <c r="B1099" s="658"/>
      <c r="F1099" s="593"/>
      <c r="G1099" s="593"/>
      <c r="H1099" s="593"/>
      <c r="I1099" s="593"/>
      <c r="J1099" s="593"/>
      <c r="K1099" s="593"/>
    </row>
    <row r="1100" spans="1:11" x14ac:dyDescent="0.2">
      <c r="A1100" s="601"/>
      <c r="B1100" s="658"/>
      <c r="F1100" s="593"/>
      <c r="G1100" s="593"/>
      <c r="H1100" s="593"/>
      <c r="I1100" s="593"/>
      <c r="J1100" s="593"/>
      <c r="K1100" s="593"/>
    </row>
    <row r="1101" spans="1:11" x14ac:dyDescent="0.2">
      <c r="A1101" s="601"/>
      <c r="B1101" s="658"/>
      <c r="F1101" s="593"/>
      <c r="G1101" s="593"/>
      <c r="H1101" s="593"/>
      <c r="I1101" s="593"/>
      <c r="J1101" s="593"/>
      <c r="K1101" s="593"/>
    </row>
    <row r="1102" spans="1:11" x14ac:dyDescent="0.2">
      <c r="A1102" s="601"/>
      <c r="B1102" s="658"/>
      <c r="F1102" s="593"/>
      <c r="G1102" s="593"/>
      <c r="H1102" s="593"/>
      <c r="I1102" s="593"/>
      <c r="J1102" s="593"/>
      <c r="K1102" s="593"/>
    </row>
    <row r="1103" spans="1:11" x14ac:dyDescent="0.2">
      <c r="A1103" s="601"/>
      <c r="B1103" s="658"/>
      <c r="F1103" s="593"/>
      <c r="G1103" s="593"/>
      <c r="H1103" s="593"/>
      <c r="I1103" s="593"/>
      <c r="J1103" s="593"/>
      <c r="K1103" s="593"/>
    </row>
    <row r="1104" spans="1:11" x14ac:dyDescent="0.2">
      <c r="A1104" s="601"/>
      <c r="B1104" s="658"/>
      <c r="F1104" s="593"/>
      <c r="G1104" s="593"/>
      <c r="H1104" s="593"/>
      <c r="I1104" s="593"/>
      <c r="J1104" s="593"/>
      <c r="K1104" s="593"/>
    </row>
    <row r="1105" spans="1:11" x14ac:dyDescent="0.2">
      <c r="A1105" s="601"/>
      <c r="B1105" s="658"/>
      <c r="F1105" s="593"/>
      <c r="G1105" s="593"/>
      <c r="H1105" s="593"/>
      <c r="I1105" s="593"/>
      <c r="J1105" s="593"/>
      <c r="K1105" s="593"/>
    </row>
    <row r="1106" spans="1:11" x14ac:dyDescent="0.2">
      <c r="A1106" s="601"/>
      <c r="B1106" s="658"/>
      <c r="F1106" s="593"/>
      <c r="G1106" s="593"/>
      <c r="H1106" s="593"/>
      <c r="I1106" s="593"/>
      <c r="J1106" s="593"/>
      <c r="K1106" s="593"/>
    </row>
    <row r="1107" spans="1:11" x14ac:dyDescent="0.2">
      <c r="A1107" s="601"/>
      <c r="B1107" s="658"/>
      <c r="F1107" s="593"/>
      <c r="G1107" s="593"/>
      <c r="H1107" s="593"/>
      <c r="I1107" s="593"/>
      <c r="J1107" s="593"/>
      <c r="K1107" s="593"/>
    </row>
    <row r="1108" spans="1:11" x14ac:dyDescent="0.2">
      <c r="A1108" s="601"/>
      <c r="B1108" s="658"/>
      <c r="F1108" s="593"/>
      <c r="G1108" s="593"/>
      <c r="H1108" s="593"/>
      <c r="I1108" s="593"/>
      <c r="J1108" s="593"/>
      <c r="K1108" s="593"/>
    </row>
    <row r="1109" spans="1:11" x14ac:dyDescent="0.2">
      <c r="A1109" s="601"/>
      <c r="B1109" s="658"/>
      <c r="F1109" s="593"/>
      <c r="G1109" s="593"/>
      <c r="H1109" s="593"/>
      <c r="I1109" s="593"/>
      <c r="J1109" s="593"/>
      <c r="K1109" s="593"/>
    </row>
    <row r="1110" spans="1:11" x14ac:dyDescent="0.2">
      <c r="A1110" s="601"/>
      <c r="B1110" s="658"/>
      <c r="F1110" s="593"/>
      <c r="G1110" s="593"/>
      <c r="H1110" s="593"/>
      <c r="I1110" s="593"/>
      <c r="J1110" s="593"/>
      <c r="K1110" s="593"/>
    </row>
    <row r="1111" spans="1:11" x14ac:dyDescent="0.2">
      <c r="A1111" s="601"/>
      <c r="B1111" s="658"/>
      <c r="F1111" s="593"/>
      <c r="G1111" s="593"/>
      <c r="H1111" s="593"/>
      <c r="I1111" s="593"/>
      <c r="J1111" s="593"/>
      <c r="K1111" s="593"/>
    </row>
    <row r="1112" spans="1:11" x14ac:dyDescent="0.2">
      <c r="A1112" s="601"/>
      <c r="B1112" s="658"/>
      <c r="F1112" s="593"/>
      <c r="G1112" s="593"/>
      <c r="H1112" s="593"/>
      <c r="I1112" s="593"/>
      <c r="J1112" s="593"/>
      <c r="K1112" s="593"/>
    </row>
    <row r="1113" spans="1:11" x14ac:dyDescent="0.2">
      <c r="A1113" s="601"/>
      <c r="B1113" s="658"/>
      <c r="F1113" s="593"/>
      <c r="G1113" s="593"/>
      <c r="H1113" s="593"/>
      <c r="I1113" s="593"/>
      <c r="J1113" s="593"/>
      <c r="K1113" s="593"/>
    </row>
    <row r="1114" spans="1:11" x14ac:dyDescent="0.2">
      <c r="A1114" s="601"/>
      <c r="B1114" s="658"/>
      <c r="F1114" s="593"/>
      <c r="G1114" s="593"/>
      <c r="H1114" s="593"/>
      <c r="I1114" s="593"/>
      <c r="J1114" s="593"/>
      <c r="K1114" s="593"/>
    </row>
    <row r="1115" spans="1:11" x14ac:dyDescent="0.2">
      <c r="A1115" s="601"/>
      <c r="B1115" s="658"/>
      <c r="F1115" s="593"/>
      <c r="G1115" s="593"/>
      <c r="H1115" s="593"/>
      <c r="I1115" s="593"/>
      <c r="J1115" s="593"/>
      <c r="K1115" s="593"/>
    </row>
    <row r="1116" spans="1:11" x14ac:dyDescent="0.2">
      <c r="A1116" s="601"/>
      <c r="B1116" s="658"/>
      <c r="F1116" s="593"/>
      <c r="G1116" s="593"/>
      <c r="H1116" s="593"/>
      <c r="I1116" s="593"/>
      <c r="J1116" s="593"/>
      <c r="K1116" s="593"/>
    </row>
    <row r="1117" spans="1:11" x14ac:dyDescent="0.2">
      <c r="A1117" s="601"/>
      <c r="B1117" s="658"/>
      <c r="F1117" s="593"/>
      <c r="G1117" s="593"/>
      <c r="H1117" s="593"/>
      <c r="I1117" s="593"/>
      <c r="J1117" s="593"/>
      <c r="K1117" s="593"/>
    </row>
    <row r="1118" spans="1:11" x14ac:dyDescent="0.2">
      <c r="A1118" s="601"/>
      <c r="B1118" s="658"/>
      <c r="F1118" s="593"/>
      <c r="G1118" s="593"/>
      <c r="H1118" s="593"/>
      <c r="I1118" s="593"/>
      <c r="J1118" s="593"/>
      <c r="K1118" s="593"/>
    </row>
    <row r="1119" spans="1:11" x14ac:dyDescent="0.2">
      <c r="A1119" s="601"/>
      <c r="B1119" s="658"/>
      <c r="F1119" s="593"/>
      <c r="G1119" s="593"/>
      <c r="H1119" s="593"/>
      <c r="I1119" s="593"/>
      <c r="J1119" s="593"/>
      <c r="K1119" s="593"/>
    </row>
    <row r="1120" spans="1:11" x14ac:dyDescent="0.2">
      <c r="A1120" s="601"/>
      <c r="B1120" s="658"/>
      <c r="F1120" s="593"/>
      <c r="G1120" s="593"/>
      <c r="H1120" s="593"/>
      <c r="I1120" s="593"/>
      <c r="J1120" s="593"/>
      <c r="K1120" s="593"/>
    </row>
    <row r="1121" spans="1:11" x14ac:dyDescent="0.2">
      <c r="A1121" s="601"/>
      <c r="B1121" s="658"/>
      <c r="F1121" s="593"/>
      <c r="G1121" s="593"/>
      <c r="H1121" s="593"/>
      <c r="I1121" s="593"/>
      <c r="J1121" s="593"/>
      <c r="K1121" s="593"/>
    </row>
    <row r="1122" spans="1:11" x14ac:dyDescent="0.2">
      <c r="A1122" s="601"/>
      <c r="B1122" s="658"/>
      <c r="F1122" s="593"/>
      <c r="G1122" s="593"/>
      <c r="H1122" s="593"/>
      <c r="I1122" s="593"/>
      <c r="J1122" s="593"/>
      <c r="K1122" s="593"/>
    </row>
    <row r="1123" spans="1:11" x14ac:dyDescent="0.2">
      <c r="A1123" s="601"/>
      <c r="B1123" s="658"/>
      <c r="F1123" s="593"/>
      <c r="G1123" s="593"/>
      <c r="H1123" s="593"/>
      <c r="I1123" s="593"/>
      <c r="J1123" s="593"/>
      <c r="K1123" s="593"/>
    </row>
    <row r="1124" spans="1:11" x14ac:dyDescent="0.2">
      <c r="A1124" s="601"/>
      <c r="B1124" s="658"/>
      <c r="F1124" s="593"/>
      <c r="G1124" s="593"/>
      <c r="H1124" s="593"/>
      <c r="I1124" s="593"/>
      <c r="J1124" s="593"/>
      <c r="K1124" s="593"/>
    </row>
    <row r="1125" spans="1:11" x14ac:dyDescent="0.2">
      <c r="A1125" s="601"/>
      <c r="B1125" s="658"/>
      <c r="F1125" s="593"/>
      <c r="G1125" s="593"/>
      <c r="H1125" s="593"/>
      <c r="I1125" s="593"/>
      <c r="J1125" s="593"/>
      <c r="K1125" s="593"/>
    </row>
    <row r="1126" spans="1:11" x14ac:dyDescent="0.2">
      <c r="A1126" s="601"/>
      <c r="B1126" s="658"/>
      <c r="F1126" s="593"/>
      <c r="G1126" s="593"/>
      <c r="H1126" s="593"/>
      <c r="I1126" s="593"/>
      <c r="J1126" s="593"/>
      <c r="K1126" s="593"/>
    </row>
    <row r="1127" spans="1:11" x14ac:dyDescent="0.2">
      <c r="A1127" s="601"/>
      <c r="B1127" s="658"/>
      <c r="F1127" s="593"/>
      <c r="G1127" s="593"/>
      <c r="H1127" s="593"/>
      <c r="I1127" s="593"/>
      <c r="J1127" s="593"/>
      <c r="K1127" s="593"/>
    </row>
    <row r="1128" spans="1:11" x14ac:dyDescent="0.2">
      <c r="A1128" s="601"/>
      <c r="B1128" s="658"/>
      <c r="F1128" s="593"/>
      <c r="G1128" s="593"/>
      <c r="H1128" s="593"/>
      <c r="I1128" s="593"/>
      <c r="J1128" s="593"/>
      <c r="K1128" s="593"/>
    </row>
    <row r="1129" spans="1:11" x14ac:dyDescent="0.2">
      <c r="A1129" s="601"/>
      <c r="B1129" s="658"/>
      <c r="F1129" s="593"/>
      <c r="G1129" s="593"/>
      <c r="H1129" s="593"/>
      <c r="I1129" s="593"/>
      <c r="J1129" s="593"/>
      <c r="K1129" s="593"/>
    </row>
    <row r="1130" spans="1:11" x14ac:dyDescent="0.2">
      <c r="A1130" s="601"/>
      <c r="B1130" s="658"/>
      <c r="F1130" s="593"/>
      <c r="G1130" s="593"/>
      <c r="H1130" s="593"/>
      <c r="I1130" s="593"/>
      <c r="J1130" s="593"/>
      <c r="K1130" s="593"/>
    </row>
    <row r="1131" spans="1:11" x14ac:dyDescent="0.2">
      <c r="A1131" s="601"/>
      <c r="B1131" s="658"/>
      <c r="F1131" s="593"/>
      <c r="G1131" s="593"/>
      <c r="H1131" s="593"/>
      <c r="I1131" s="593"/>
      <c r="J1131" s="593"/>
      <c r="K1131" s="593"/>
    </row>
    <row r="1132" spans="1:11" x14ac:dyDescent="0.2">
      <c r="A1132" s="601"/>
      <c r="B1132" s="658"/>
      <c r="F1132" s="593"/>
      <c r="G1132" s="593"/>
      <c r="H1132" s="593"/>
      <c r="I1132" s="593"/>
      <c r="J1132" s="593"/>
      <c r="K1132" s="593"/>
    </row>
    <row r="1133" spans="1:11" x14ac:dyDescent="0.2">
      <c r="A1133" s="601"/>
      <c r="B1133" s="658"/>
      <c r="F1133" s="593"/>
      <c r="G1133" s="593"/>
      <c r="H1133" s="593"/>
      <c r="I1133" s="593"/>
      <c r="J1133" s="593"/>
      <c r="K1133" s="593"/>
    </row>
    <row r="1134" spans="1:11" x14ac:dyDescent="0.2">
      <c r="A1134" s="601"/>
      <c r="B1134" s="658"/>
      <c r="F1134" s="593"/>
      <c r="G1134" s="593"/>
      <c r="H1134" s="593"/>
      <c r="I1134" s="593"/>
      <c r="J1134" s="593"/>
      <c r="K1134" s="593"/>
    </row>
    <row r="1135" spans="1:11" x14ac:dyDescent="0.2">
      <c r="A1135" s="601"/>
      <c r="B1135" s="658"/>
      <c r="F1135" s="593"/>
      <c r="G1135" s="593"/>
      <c r="H1135" s="593"/>
      <c r="I1135" s="593"/>
      <c r="J1135" s="593"/>
      <c r="K1135" s="593"/>
    </row>
    <row r="1136" spans="1:11" x14ac:dyDescent="0.2">
      <c r="A1136" s="601"/>
      <c r="B1136" s="658"/>
      <c r="F1136" s="593"/>
      <c r="G1136" s="593"/>
      <c r="H1136" s="593"/>
      <c r="I1136" s="593"/>
      <c r="J1136" s="593"/>
      <c r="K1136" s="593"/>
    </row>
    <row r="1137" spans="1:11" x14ac:dyDescent="0.2">
      <c r="A1137" s="601"/>
      <c r="B1137" s="658"/>
      <c r="F1137" s="593"/>
      <c r="G1137" s="593"/>
      <c r="H1137" s="593"/>
      <c r="I1137" s="593"/>
      <c r="J1137" s="593"/>
      <c r="K1137" s="593"/>
    </row>
    <row r="1138" spans="1:11" x14ac:dyDescent="0.2">
      <c r="A1138" s="601"/>
      <c r="B1138" s="658"/>
      <c r="F1138" s="593"/>
      <c r="G1138" s="593"/>
      <c r="H1138" s="593"/>
      <c r="I1138" s="593"/>
      <c r="J1138" s="593"/>
      <c r="K1138" s="593"/>
    </row>
    <row r="1139" spans="1:11" x14ac:dyDescent="0.2">
      <c r="A1139" s="601"/>
      <c r="B1139" s="658"/>
      <c r="F1139" s="593"/>
      <c r="G1139" s="593"/>
      <c r="H1139" s="593"/>
      <c r="I1139" s="593"/>
      <c r="J1139" s="593"/>
      <c r="K1139" s="593"/>
    </row>
    <row r="1140" spans="1:11" x14ac:dyDescent="0.2">
      <c r="A1140" s="601"/>
      <c r="B1140" s="658"/>
      <c r="F1140" s="593"/>
      <c r="G1140" s="593"/>
      <c r="H1140" s="593"/>
      <c r="I1140" s="593"/>
      <c r="J1140" s="593"/>
      <c r="K1140" s="593"/>
    </row>
    <row r="1141" spans="1:11" x14ac:dyDescent="0.2">
      <c r="A1141" s="601"/>
      <c r="B1141" s="658"/>
      <c r="F1141" s="593"/>
      <c r="G1141" s="593"/>
      <c r="H1141" s="593"/>
      <c r="I1141" s="593"/>
      <c r="J1141" s="593"/>
      <c r="K1141" s="593"/>
    </row>
    <row r="1142" spans="1:11" x14ac:dyDescent="0.2">
      <c r="A1142" s="601"/>
      <c r="B1142" s="658"/>
      <c r="F1142" s="593"/>
      <c r="G1142" s="593"/>
      <c r="H1142" s="593"/>
      <c r="I1142" s="593"/>
      <c r="J1142" s="593"/>
      <c r="K1142" s="593"/>
    </row>
    <row r="1143" spans="1:11" x14ac:dyDescent="0.2">
      <c r="A1143" s="601"/>
      <c r="B1143" s="658"/>
      <c r="F1143" s="593"/>
      <c r="G1143" s="593"/>
      <c r="H1143" s="593"/>
      <c r="I1143" s="593"/>
      <c r="J1143" s="593"/>
      <c r="K1143" s="593"/>
    </row>
    <row r="1144" spans="1:11" x14ac:dyDescent="0.2">
      <c r="A1144" s="601"/>
      <c r="B1144" s="658"/>
      <c r="F1144" s="593"/>
      <c r="G1144" s="593"/>
      <c r="H1144" s="593"/>
      <c r="I1144" s="593"/>
      <c r="J1144" s="593"/>
      <c r="K1144" s="593"/>
    </row>
    <row r="1145" spans="1:11" x14ac:dyDescent="0.2">
      <c r="A1145" s="601"/>
      <c r="B1145" s="658"/>
      <c r="F1145" s="593"/>
      <c r="G1145" s="593"/>
      <c r="H1145" s="593"/>
      <c r="I1145" s="593"/>
      <c r="J1145" s="593"/>
      <c r="K1145" s="593"/>
    </row>
    <row r="1146" spans="1:11" x14ac:dyDescent="0.2">
      <c r="A1146" s="601"/>
      <c r="B1146" s="658"/>
      <c r="F1146" s="593"/>
      <c r="G1146" s="593"/>
      <c r="H1146" s="593"/>
      <c r="I1146" s="593"/>
      <c r="J1146" s="593"/>
      <c r="K1146" s="593"/>
    </row>
    <row r="1147" spans="1:11" x14ac:dyDescent="0.2">
      <c r="A1147" s="601"/>
      <c r="B1147" s="658"/>
      <c r="F1147" s="593"/>
      <c r="G1147" s="593"/>
      <c r="H1147" s="593"/>
      <c r="I1147" s="593"/>
      <c r="J1147" s="593"/>
      <c r="K1147" s="593"/>
    </row>
    <row r="1148" spans="1:11" x14ac:dyDescent="0.2">
      <c r="A1148" s="601"/>
      <c r="B1148" s="658"/>
      <c r="F1148" s="593"/>
      <c r="G1148" s="593"/>
      <c r="H1148" s="593"/>
      <c r="I1148" s="593"/>
      <c r="J1148" s="593"/>
      <c r="K1148" s="593"/>
    </row>
    <row r="1149" spans="1:11" x14ac:dyDescent="0.2">
      <c r="A1149" s="601"/>
      <c r="B1149" s="658"/>
      <c r="F1149" s="593"/>
      <c r="G1149" s="593"/>
      <c r="H1149" s="593"/>
      <c r="I1149" s="593"/>
      <c r="J1149" s="593"/>
      <c r="K1149" s="593"/>
    </row>
    <row r="1150" spans="1:11" x14ac:dyDescent="0.2">
      <c r="A1150" s="601"/>
      <c r="B1150" s="658"/>
      <c r="F1150" s="593"/>
      <c r="G1150" s="593"/>
      <c r="H1150" s="593"/>
      <c r="I1150" s="593"/>
      <c r="J1150" s="593"/>
      <c r="K1150" s="593"/>
    </row>
    <row r="1151" spans="1:11" x14ac:dyDescent="0.2">
      <c r="A1151" s="601"/>
      <c r="B1151" s="658"/>
      <c r="F1151" s="593"/>
      <c r="G1151" s="593"/>
      <c r="H1151" s="593"/>
      <c r="I1151" s="593"/>
      <c r="J1151" s="593"/>
      <c r="K1151" s="593"/>
    </row>
    <row r="1152" spans="1:11" x14ac:dyDescent="0.2">
      <c r="A1152" s="601"/>
      <c r="B1152" s="658"/>
      <c r="F1152" s="593"/>
      <c r="G1152" s="593"/>
      <c r="H1152" s="593"/>
      <c r="I1152" s="593"/>
      <c r="J1152" s="593"/>
      <c r="K1152" s="593"/>
    </row>
    <row r="1153" spans="1:11" x14ac:dyDescent="0.2">
      <c r="A1153" s="601"/>
      <c r="B1153" s="658"/>
      <c r="F1153" s="593"/>
      <c r="G1153" s="593"/>
      <c r="H1153" s="593"/>
      <c r="I1153" s="593"/>
      <c r="J1153" s="593"/>
      <c r="K1153" s="593"/>
    </row>
    <row r="1154" spans="1:11" x14ac:dyDescent="0.2">
      <c r="A1154" s="601"/>
      <c r="B1154" s="658"/>
      <c r="F1154" s="593"/>
      <c r="G1154" s="593"/>
      <c r="H1154" s="593"/>
      <c r="I1154" s="593"/>
      <c r="J1154" s="593"/>
      <c r="K1154" s="593"/>
    </row>
    <row r="1155" spans="1:11" x14ac:dyDescent="0.2">
      <c r="A1155" s="601"/>
      <c r="B1155" s="658"/>
      <c r="F1155" s="593"/>
      <c r="G1155" s="593"/>
      <c r="H1155" s="593"/>
      <c r="I1155" s="593"/>
      <c r="J1155" s="593"/>
      <c r="K1155" s="593"/>
    </row>
    <row r="1156" spans="1:11" x14ac:dyDescent="0.2">
      <c r="A1156" s="601"/>
      <c r="B1156" s="658"/>
      <c r="F1156" s="593"/>
      <c r="G1156" s="593"/>
      <c r="H1156" s="593"/>
      <c r="I1156" s="593"/>
      <c r="J1156" s="593"/>
      <c r="K1156" s="593"/>
    </row>
    <row r="1157" spans="1:11" x14ac:dyDescent="0.2">
      <c r="A1157" s="601"/>
      <c r="B1157" s="658"/>
      <c r="F1157" s="593"/>
      <c r="G1157" s="593"/>
      <c r="H1157" s="593"/>
      <c r="I1157" s="593"/>
      <c r="J1157" s="593"/>
      <c r="K1157" s="593"/>
    </row>
    <row r="1158" spans="1:11" x14ac:dyDescent="0.2">
      <c r="A1158" s="601"/>
      <c r="B1158" s="658"/>
      <c r="F1158" s="593"/>
      <c r="G1158" s="593"/>
      <c r="H1158" s="593"/>
      <c r="I1158" s="593"/>
      <c r="J1158" s="593"/>
      <c r="K1158" s="593"/>
    </row>
    <row r="1159" spans="1:11" x14ac:dyDescent="0.2">
      <c r="A1159" s="601"/>
      <c r="B1159" s="658"/>
      <c r="F1159" s="593"/>
      <c r="G1159" s="593"/>
      <c r="H1159" s="593"/>
      <c r="I1159" s="593"/>
      <c r="J1159" s="593"/>
      <c r="K1159" s="593"/>
    </row>
    <row r="1160" spans="1:11" x14ac:dyDescent="0.2">
      <c r="A1160" s="601"/>
      <c r="B1160" s="658"/>
      <c r="F1160" s="593"/>
      <c r="G1160" s="593"/>
      <c r="H1160" s="593"/>
      <c r="I1160" s="593"/>
      <c r="J1160" s="593"/>
      <c r="K1160" s="593"/>
    </row>
    <row r="1161" spans="1:11" x14ac:dyDescent="0.2">
      <c r="A1161" s="601"/>
      <c r="B1161" s="658"/>
      <c r="F1161" s="593"/>
      <c r="G1161" s="593"/>
      <c r="H1161" s="593"/>
      <c r="I1161" s="593"/>
      <c r="J1161" s="593"/>
      <c r="K1161" s="593"/>
    </row>
    <row r="1162" spans="1:11" x14ac:dyDescent="0.2">
      <c r="A1162" s="601"/>
      <c r="B1162" s="658"/>
      <c r="F1162" s="593"/>
      <c r="G1162" s="593"/>
      <c r="H1162" s="593"/>
      <c r="I1162" s="593"/>
      <c r="J1162" s="593"/>
      <c r="K1162" s="593"/>
    </row>
    <row r="1163" spans="1:11" x14ac:dyDescent="0.2">
      <c r="A1163" s="601"/>
      <c r="B1163" s="658"/>
      <c r="F1163" s="593"/>
      <c r="G1163" s="593"/>
      <c r="H1163" s="593"/>
      <c r="I1163" s="593"/>
      <c r="J1163" s="593"/>
      <c r="K1163" s="593"/>
    </row>
    <row r="1164" spans="1:11" x14ac:dyDescent="0.2">
      <c r="A1164" s="601"/>
      <c r="B1164" s="658"/>
      <c r="F1164" s="593"/>
      <c r="G1164" s="593"/>
      <c r="H1164" s="593"/>
      <c r="I1164" s="593"/>
      <c r="J1164" s="593"/>
      <c r="K1164" s="593"/>
    </row>
    <row r="1165" spans="1:11" x14ac:dyDescent="0.2">
      <c r="A1165" s="601"/>
      <c r="B1165" s="658"/>
      <c r="F1165" s="593"/>
      <c r="G1165" s="593"/>
      <c r="H1165" s="593"/>
      <c r="I1165" s="593"/>
      <c r="J1165" s="593"/>
      <c r="K1165" s="593"/>
    </row>
    <row r="1166" spans="1:11" x14ac:dyDescent="0.2">
      <c r="A1166" s="601"/>
      <c r="B1166" s="658"/>
      <c r="F1166" s="593"/>
      <c r="G1166" s="593"/>
      <c r="H1166" s="593"/>
      <c r="I1166" s="593"/>
      <c r="J1166" s="593"/>
      <c r="K1166" s="593"/>
    </row>
    <row r="1167" spans="1:11" x14ac:dyDescent="0.2">
      <c r="A1167" s="601"/>
      <c r="B1167" s="658"/>
      <c r="F1167" s="593"/>
      <c r="G1167" s="593"/>
      <c r="H1167" s="593"/>
      <c r="I1167" s="593"/>
      <c r="J1167" s="593"/>
      <c r="K1167" s="593"/>
    </row>
    <row r="1168" spans="1:11" x14ac:dyDescent="0.2">
      <c r="A1168" s="601"/>
      <c r="B1168" s="658"/>
      <c r="F1168" s="593"/>
      <c r="G1168" s="593"/>
      <c r="H1168" s="593"/>
      <c r="I1168" s="593"/>
      <c r="J1168" s="593"/>
      <c r="K1168" s="593"/>
    </row>
    <row r="1169" spans="1:11" x14ac:dyDescent="0.2">
      <c r="A1169" s="601"/>
      <c r="B1169" s="658"/>
      <c r="F1169" s="593"/>
      <c r="G1169" s="593"/>
      <c r="H1169" s="593"/>
      <c r="I1169" s="593"/>
      <c r="J1169" s="593"/>
      <c r="K1169" s="593"/>
    </row>
    <row r="1170" spans="1:11" x14ac:dyDescent="0.2">
      <c r="A1170" s="601"/>
      <c r="B1170" s="658"/>
      <c r="F1170" s="593"/>
      <c r="G1170" s="593"/>
      <c r="H1170" s="593"/>
      <c r="I1170" s="593"/>
      <c r="J1170" s="593"/>
      <c r="K1170" s="593"/>
    </row>
    <row r="1171" spans="1:11" x14ac:dyDescent="0.2">
      <c r="A1171" s="601"/>
      <c r="B1171" s="658"/>
      <c r="F1171" s="593"/>
      <c r="G1171" s="593"/>
      <c r="H1171" s="593"/>
      <c r="I1171" s="593"/>
      <c r="J1171" s="593"/>
      <c r="K1171" s="593"/>
    </row>
    <row r="1172" spans="1:11" x14ac:dyDescent="0.2">
      <c r="A1172" s="601"/>
      <c r="B1172" s="658"/>
      <c r="F1172" s="593"/>
      <c r="G1172" s="593"/>
      <c r="H1172" s="593"/>
      <c r="I1172" s="593"/>
      <c r="J1172" s="593"/>
      <c r="K1172" s="593"/>
    </row>
    <row r="1173" spans="1:11" x14ac:dyDescent="0.2">
      <c r="A1173" s="601"/>
      <c r="B1173" s="658"/>
      <c r="F1173" s="593"/>
      <c r="G1173" s="593"/>
      <c r="H1173" s="593"/>
      <c r="I1173" s="593"/>
      <c r="J1173" s="593"/>
      <c r="K1173" s="593"/>
    </row>
    <row r="1174" spans="1:11" x14ac:dyDescent="0.2">
      <c r="A1174" s="601"/>
      <c r="B1174" s="658"/>
      <c r="F1174" s="593"/>
      <c r="G1174" s="593"/>
      <c r="H1174" s="593"/>
      <c r="I1174" s="593"/>
      <c r="J1174" s="593"/>
      <c r="K1174" s="593"/>
    </row>
    <row r="1175" spans="1:11" x14ac:dyDescent="0.2">
      <c r="A1175" s="601"/>
      <c r="B1175" s="658"/>
      <c r="F1175" s="593"/>
      <c r="G1175" s="593"/>
      <c r="H1175" s="593"/>
      <c r="I1175" s="593"/>
      <c r="J1175" s="593"/>
      <c r="K1175" s="593"/>
    </row>
    <row r="1176" spans="1:11" x14ac:dyDescent="0.2">
      <c r="A1176" s="601"/>
      <c r="B1176" s="658"/>
      <c r="F1176" s="593"/>
      <c r="G1176" s="593"/>
      <c r="H1176" s="593"/>
      <c r="I1176" s="593"/>
      <c r="J1176" s="593"/>
      <c r="K1176" s="593"/>
    </row>
    <row r="1177" spans="1:11" x14ac:dyDescent="0.2">
      <c r="A1177" s="601"/>
      <c r="B1177" s="658"/>
      <c r="F1177" s="593"/>
      <c r="G1177" s="593"/>
      <c r="H1177" s="593"/>
      <c r="I1177" s="593"/>
      <c r="J1177" s="593"/>
      <c r="K1177" s="593"/>
    </row>
    <row r="1178" spans="1:11" x14ac:dyDescent="0.2">
      <c r="A1178" s="601"/>
      <c r="B1178" s="658"/>
      <c r="F1178" s="593"/>
      <c r="G1178" s="593"/>
      <c r="H1178" s="593"/>
      <c r="I1178" s="593"/>
      <c r="J1178" s="593"/>
      <c r="K1178" s="593"/>
    </row>
    <row r="1179" spans="1:11" x14ac:dyDescent="0.2">
      <c r="A1179" s="601"/>
      <c r="B1179" s="658"/>
      <c r="F1179" s="593"/>
      <c r="G1179" s="593"/>
      <c r="H1179" s="593"/>
      <c r="I1179" s="593"/>
      <c r="J1179" s="593"/>
      <c r="K1179" s="593"/>
    </row>
    <row r="1180" spans="1:11" x14ac:dyDescent="0.2">
      <c r="A1180" s="601"/>
      <c r="B1180" s="658"/>
      <c r="F1180" s="593"/>
      <c r="G1180" s="593"/>
      <c r="H1180" s="593"/>
      <c r="I1180" s="593"/>
      <c r="J1180" s="593"/>
      <c r="K1180" s="593"/>
    </row>
    <row r="1181" spans="1:11" x14ac:dyDescent="0.2">
      <c r="A1181" s="601"/>
      <c r="B1181" s="658"/>
      <c r="F1181" s="593"/>
      <c r="G1181" s="593"/>
      <c r="H1181" s="593"/>
      <c r="I1181" s="593"/>
      <c r="J1181" s="593"/>
      <c r="K1181" s="593"/>
    </row>
    <row r="1182" spans="1:11" x14ac:dyDescent="0.2">
      <c r="A1182" s="601"/>
      <c r="B1182" s="658"/>
      <c r="F1182" s="593"/>
      <c r="G1182" s="593"/>
      <c r="H1182" s="593"/>
      <c r="I1182" s="593"/>
      <c r="J1182" s="593"/>
      <c r="K1182" s="593"/>
    </row>
    <row r="1183" spans="1:11" x14ac:dyDescent="0.2">
      <c r="A1183" s="601"/>
      <c r="B1183" s="658"/>
      <c r="F1183" s="593"/>
      <c r="G1183" s="593"/>
      <c r="H1183" s="593"/>
      <c r="I1183" s="593"/>
      <c r="J1183" s="593"/>
      <c r="K1183" s="593"/>
    </row>
    <row r="1184" spans="1:11" x14ac:dyDescent="0.2">
      <c r="A1184" s="601"/>
      <c r="B1184" s="658"/>
      <c r="F1184" s="593"/>
      <c r="G1184" s="593"/>
      <c r="H1184" s="593"/>
      <c r="I1184" s="593"/>
      <c r="J1184" s="593"/>
      <c r="K1184" s="593"/>
    </row>
    <row r="1185" spans="1:11" x14ac:dyDescent="0.2">
      <c r="A1185" s="601"/>
      <c r="B1185" s="658"/>
      <c r="F1185" s="593"/>
      <c r="G1185" s="593"/>
      <c r="H1185" s="593"/>
      <c r="I1185" s="593"/>
      <c r="J1185" s="593"/>
      <c r="K1185" s="593"/>
    </row>
    <row r="1186" spans="1:11" x14ac:dyDescent="0.2">
      <c r="A1186" s="601"/>
      <c r="B1186" s="658"/>
      <c r="F1186" s="593"/>
      <c r="G1186" s="593"/>
      <c r="H1186" s="593"/>
      <c r="I1186" s="593"/>
      <c r="J1186" s="593"/>
      <c r="K1186" s="593"/>
    </row>
    <row r="1187" spans="1:11" x14ac:dyDescent="0.2">
      <c r="A1187" s="601"/>
      <c r="B1187" s="658"/>
      <c r="F1187" s="593"/>
      <c r="G1187" s="593"/>
      <c r="H1187" s="593"/>
      <c r="I1187" s="593"/>
      <c r="J1187" s="593"/>
      <c r="K1187" s="593"/>
    </row>
    <row r="1188" spans="1:11" x14ac:dyDescent="0.2">
      <c r="A1188" s="601"/>
      <c r="B1188" s="658"/>
      <c r="F1188" s="593"/>
      <c r="G1188" s="593"/>
      <c r="H1188" s="593"/>
      <c r="I1188" s="593"/>
      <c r="J1188" s="593"/>
      <c r="K1188" s="593"/>
    </row>
    <row r="1189" spans="1:11" x14ac:dyDescent="0.2">
      <c r="A1189" s="601"/>
      <c r="B1189" s="658"/>
      <c r="F1189" s="593"/>
      <c r="G1189" s="593"/>
      <c r="H1189" s="593"/>
      <c r="I1189" s="593"/>
      <c r="J1189" s="593"/>
      <c r="K1189" s="593"/>
    </row>
    <row r="1190" spans="1:11" x14ac:dyDescent="0.2">
      <c r="A1190" s="601"/>
      <c r="B1190" s="658"/>
      <c r="F1190" s="593"/>
      <c r="G1190" s="593"/>
      <c r="H1190" s="593"/>
      <c r="I1190" s="593"/>
      <c r="J1190" s="593"/>
      <c r="K1190" s="593"/>
    </row>
    <row r="1191" spans="1:11" x14ac:dyDescent="0.2">
      <c r="A1191" s="601"/>
      <c r="B1191" s="658"/>
      <c r="F1191" s="593"/>
      <c r="G1191" s="593"/>
      <c r="H1191" s="593"/>
      <c r="I1191" s="593"/>
      <c r="J1191" s="593"/>
      <c r="K1191" s="593"/>
    </row>
    <row r="1192" spans="1:11" x14ac:dyDescent="0.2">
      <c r="A1192" s="601"/>
      <c r="B1192" s="658"/>
      <c r="F1192" s="593"/>
      <c r="G1192" s="593"/>
      <c r="H1192" s="593"/>
      <c r="I1192" s="593"/>
      <c r="J1192" s="593"/>
      <c r="K1192" s="593"/>
    </row>
    <row r="1193" spans="1:11" x14ac:dyDescent="0.2">
      <c r="A1193" s="601"/>
      <c r="B1193" s="658"/>
      <c r="F1193" s="593"/>
      <c r="G1193" s="593"/>
      <c r="H1193" s="593"/>
      <c r="I1193" s="593"/>
      <c r="J1193" s="593"/>
      <c r="K1193" s="593"/>
    </row>
    <row r="1194" spans="1:11" x14ac:dyDescent="0.2">
      <c r="A1194" s="601"/>
      <c r="B1194" s="658"/>
      <c r="F1194" s="593"/>
      <c r="G1194" s="593"/>
      <c r="H1194" s="593"/>
      <c r="I1194" s="593"/>
      <c r="J1194" s="593"/>
      <c r="K1194" s="593"/>
    </row>
    <row r="1195" spans="1:11" x14ac:dyDescent="0.2">
      <c r="A1195" s="601"/>
      <c r="B1195" s="658"/>
      <c r="F1195" s="593"/>
      <c r="G1195" s="593"/>
      <c r="H1195" s="593"/>
      <c r="I1195" s="593"/>
      <c r="J1195" s="593"/>
      <c r="K1195" s="593"/>
    </row>
    <row r="1196" spans="1:11" x14ac:dyDescent="0.2">
      <c r="A1196" s="601"/>
      <c r="B1196" s="658"/>
      <c r="F1196" s="593"/>
      <c r="G1196" s="593"/>
      <c r="H1196" s="593"/>
      <c r="I1196" s="593"/>
      <c r="J1196" s="593"/>
      <c r="K1196" s="593"/>
    </row>
    <row r="1197" spans="1:11" x14ac:dyDescent="0.2">
      <c r="A1197" s="601"/>
      <c r="B1197" s="658"/>
      <c r="F1197" s="593"/>
      <c r="G1197" s="593"/>
      <c r="H1197" s="593"/>
      <c r="I1197" s="593"/>
      <c r="J1197" s="593"/>
      <c r="K1197" s="593"/>
    </row>
    <row r="1198" spans="1:11" x14ac:dyDescent="0.2">
      <c r="A1198" s="601"/>
      <c r="B1198" s="658"/>
      <c r="F1198" s="593"/>
      <c r="G1198" s="593"/>
      <c r="H1198" s="593"/>
      <c r="I1198" s="593"/>
      <c r="J1198" s="593"/>
      <c r="K1198" s="593"/>
    </row>
    <row r="1199" spans="1:11" x14ac:dyDescent="0.2">
      <c r="A1199" s="601"/>
      <c r="B1199" s="658"/>
      <c r="F1199" s="593"/>
      <c r="G1199" s="593"/>
      <c r="H1199" s="593"/>
      <c r="I1199" s="593"/>
      <c r="J1199" s="593"/>
      <c r="K1199" s="593"/>
    </row>
    <row r="1200" spans="1:11" x14ac:dyDescent="0.2">
      <c r="A1200" s="601"/>
      <c r="B1200" s="658"/>
      <c r="F1200" s="593"/>
      <c r="G1200" s="593"/>
      <c r="H1200" s="593"/>
      <c r="I1200" s="593"/>
      <c r="J1200" s="593"/>
      <c r="K1200" s="593"/>
    </row>
    <row r="1201" spans="1:11" x14ac:dyDescent="0.2">
      <c r="A1201" s="601"/>
      <c r="B1201" s="658"/>
      <c r="F1201" s="593"/>
      <c r="G1201" s="593"/>
      <c r="H1201" s="593"/>
      <c r="I1201" s="593"/>
      <c r="J1201" s="593"/>
      <c r="K1201" s="593"/>
    </row>
    <row r="1202" spans="1:11" x14ac:dyDescent="0.2">
      <c r="A1202" s="601"/>
      <c r="B1202" s="658"/>
      <c r="F1202" s="593"/>
      <c r="G1202" s="593"/>
      <c r="H1202" s="593"/>
      <c r="I1202" s="593"/>
      <c r="J1202" s="593"/>
      <c r="K1202" s="593"/>
    </row>
    <row r="1203" spans="1:11" x14ac:dyDescent="0.2">
      <c r="A1203" s="601"/>
      <c r="B1203" s="658"/>
      <c r="F1203" s="593"/>
      <c r="G1203" s="593"/>
      <c r="H1203" s="593"/>
      <c r="I1203" s="593"/>
      <c r="J1203" s="593"/>
      <c r="K1203" s="593"/>
    </row>
    <row r="1204" spans="1:11" x14ac:dyDescent="0.2">
      <c r="A1204" s="601"/>
      <c r="B1204" s="658"/>
      <c r="F1204" s="593"/>
      <c r="G1204" s="593"/>
      <c r="H1204" s="593"/>
      <c r="I1204" s="593"/>
      <c r="J1204" s="593"/>
      <c r="K1204" s="593"/>
    </row>
    <row r="1205" spans="1:11" x14ac:dyDescent="0.2">
      <c r="A1205" s="601"/>
      <c r="B1205" s="658"/>
      <c r="F1205" s="593"/>
      <c r="G1205" s="593"/>
      <c r="H1205" s="593"/>
      <c r="I1205" s="593"/>
      <c r="J1205" s="593"/>
      <c r="K1205" s="593"/>
    </row>
    <row r="1206" spans="1:11" x14ac:dyDescent="0.2">
      <c r="A1206" s="601"/>
      <c r="B1206" s="658"/>
      <c r="F1206" s="593"/>
      <c r="G1206" s="593"/>
      <c r="H1206" s="593"/>
      <c r="I1206" s="593"/>
      <c r="J1206" s="593"/>
      <c r="K1206" s="593"/>
    </row>
    <row r="1207" spans="1:11" x14ac:dyDescent="0.2">
      <c r="A1207" s="601"/>
      <c r="B1207" s="658"/>
      <c r="F1207" s="593"/>
      <c r="G1207" s="593"/>
      <c r="H1207" s="593"/>
      <c r="I1207" s="593"/>
      <c r="J1207" s="593"/>
      <c r="K1207" s="593"/>
    </row>
    <row r="1208" spans="1:11" x14ac:dyDescent="0.2">
      <c r="A1208" s="601"/>
      <c r="B1208" s="658"/>
      <c r="F1208" s="593"/>
      <c r="G1208" s="593"/>
      <c r="H1208" s="593"/>
      <c r="I1208" s="593"/>
      <c r="J1208" s="593"/>
      <c r="K1208" s="593"/>
    </row>
    <row r="1209" spans="1:11" x14ac:dyDescent="0.2">
      <c r="A1209" s="601"/>
      <c r="B1209" s="658"/>
      <c r="F1209" s="593"/>
      <c r="G1209" s="593"/>
      <c r="H1209" s="593"/>
      <c r="I1209" s="593"/>
      <c r="J1209" s="593"/>
      <c r="K1209" s="593"/>
    </row>
    <row r="1210" spans="1:11" x14ac:dyDescent="0.2">
      <c r="A1210" s="601"/>
      <c r="B1210" s="658"/>
      <c r="F1210" s="593"/>
      <c r="G1210" s="593"/>
      <c r="H1210" s="593"/>
      <c r="I1210" s="593"/>
      <c r="J1210" s="593"/>
      <c r="K1210" s="593"/>
    </row>
    <row r="1211" spans="1:11" x14ac:dyDescent="0.2">
      <c r="A1211" s="601"/>
      <c r="B1211" s="658"/>
      <c r="F1211" s="593"/>
      <c r="G1211" s="593"/>
      <c r="H1211" s="593"/>
      <c r="I1211" s="593"/>
      <c r="J1211" s="593"/>
      <c r="K1211" s="593"/>
    </row>
    <row r="1212" spans="1:11" x14ac:dyDescent="0.2">
      <c r="A1212" s="601"/>
      <c r="B1212" s="658"/>
      <c r="F1212" s="593"/>
      <c r="G1212" s="593"/>
      <c r="H1212" s="593"/>
      <c r="I1212" s="593"/>
      <c r="J1212" s="593"/>
      <c r="K1212" s="593"/>
    </row>
    <row r="1213" spans="1:11" x14ac:dyDescent="0.2">
      <c r="A1213" s="601"/>
      <c r="B1213" s="658"/>
      <c r="F1213" s="593"/>
      <c r="G1213" s="593"/>
      <c r="H1213" s="593"/>
      <c r="I1213" s="593"/>
      <c r="J1213" s="593"/>
      <c r="K1213" s="593"/>
    </row>
    <row r="1214" spans="1:11" x14ac:dyDescent="0.2">
      <c r="A1214" s="601"/>
      <c r="B1214" s="658"/>
      <c r="F1214" s="593"/>
      <c r="G1214" s="593"/>
      <c r="H1214" s="593"/>
      <c r="I1214" s="593"/>
      <c r="J1214" s="593"/>
      <c r="K1214" s="593"/>
    </row>
    <row r="1215" spans="1:11" x14ac:dyDescent="0.2">
      <c r="A1215" s="601"/>
      <c r="B1215" s="658"/>
      <c r="F1215" s="593"/>
      <c r="G1215" s="593"/>
      <c r="H1215" s="593"/>
      <c r="I1215" s="593"/>
      <c r="J1215" s="593"/>
      <c r="K1215" s="593"/>
    </row>
    <row r="1216" spans="1:11" x14ac:dyDescent="0.2">
      <c r="A1216" s="601"/>
      <c r="B1216" s="658"/>
      <c r="F1216" s="593"/>
      <c r="G1216" s="593"/>
      <c r="H1216" s="593"/>
      <c r="I1216" s="593"/>
      <c r="J1216" s="593"/>
      <c r="K1216" s="593"/>
    </row>
    <row r="1217" spans="1:11" x14ac:dyDescent="0.2">
      <c r="A1217" s="601"/>
      <c r="B1217" s="658"/>
      <c r="F1217" s="593"/>
      <c r="G1217" s="593"/>
      <c r="H1217" s="593"/>
      <c r="I1217" s="593"/>
      <c r="J1217" s="593"/>
      <c r="K1217" s="593"/>
    </row>
    <row r="1218" spans="1:11" x14ac:dyDescent="0.2">
      <c r="A1218" s="601"/>
      <c r="B1218" s="658"/>
      <c r="F1218" s="593"/>
      <c r="G1218" s="593"/>
      <c r="H1218" s="593"/>
      <c r="I1218" s="593"/>
      <c r="J1218" s="593"/>
      <c r="K1218" s="593"/>
    </row>
    <row r="1219" spans="1:11" x14ac:dyDescent="0.2">
      <c r="A1219" s="601"/>
      <c r="B1219" s="658"/>
      <c r="F1219" s="593"/>
      <c r="G1219" s="593"/>
      <c r="H1219" s="593"/>
      <c r="I1219" s="593"/>
      <c r="J1219" s="593"/>
      <c r="K1219" s="593"/>
    </row>
    <row r="1220" spans="1:11" x14ac:dyDescent="0.2">
      <c r="A1220" s="601"/>
      <c r="B1220" s="658"/>
      <c r="F1220" s="593"/>
      <c r="G1220" s="593"/>
      <c r="H1220" s="593"/>
      <c r="I1220" s="593"/>
      <c r="J1220" s="593"/>
      <c r="K1220" s="593"/>
    </row>
    <row r="1221" spans="1:11" x14ac:dyDescent="0.2">
      <c r="A1221" s="601"/>
      <c r="B1221" s="658"/>
      <c r="F1221" s="593"/>
      <c r="G1221" s="593"/>
      <c r="H1221" s="593"/>
      <c r="I1221" s="593"/>
      <c r="J1221" s="593"/>
      <c r="K1221" s="593"/>
    </row>
    <row r="1222" spans="1:11" x14ac:dyDescent="0.2">
      <c r="A1222" s="601"/>
      <c r="B1222" s="658"/>
      <c r="F1222" s="593"/>
      <c r="G1222" s="593"/>
      <c r="H1222" s="593"/>
      <c r="I1222" s="593"/>
      <c r="J1222" s="593"/>
      <c r="K1222" s="593"/>
    </row>
    <row r="1223" spans="1:11" x14ac:dyDescent="0.2">
      <c r="A1223" s="601"/>
      <c r="B1223" s="658"/>
      <c r="F1223" s="593"/>
      <c r="G1223" s="593"/>
      <c r="H1223" s="593"/>
      <c r="I1223" s="593"/>
      <c r="J1223" s="593"/>
      <c r="K1223" s="593"/>
    </row>
    <row r="1224" spans="1:11" x14ac:dyDescent="0.2">
      <c r="A1224" s="601"/>
      <c r="B1224" s="658"/>
      <c r="F1224" s="593"/>
      <c r="G1224" s="593"/>
      <c r="H1224" s="593"/>
      <c r="I1224" s="593"/>
      <c r="J1224" s="593"/>
      <c r="K1224" s="593"/>
    </row>
    <row r="1225" spans="1:11" x14ac:dyDescent="0.2">
      <c r="A1225" s="601"/>
      <c r="B1225" s="658"/>
      <c r="F1225" s="593"/>
      <c r="G1225" s="593"/>
      <c r="H1225" s="593"/>
      <c r="I1225" s="593"/>
      <c r="J1225" s="593"/>
      <c r="K1225" s="593"/>
    </row>
    <row r="1226" spans="1:11" x14ac:dyDescent="0.2">
      <c r="A1226" s="601"/>
      <c r="B1226" s="658"/>
      <c r="F1226" s="593"/>
      <c r="G1226" s="593"/>
      <c r="H1226" s="593"/>
      <c r="I1226" s="593"/>
      <c r="J1226" s="593"/>
      <c r="K1226" s="593"/>
    </row>
    <row r="1227" spans="1:11" x14ac:dyDescent="0.2">
      <c r="A1227" s="601"/>
      <c r="B1227" s="658"/>
      <c r="F1227" s="593"/>
      <c r="G1227" s="593"/>
      <c r="H1227" s="593"/>
      <c r="I1227" s="593"/>
      <c r="J1227" s="593"/>
      <c r="K1227" s="593"/>
    </row>
    <row r="1228" spans="1:11" x14ac:dyDescent="0.2">
      <c r="A1228" s="601"/>
      <c r="B1228" s="658"/>
      <c r="F1228" s="593"/>
      <c r="G1228" s="593"/>
      <c r="H1228" s="593"/>
      <c r="I1228" s="593"/>
      <c r="J1228" s="593"/>
      <c r="K1228" s="593"/>
    </row>
    <row r="1229" spans="1:11" x14ac:dyDescent="0.2">
      <c r="A1229" s="601"/>
      <c r="B1229" s="658"/>
      <c r="F1229" s="593"/>
      <c r="G1229" s="593"/>
      <c r="H1229" s="593"/>
      <c r="I1229" s="593"/>
      <c r="J1229" s="593"/>
      <c r="K1229" s="593"/>
    </row>
    <row r="1230" spans="1:11" x14ac:dyDescent="0.2">
      <c r="A1230" s="601"/>
      <c r="B1230" s="658"/>
      <c r="F1230" s="593"/>
      <c r="G1230" s="593"/>
      <c r="H1230" s="593"/>
      <c r="I1230" s="593"/>
      <c r="J1230" s="593"/>
      <c r="K1230" s="593"/>
    </row>
    <row r="1231" spans="1:11" x14ac:dyDescent="0.2">
      <c r="A1231" s="601"/>
      <c r="B1231" s="658"/>
      <c r="F1231" s="593"/>
      <c r="G1231" s="593"/>
      <c r="H1231" s="593"/>
      <c r="I1231" s="593"/>
      <c r="J1231" s="593"/>
      <c r="K1231" s="593"/>
    </row>
    <row r="1232" spans="1:11" x14ac:dyDescent="0.2">
      <c r="A1232" s="601"/>
      <c r="B1232" s="658"/>
      <c r="F1232" s="593"/>
      <c r="G1232" s="593"/>
      <c r="H1232" s="593"/>
      <c r="I1232" s="593"/>
      <c r="J1232" s="593"/>
      <c r="K1232" s="593"/>
    </row>
    <row r="1233" spans="1:11" x14ac:dyDescent="0.2">
      <c r="A1233" s="601"/>
      <c r="B1233" s="658"/>
      <c r="F1233" s="593"/>
      <c r="G1233" s="593"/>
      <c r="H1233" s="593"/>
      <c r="I1233" s="593"/>
      <c r="J1233" s="593"/>
      <c r="K1233" s="593"/>
    </row>
    <row r="1234" spans="1:11" x14ac:dyDescent="0.2">
      <c r="A1234" s="601"/>
      <c r="B1234" s="658"/>
      <c r="F1234" s="593"/>
      <c r="G1234" s="593"/>
      <c r="H1234" s="593"/>
      <c r="I1234" s="593"/>
      <c r="J1234" s="593"/>
      <c r="K1234" s="593"/>
    </row>
    <row r="1235" spans="1:11" x14ac:dyDescent="0.2">
      <c r="A1235" s="601"/>
      <c r="B1235" s="658"/>
      <c r="F1235" s="593"/>
      <c r="G1235" s="593"/>
      <c r="H1235" s="593"/>
      <c r="I1235" s="593"/>
      <c r="J1235" s="593"/>
      <c r="K1235" s="593"/>
    </row>
    <row r="1236" spans="1:11" x14ac:dyDescent="0.2">
      <c r="A1236" s="601"/>
      <c r="B1236" s="658"/>
      <c r="F1236" s="593"/>
      <c r="G1236" s="593"/>
      <c r="H1236" s="593"/>
      <c r="I1236" s="593"/>
      <c r="J1236" s="593"/>
      <c r="K1236" s="593"/>
    </row>
    <row r="1237" spans="1:11" x14ac:dyDescent="0.2">
      <c r="A1237" s="601"/>
      <c r="B1237" s="658"/>
      <c r="F1237" s="593"/>
      <c r="G1237" s="593"/>
      <c r="H1237" s="593"/>
      <c r="I1237" s="593"/>
      <c r="J1237" s="593"/>
      <c r="K1237" s="593"/>
    </row>
    <row r="1238" spans="1:11" x14ac:dyDescent="0.2">
      <c r="A1238" s="601"/>
      <c r="B1238" s="658"/>
      <c r="F1238" s="593"/>
      <c r="G1238" s="593"/>
      <c r="H1238" s="593"/>
      <c r="I1238" s="593"/>
      <c r="J1238" s="593"/>
      <c r="K1238" s="593"/>
    </row>
    <row r="1239" spans="1:11" x14ac:dyDescent="0.2">
      <c r="A1239" s="601"/>
      <c r="B1239" s="658"/>
      <c r="F1239" s="593"/>
      <c r="G1239" s="593"/>
      <c r="H1239" s="593"/>
      <c r="I1239" s="593"/>
      <c r="J1239" s="593"/>
      <c r="K1239" s="593"/>
    </row>
    <row r="1240" spans="1:11" x14ac:dyDescent="0.2">
      <c r="A1240" s="601"/>
      <c r="B1240" s="658"/>
      <c r="F1240" s="593"/>
      <c r="G1240" s="593"/>
      <c r="H1240" s="593"/>
      <c r="I1240" s="593"/>
      <c r="J1240" s="593"/>
      <c r="K1240" s="593"/>
    </row>
    <row r="1241" spans="1:11" x14ac:dyDescent="0.2">
      <c r="A1241" s="601"/>
      <c r="B1241" s="658"/>
      <c r="F1241" s="593"/>
      <c r="G1241" s="593"/>
      <c r="H1241" s="593"/>
      <c r="I1241" s="593"/>
      <c r="J1241" s="593"/>
      <c r="K1241" s="593"/>
    </row>
    <row r="1242" spans="1:11" x14ac:dyDescent="0.2">
      <c r="A1242" s="601"/>
      <c r="B1242" s="658"/>
      <c r="F1242" s="593"/>
      <c r="G1242" s="593"/>
      <c r="H1242" s="593"/>
      <c r="I1242" s="593"/>
      <c r="J1242" s="593"/>
      <c r="K1242" s="593"/>
    </row>
    <row r="1243" spans="1:11" x14ac:dyDescent="0.2">
      <c r="A1243" s="601"/>
      <c r="B1243" s="658"/>
      <c r="F1243" s="593"/>
      <c r="G1243" s="593"/>
      <c r="H1243" s="593"/>
      <c r="I1243" s="593"/>
      <c r="J1243" s="593"/>
      <c r="K1243" s="593"/>
    </row>
    <row r="1244" spans="1:11" x14ac:dyDescent="0.2">
      <c r="A1244" s="601"/>
      <c r="B1244" s="658"/>
      <c r="F1244" s="593"/>
      <c r="G1244" s="593"/>
      <c r="H1244" s="593"/>
      <c r="I1244" s="593"/>
      <c r="J1244" s="593"/>
      <c r="K1244" s="593"/>
    </row>
    <row r="1245" spans="1:11" x14ac:dyDescent="0.2">
      <c r="A1245" s="601"/>
      <c r="B1245" s="658"/>
      <c r="F1245" s="593"/>
      <c r="G1245" s="593"/>
      <c r="H1245" s="593"/>
      <c r="I1245" s="593"/>
      <c r="J1245" s="593"/>
      <c r="K1245" s="593"/>
    </row>
    <row r="1246" spans="1:11" x14ac:dyDescent="0.2">
      <c r="A1246" s="601"/>
      <c r="B1246" s="658"/>
      <c r="F1246" s="593"/>
      <c r="G1246" s="593"/>
      <c r="H1246" s="593"/>
      <c r="I1246" s="593"/>
      <c r="J1246" s="593"/>
      <c r="K1246" s="593"/>
    </row>
    <row r="1247" spans="1:11" x14ac:dyDescent="0.2">
      <c r="A1247" s="601"/>
      <c r="B1247" s="658"/>
      <c r="F1247" s="593"/>
      <c r="G1247" s="593"/>
      <c r="H1247" s="593"/>
      <c r="I1247" s="593"/>
      <c r="J1247" s="593"/>
      <c r="K1247" s="593"/>
    </row>
    <row r="1248" spans="1:11" x14ac:dyDescent="0.2">
      <c r="A1248" s="601"/>
      <c r="B1248" s="658"/>
      <c r="F1248" s="593"/>
      <c r="G1248" s="593"/>
      <c r="H1248" s="593"/>
      <c r="I1248" s="593"/>
      <c r="J1248" s="593"/>
      <c r="K1248" s="593"/>
    </row>
    <row r="1249" spans="1:11" x14ac:dyDescent="0.2">
      <c r="A1249" s="601"/>
      <c r="B1249" s="658"/>
      <c r="F1249" s="593"/>
      <c r="G1249" s="593"/>
      <c r="H1249" s="593"/>
      <c r="I1249" s="593"/>
      <c r="J1249" s="593"/>
      <c r="K1249" s="593"/>
    </row>
    <row r="1250" spans="1:11" x14ac:dyDescent="0.2">
      <c r="A1250" s="601"/>
      <c r="B1250" s="658"/>
      <c r="F1250" s="593"/>
      <c r="G1250" s="593"/>
      <c r="H1250" s="593"/>
      <c r="I1250" s="593"/>
      <c r="J1250" s="593"/>
      <c r="K1250" s="593"/>
    </row>
    <row r="1251" spans="1:11" x14ac:dyDescent="0.2">
      <c r="A1251" s="601"/>
      <c r="B1251" s="658"/>
      <c r="F1251" s="593"/>
      <c r="G1251" s="593"/>
      <c r="H1251" s="593"/>
      <c r="I1251" s="593"/>
      <c r="J1251" s="593"/>
      <c r="K1251" s="593"/>
    </row>
    <row r="1252" spans="1:11" x14ac:dyDescent="0.2">
      <c r="A1252" s="601"/>
      <c r="B1252" s="658"/>
      <c r="F1252" s="593"/>
      <c r="G1252" s="593"/>
      <c r="H1252" s="593"/>
      <c r="I1252" s="593"/>
      <c r="J1252" s="593"/>
      <c r="K1252" s="593"/>
    </row>
    <row r="1253" spans="1:11" x14ac:dyDescent="0.2">
      <c r="A1253" s="601"/>
      <c r="B1253" s="658"/>
      <c r="F1253" s="593"/>
      <c r="G1253" s="593"/>
      <c r="H1253" s="593"/>
      <c r="I1253" s="593"/>
      <c r="J1253" s="593"/>
      <c r="K1253" s="593"/>
    </row>
    <row r="1254" spans="1:11" x14ac:dyDescent="0.2">
      <c r="A1254" s="601"/>
      <c r="B1254" s="658"/>
      <c r="F1254" s="593"/>
      <c r="G1254" s="593"/>
      <c r="H1254" s="593"/>
      <c r="I1254" s="593"/>
      <c r="J1254" s="593"/>
      <c r="K1254" s="593"/>
    </row>
    <row r="1255" spans="1:11" x14ac:dyDescent="0.2">
      <c r="A1255" s="601"/>
      <c r="B1255" s="658"/>
      <c r="F1255" s="593"/>
      <c r="G1255" s="593"/>
      <c r="H1255" s="593"/>
      <c r="I1255" s="593"/>
      <c r="J1255" s="593"/>
      <c r="K1255" s="593"/>
    </row>
    <row r="1256" spans="1:11" x14ac:dyDescent="0.2">
      <c r="A1256" s="601"/>
      <c r="B1256" s="658"/>
      <c r="F1256" s="593"/>
      <c r="G1256" s="593"/>
      <c r="H1256" s="593"/>
      <c r="I1256" s="593"/>
      <c r="J1256" s="593"/>
      <c r="K1256" s="593"/>
    </row>
    <row r="1257" spans="1:11" x14ac:dyDescent="0.2">
      <c r="A1257" s="601"/>
      <c r="B1257" s="658"/>
      <c r="F1257" s="593"/>
      <c r="G1257" s="593"/>
      <c r="H1257" s="593"/>
      <c r="I1257" s="593"/>
      <c r="J1257" s="593"/>
      <c r="K1257" s="593"/>
    </row>
    <row r="1258" spans="1:11" x14ac:dyDescent="0.2">
      <c r="A1258" s="601"/>
      <c r="B1258" s="658"/>
      <c r="F1258" s="593"/>
      <c r="G1258" s="593"/>
      <c r="H1258" s="593"/>
      <c r="I1258" s="593"/>
      <c r="J1258" s="593"/>
      <c r="K1258" s="593"/>
    </row>
    <row r="1259" spans="1:11" x14ac:dyDescent="0.2">
      <c r="A1259" s="601"/>
      <c r="B1259" s="658"/>
      <c r="F1259" s="593"/>
      <c r="G1259" s="593"/>
      <c r="H1259" s="593"/>
      <c r="I1259" s="593"/>
      <c r="J1259" s="593"/>
      <c r="K1259" s="593"/>
    </row>
    <row r="1260" spans="1:11" x14ac:dyDescent="0.2">
      <c r="A1260" s="601"/>
      <c r="B1260" s="658"/>
      <c r="F1260" s="593"/>
      <c r="G1260" s="593"/>
      <c r="H1260" s="593"/>
      <c r="I1260" s="593"/>
      <c r="J1260" s="593"/>
      <c r="K1260" s="593"/>
    </row>
    <row r="1261" spans="1:11" x14ac:dyDescent="0.2">
      <c r="A1261" s="601"/>
      <c r="B1261" s="658"/>
      <c r="F1261" s="593"/>
      <c r="G1261" s="593"/>
      <c r="H1261" s="593"/>
      <c r="I1261" s="593"/>
      <c r="J1261" s="593"/>
      <c r="K1261" s="593"/>
    </row>
    <row r="1262" spans="1:11" x14ac:dyDescent="0.2">
      <c r="A1262" s="601"/>
      <c r="B1262" s="658"/>
      <c r="F1262" s="593"/>
      <c r="G1262" s="593"/>
      <c r="H1262" s="593"/>
      <c r="I1262" s="593"/>
      <c r="J1262" s="593"/>
      <c r="K1262" s="593"/>
    </row>
    <row r="1263" spans="1:11" x14ac:dyDescent="0.2">
      <c r="A1263" s="601"/>
      <c r="B1263" s="658"/>
      <c r="F1263" s="593"/>
      <c r="G1263" s="593"/>
      <c r="H1263" s="593"/>
      <c r="I1263" s="593"/>
      <c r="J1263" s="593"/>
      <c r="K1263" s="593"/>
    </row>
    <row r="1264" spans="1:11" x14ac:dyDescent="0.2">
      <c r="A1264" s="601"/>
      <c r="B1264" s="658"/>
      <c r="F1264" s="593"/>
      <c r="G1264" s="593"/>
      <c r="H1264" s="593"/>
      <c r="I1264" s="593"/>
      <c r="J1264" s="593"/>
      <c r="K1264" s="593"/>
    </row>
    <row r="1265" spans="1:11" x14ac:dyDescent="0.2">
      <c r="A1265" s="601"/>
      <c r="B1265" s="658"/>
      <c r="F1265" s="593"/>
      <c r="G1265" s="593"/>
      <c r="H1265" s="593"/>
      <c r="I1265" s="593"/>
      <c r="J1265" s="593"/>
      <c r="K1265" s="593"/>
    </row>
    <row r="1266" spans="1:11" x14ac:dyDescent="0.2">
      <c r="A1266" s="601"/>
      <c r="B1266" s="658"/>
      <c r="F1266" s="593"/>
      <c r="G1266" s="593"/>
      <c r="H1266" s="593"/>
      <c r="I1266" s="593"/>
      <c r="J1266" s="593"/>
      <c r="K1266" s="593"/>
    </row>
    <row r="1267" spans="1:11" x14ac:dyDescent="0.2">
      <c r="A1267" s="601"/>
      <c r="B1267" s="658"/>
      <c r="F1267" s="593"/>
      <c r="G1267" s="593"/>
      <c r="H1267" s="593"/>
      <c r="I1267" s="593"/>
      <c r="J1267" s="593"/>
      <c r="K1267" s="593"/>
    </row>
    <row r="1268" spans="1:11" x14ac:dyDescent="0.2">
      <c r="A1268" s="601"/>
      <c r="B1268" s="658"/>
      <c r="F1268" s="593"/>
      <c r="G1268" s="593"/>
      <c r="H1268" s="593"/>
      <c r="I1268" s="593"/>
      <c r="J1268" s="593"/>
      <c r="K1268" s="593"/>
    </row>
    <row r="1269" spans="1:11" x14ac:dyDescent="0.2">
      <c r="A1269" s="601"/>
      <c r="B1269" s="658"/>
      <c r="F1269" s="593"/>
      <c r="G1269" s="593"/>
      <c r="H1269" s="593"/>
      <c r="I1269" s="593"/>
      <c r="J1269" s="593"/>
      <c r="K1269" s="593"/>
    </row>
    <row r="1270" spans="1:11" x14ac:dyDescent="0.2">
      <c r="A1270" s="601"/>
      <c r="B1270" s="658"/>
      <c r="F1270" s="593"/>
      <c r="G1270" s="593"/>
      <c r="H1270" s="593"/>
      <c r="I1270" s="593"/>
      <c r="J1270" s="593"/>
      <c r="K1270" s="593"/>
    </row>
    <row r="1271" spans="1:11" x14ac:dyDescent="0.2">
      <c r="A1271" s="601"/>
      <c r="B1271" s="658"/>
      <c r="F1271" s="593"/>
      <c r="G1271" s="593"/>
      <c r="H1271" s="593"/>
      <c r="I1271" s="593"/>
      <c r="J1271" s="593"/>
      <c r="K1271" s="593"/>
    </row>
    <row r="1272" spans="1:11" x14ac:dyDescent="0.2">
      <c r="A1272" s="601"/>
      <c r="B1272" s="658"/>
      <c r="F1272" s="593"/>
      <c r="G1272" s="593"/>
      <c r="H1272" s="593"/>
      <c r="I1272" s="593"/>
      <c r="J1272" s="593"/>
      <c r="K1272" s="593"/>
    </row>
    <row r="1273" spans="1:11" x14ac:dyDescent="0.2">
      <c r="A1273" s="601"/>
      <c r="B1273" s="658"/>
      <c r="F1273" s="593"/>
      <c r="G1273" s="593"/>
      <c r="H1273" s="593"/>
      <c r="I1273" s="593"/>
      <c r="J1273" s="593"/>
      <c r="K1273" s="593"/>
    </row>
    <row r="1274" spans="1:11" x14ac:dyDescent="0.2">
      <c r="A1274" s="601"/>
      <c r="B1274" s="658"/>
      <c r="F1274" s="593"/>
      <c r="G1274" s="593"/>
      <c r="H1274" s="593"/>
      <c r="I1274" s="593"/>
      <c r="J1274" s="593"/>
      <c r="K1274" s="593"/>
    </row>
    <row r="1275" spans="1:11" x14ac:dyDescent="0.2">
      <c r="A1275" s="601"/>
      <c r="B1275" s="658"/>
      <c r="F1275" s="593"/>
      <c r="G1275" s="593"/>
      <c r="H1275" s="593"/>
      <c r="I1275" s="593"/>
      <c r="J1275" s="593"/>
      <c r="K1275" s="593"/>
    </row>
    <row r="1276" spans="1:11" x14ac:dyDescent="0.2">
      <c r="A1276" s="601"/>
      <c r="B1276" s="658"/>
      <c r="F1276" s="593"/>
      <c r="G1276" s="593"/>
      <c r="H1276" s="593"/>
      <c r="I1276" s="593"/>
      <c r="J1276" s="593"/>
      <c r="K1276" s="593"/>
    </row>
    <row r="1277" spans="1:11" x14ac:dyDescent="0.2">
      <c r="A1277" s="601"/>
      <c r="B1277" s="658"/>
      <c r="F1277" s="593"/>
      <c r="G1277" s="593"/>
      <c r="H1277" s="593"/>
      <c r="I1277" s="593"/>
      <c r="J1277" s="593"/>
      <c r="K1277" s="593"/>
    </row>
    <row r="1278" spans="1:11" x14ac:dyDescent="0.2">
      <c r="A1278" s="601"/>
      <c r="B1278" s="658"/>
      <c r="F1278" s="593"/>
      <c r="G1278" s="593"/>
      <c r="H1278" s="593"/>
      <c r="I1278" s="593"/>
      <c r="J1278" s="593"/>
      <c r="K1278" s="593"/>
    </row>
    <row r="1279" spans="1:11" x14ac:dyDescent="0.2">
      <c r="A1279" s="601"/>
      <c r="B1279" s="658"/>
      <c r="F1279" s="593"/>
      <c r="G1279" s="593"/>
      <c r="H1279" s="593"/>
      <c r="I1279" s="593"/>
      <c r="J1279" s="593"/>
      <c r="K1279" s="593"/>
    </row>
    <row r="1280" spans="1:11" x14ac:dyDescent="0.2">
      <c r="A1280" s="601"/>
      <c r="B1280" s="658"/>
      <c r="F1280" s="593"/>
      <c r="G1280" s="593"/>
      <c r="H1280" s="593"/>
      <c r="I1280" s="593"/>
      <c r="J1280" s="593"/>
      <c r="K1280" s="593"/>
    </row>
    <row r="1281" spans="1:11" x14ac:dyDescent="0.2">
      <c r="A1281" s="601"/>
      <c r="B1281" s="658"/>
      <c r="F1281" s="593"/>
      <c r="G1281" s="593"/>
      <c r="H1281" s="593"/>
      <c r="I1281" s="593"/>
      <c r="J1281" s="593"/>
      <c r="K1281" s="593"/>
    </row>
    <row r="1282" spans="1:11" x14ac:dyDescent="0.2">
      <c r="A1282" s="601"/>
      <c r="B1282" s="658"/>
      <c r="F1282" s="593"/>
      <c r="G1282" s="593"/>
      <c r="H1282" s="593"/>
      <c r="I1282" s="593"/>
      <c r="J1282" s="593"/>
      <c r="K1282" s="593"/>
    </row>
    <row r="1283" spans="1:11" x14ac:dyDescent="0.2">
      <c r="A1283" s="601"/>
      <c r="B1283" s="658"/>
      <c r="F1283" s="593"/>
      <c r="G1283" s="593"/>
      <c r="H1283" s="593"/>
      <c r="I1283" s="593"/>
      <c r="J1283" s="593"/>
      <c r="K1283" s="593"/>
    </row>
    <row r="1284" spans="1:11" x14ac:dyDescent="0.2">
      <c r="A1284" s="601"/>
      <c r="B1284" s="658"/>
      <c r="F1284" s="593"/>
      <c r="G1284" s="593"/>
      <c r="H1284" s="593"/>
      <c r="I1284" s="593"/>
      <c r="J1284" s="593"/>
      <c r="K1284" s="593"/>
    </row>
    <row r="1285" spans="1:11" x14ac:dyDescent="0.2">
      <c r="A1285" s="601"/>
      <c r="B1285" s="658"/>
      <c r="F1285" s="593"/>
      <c r="G1285" s="593"/>
      <c r="H1285" s="593"/>
      <c r="I1285" s="593"/>
      <c r="J1285" s="593"/>
      <c r="K1285" s="593"/>
    </row>
    <row r="1286" spans="1:11" x14ac:dyDescent="0.2">
      <c r="A1286" s="601"/>
      <c r="B1286" s="658"/>
      <c r="F1286" s="593"/>
      <c r="G1286" s="593"/>
      <c r="H1286" s="593"/>
      <c r="I1286" s="593"/>
      <c r="J1286" s="593"/>
      <c r="K1286" s="593"/>
    </row>
    <row r="1287" spans="1:11" x14ac:dyDescent="0.2">
      <c r="A1287" s="601"/>
      <c r="B1287" s="658"/>
      <c r="F1287" s="593"/>
      <c r="G1287" s="593"/>
      <c r="H1287" s="593"/>
      <c r="I1287" s="593"/>
      <c r="J1287" s="593"/>
      <c r="K1287" s="593"/>
    </row>
    <row r="1288" spans="1:11" x14ac:dyDescent="0.2">
      <c r="A1288" s="601"/>
      <c r="B1288" s="658"/>
      <c r="F1288" s="593"/>
      <c r="G1288" s="593"/>
      <c r="H1288" s="593"/>
      <c r="I1288" s="593"/>
      <c r="J1288" s="593"/>
      <c r="K1288" s="593"/>
    </row>
    <row r="1289" spans="1:11" x14ac:dyDescent="0.2">
      <c r="A1289" s="601"/>
      <c r="B1289" s="658"/>
      <c r="F1289" s="593"/>
      <c r="G1289" s="593"/>
      <c r="H1289" s="593"/>
      <c r="I1289" s="593"/>
      <c r="J1289" s="593"/>
      <c r="K1289" s="593"/>
    </row>
    <row r="1290" spans="1:11" x14ac:dyDescent="0.2">
      <c r="A1290" s="601"/>
      <c r="B1290" s="658"/>
      <c r="F1290" s="593"/>
      <c r="G1290" s="593"/>
      <c r="H1290" s="593"/>
      <c r="I1290" s="593"/>
      <c r="J1290" s="593"/>
      <c r="K1290" s="593"/>
    </row>
    <row r="1291" spans="1:11" x14ac:dyDescent="0.2">
      <c r="A1291" s="601"/>
      <c r="B1291" s="658"/>
      <c r="F1291" s="593"/>
      <c r="G1291" s="593"/>
      <c r="H1291" s="593"/>
      <c r="I1291" s="593"/>
      <c r="J1291" s="593"/>
      <c r="K1291" s="593"/>
    </row>
    <row r="1292" spans="1:11" x14ac:dyDescent="0.2">
      <c r="A1292" s="601"/>
      <c r="B1292" s="658"/>
      <c r="F1292" s="593"/>
      <c r="G1292" s="593"/>
      <c r="H1292" s="593"/>
      <c r="I1292" s="593"/>
      <c r="J1292" s="593"/>
      <c r="K1292" s="593"/>
    </row>
    <row r="1293" spans="1:11" x14ac:dyDescent="0.2">
      <c r="A1293" s="601"/>
      <c r="B1293" s="658"/>
      <c r="F1293" s="593"/>
      <c r="G1293" s="593"/>
      <c r="H1293" s="593"/>
      <c r="I1293" s="593"/>
      <c r="J1293" s="593"/>
      <c r="K1293" s="593"/>
    </row>
    <row r="1294" spans="1:11" x14ac:dyDescent="0.2">
      <c r="A1294" s="601"/>
      <c r="B1294" s="658"/>
      <c r="F1294" s="593"/>
      <c r="G1294" s="593"/>
      <c r="H1294" s="593"/>
      <c r="I1294" s="593"/>
      <c r="J1294" s="593"/>
      <c r="K1294" s="593"/>
    </row>
    <row r="1295" spans="1:11" x14ac:dyDescent="0.2">
      <c r="A1295" s="601"/>
      <c r="B1295" s="658"/>
      <c r="F1295" s="593"/>
      <c r="G1295" s="593"/>
      <c r="H1295" s="593"/>
      <c r="I1295" s="593"/>
      <c r="J1295" s="593"/>
      <c r="K1295" s="593"/>
    </row>
    <row r="1296" spans="1:11" x14ac:dyDescent="0.2">
      <c r="A1296" s="601"/>
      <c r="B1296" s="658"/>
      <c r="F1296" s="593"/>
      <c r="G1296" s="593"/>
      <c r="H1296" s="593"/>
      <c r="I1296" s="593"/>
      <c r="J1296" s="593"/>
      <c r="K1296" s="593"/>
    </row>
    <row r="1297" spans="1:11" x14ac:dyDescent="0.2">
      <c r="A1297" s="601"/>
      <c r="B1297" s="658"/>
      <c r="F1297" s="593"/>
      <c r="G1297" s="593"/>
      <c r="H1297" s="593"/>
      <c r="I1297" s="593"/>
      <c r="J1297" s="593"/>
      <c r="K1297" s="593"/>
    </row>
    <row r="1298" spans="1:11" x14ac:dyDescent="0.2">
      <c r="A1298" s="601"/>
      <c r="B1298" s="658"/>
      <c r="F1298" s="593"/>
      <c r="G1298" s="593"/>
      <c r="H1298" s="593"/>
      <c r="I1298" s="593"/>
      <c r="J1298" s="593"/>
      <c r="K1298" s="593"/>
    </row>
    <row r="1299" spans="1:11" x14ac:dyDescent="0.2">
      <c r="A1299" s="601"/>
      <c r="B1299" s="658"/>
      <c r="F1299" s="593"/>
      <c r="G1299" s="593"/>
      <c r="H1299" s="593"/>
      <c r="I1299" s="593"/>
      <c r="J1299" s="593"/>
      <c r="K1299" s="593"/>
    </row>
    <row r="1300" spans="1:11" x14ac:dyDescent="0.2">
      <c r="A1300" s="601"/>
      <c r="B1300" s="658"/>
      <c r="F1300" s="593"/>
      <c r="G1300" s="593"/>
      <c r="H1300" s="593"/>
      <c r="I1300" s="593"/>
      <c r="J1300" s="593"/>
      <c r="K1300" s="593"/>
    </row>
    <row r="1301" spans="1:11" x14ac:dyDescent="0.2">
      <c r="A1301" s="601"/>
      <c r="B1301" s="658"/>
      <c r="F1301" s="593"/>
      <c r="G1301" s="593"/>
      <c r="H1301" s="593"/>
      <c r="I1301" s="593"/>
      <c r="J1301" s="593"/>
      <c r="K1301" s="593"/>
    </row>
    <row r="1302" spans="1:11" x14ac:dyDescent="0.2">
      <c r="A1302" s="601"/>
      <c r="B1302" s="658"/>
      <c r="F1302" s="593"/>
      <c r="G1302" s="593"/>
      <c r="H1302" s="593"/>
      <c r="I1302" s="593"/>
      <c r="J1302" s="593"/>
      <c r="K1302" s="593"/>
    </row>
    <row r="1303" spans="1:11" x14ac:dyDescent="0.2">
      <c r="A1303" s="601"/>
      <c r="B1303" s="658"/>
      <c r="F1303" s="593"/>
      <c r="G1303" s="593"/>
      <c r="H1303" s="593"/>
      <c r="I1303" s="593"/>
      <c r="J1303" s="593"/>
      <c r="K1303" s="593"/>
    </row>
    <row r="1304" spans="1:11" x14ac:dyDescent="0.2">
      <c r="A1304" s="601"/>
      <c r="B1304" s="658"/>
      <c r="F1304" s="593"/>
      <c r="G1304" s="593"/>
      <c r="H1304" s="593"/>
      <c r="I1304" s="593"/>
      <c r="J1304" s="593"/>
      <c r="K1304" s="593"/>
    </row>
    <row r="1305" spans="1:11" x14ac:dyDescent="0.2">
      <c r="A1305" s="601"/>
      <c r="B1305" s="658"/>
      <c r="F1305" s="593"/>
      <c r="G1305" s="593"/>
      <c r="H1305" s="593"/>
      <c r="I1305" s="593"/>
      <c r="J1305" s="593"/>
      <c r="K1305" s="593"/>
    </row>
    <row r="1306" spans="1:11" x14ac:dyDescent="0.2">
      <c r="A1306" s="601"/>
      <c r="B1306" s="658"/>
      <c r="F1306" s="593"/>
      <c r="G1306" s="593"/>
      <c r="H1306" s="593"/>
      <c r="I1306" s="593"/>
      <c r="J1306" s="593"/>
      <c r="K1306" s="593"/>
    </row>
    <row r="1307" spans="1:11" x14ac:dyDescent="0.2">
      <c r="A1307" s="601"/>
      <c r="B1307" s="658"/>
      <c r="F1307" s="593"/>
      <c r="G1307" s="593"/>
      <c r="H1307" s="593"/>
      <c r="I1307" s="593"/>
      <c r="J1307" s="593"/>
      <c r="K1307" s="593"/>
    </row>
    <row r="1308" spans="1:11" x14ac:dyDescent="0.2">
      <c r="A1308" s="601"/>
      <c r="B1308" s="658"/>
      <c r="F1308" s="593"/>
      <c r="G1308" s="593"/>
      <c r="H1308" s="593"/>
      <c r="I1308" s="593"/>
      <c r="J1308" s="593"/>
      <c r="K1308" s="593"/>
    </row>
    <row r="1309" spans="1:11" x14ac:dyDescent="0.2">
      <c r="A1309" s="601"/>
      <c r="B1309" s="658"/>
      <c r="F1309" s="593"/>
      <c r="G1309" s="593"/>
      <c r="H1309" s="593"/>
      <c r="I1309" s="593"/>
      <c r="J1309" s="593"/>
      <c r="K1309" s="593"/>
    </row>
    <row r="1310" spans="1:11" x14ac:dyDescent="0.2">
      <c r="A1310" s="601"/>
      <c r="B1310" s="658"/>
      <c r="F1310" s="593"/>
      <c r="G1310" s="593"/>
      <c r="H1310" s="593"/>
      <c r="I1310" s="593"/>
      <c r="J1310" s="593"/>
      <c r="K1310" s="593"/>
    </row>
    <row r="1311" spans="1:11" x14ac:dyDescent="0.2">
      <c r="A1311" s="601"/>
      <c r="B1311" s="658"/>
      <c r="F1311" s="593"/>
      <c r="G1311" s="593"/>
      <c r="H1311" s="593"/>
      <c r="I1311" s="593"/>
      <c r="J1311" s="593"/>
      <c r="K1311" s="593"/>
    </row>
    <row r="1312" spans="1:11" x14ac:dyDescent="0.2">
      <c r="A1312" s="601"/>
      <c r="B1312" s="658"/>
      <c r="F1312" s="593"/>
      <c r="G1312" s="593"/>
      <c r="H1312" s="593"/>
      <c r="I1312" s="593"/>
      <c r="J1312" s="593"/>
      <c r="K1312" s="593"/>
    </row>
    <row r="1313" spans="1:11" x14ac:dyDescent="0.2">
      <c r="A1313" s="601"/>
      <c r="B1313" s="658"/>
      <c r="F1313" s="593"/>
      <c r="G1313" s="593"/>
      <c r="H1313" s="593"/>
      <c r="I1313" s="593"/>
      <c r="J1313" s="593"/>
      <c r="K1313" s="593"/>
    </row>
    <row r="1314" spans="1:11" x14ac:dyDescent="0.2">
      <c r="A1314" s="601"/>
      <c r="B1314" s="658"/>
      <c r="F1314" s="593"/>
      <c r="G1314" s="593"/>
      <c r="H1314" s="593"/>
      <c r="I1314" s="593"/>
      <c r="J1314" s="593"/>
      <c r="K1314" s="593"/>
    </row>
    <row r="1315" spans="1:11" x14ac:dyDescent="0.2">
      <c r="A1315" s="601"/>
      <c r="B1315" s="658"/>
      <c r="F1315" s="593"/>
      <c r="G1315" s="593"/>
      <c r="H1315" s="593"/>
      <c r="I1315" s="593"/>
      <c r="J1315" s="593"/>
      <c r="K1315" s="593"/>
    </row>
    <row r="1316" spans="1:11" x14ac:dyDescent="0.2">
      <c r="A1316" s="601"/>
      <c r="B1316" s="658"/>
      <c r="F1316" s="593"/>
      <c r="G1316" s="593"/>
      <c r="H1316" s="593"/>
      <c r="I1316" s="593"/>
      <c r="J1316" s="593"/>
      <c r="K1316" s="593"/>
    </row>
    <row r="1317" spans="1:11" x14ac:dyDescent="0.2">
      <c r="A1317" s="601"/>
      <c r="B1317" s="658"/>
      <c r="F1317" s="593"/>
      <c r="G1317" s="593"/>
      <c r="H1317" s="593"/>
      <c r="I1317" s="593"/>
      <c r="J1317" s="593"/>
      <c r="K1317" s="593"/>
    </row>
    <row r="1318" spans="1:11" x14ac:dyDescent="0.2">
      <c r="A1318" s="601"/>
      <c r="B1318" s="658"/>
      <c r="F1318" s="593"/>
      <c r="G1318" s="593"/>
      <c r="H1318" s="593"/>
      <c r="I1318" s="593"/>
      <c r="J1318" s="593"/>
      <c r="K1318" s="593"/>
    </row>
    <row r="1319" spans="1:11" x14ac:dyDescent="0.2">
      <c r="A1319" s="601"/>
      <c r="B1319" s="658"/>
      <c r="F1319" s="593"/>
      <c r="G1319" s="593"/>
      <c r="H1319" s="593"/>
      <c r="I1319" s="593"/>
      <c r="J1319" s="593"/>
      <c r="K1319" s="593"/>
    </row>
    <row r="1320" spans="1:11" x14ac:dyDescent="0.2">
      <c r="A1320" s="601"/>
      <c r="B1320" s="658"/>
      <c r="F1320" s="593"/>
      <c r="G1320" s="593"/>
      <c r="H1320" s="593"/>
      <c r="I1320" s="593"/>
      <c r="J1320" s="593"/>
      <c r="K1320" s="593"/>
    </row>
    <row r="1321" spans="1:11" x14ac:dyDescent="0.2">
      <c r="A1321" s="601"/>
      <c r="B1321" s="658"/>
      <c r="F1321" s="593"/>
      <c r="G1321" s="593"/>
      <c r="H1321" s="593"/>
      <c r="I1321" s="593"/>
      <c r="J1321" s="593"/>
      <c r="K1321" s="593"/>
    </row>
    <row r="1322" spans="1:11" x14ac:dyDescent="0.2">
      <c r="A1322" s="601"/>
      <c r="B1322" s="658"/>
      <c r="F1322" s="593"/>
      <c r="G1322" s="593"/>
      <c r="H1322" s="593"/>
      <c r="I1322" s="593"/>
      <c r="J1322" s="593"/>
      <c r="K1322" s="593"/>
    </row>
    <row r="1323" spans="1:11" x14ac:dyDescent="0.2">
      <c r="A1323" s="601"/>
      <c r="B1323" s="658"/>
      <c r="F1323" s="593"/>
      <c r="G1323" s="593"/>
      <c r="H1323" s="593"/>
      <c r="I1323" s="593"/>
      <c r="J1323" s="593"/>
      <c r="K1323" s="593"/>
    </row>
    <row r="1324" spans="1:11" x14ac:dyDescent="0.2">
      <c r="A1324" s="601"/>
      <c r="B1324" s="658"/>
      <c r="F1324" s="593"/>
      <c r="G1324" s="593"/>
      <c r="H1324" s="593"/>
      <c r="I1324" s="593"/>
      <c r="J1324" s="593"/>
      <c r="K1324" s="593"/>
    </row>
    <row r="1325" spans="1:11" x14ac:dyDescent="0.2">
      <c r="A1325" s="601"/>
      <c r="B1325" s="658"/>
      <c r="F1325" s="593"/>
      <c r="G1325" s="593"/>
      <c r="H1325" s="593"/>
      <c r="I1325" s="593"/>
      <c r="J1325" s="593"/>
      <c r="K1325" s="593"/>
    </row>
    <row r="1326" spans="1:11" x14ac:dyDescent="0.2">
      <c r="A1326" s="601"/>
      <c r="B1326" s="658"/>
      <c r="F1326" s="593"/>
      <c r="G1326" s="593"/>
      <c r="H1326" s="593"/>
      <c r="I1326" s="593"/>
      <c r="J1326" s="593"/>
      <c r="K1326" s="593"/>
    </row>
    <row r="1327" spans="1:11" x14ac:dyDescent="0.2">
      <c r="A1327" s="601"/>
      <c r="B1327" s="658"/>
      <c r="F1327" s="593"/>
      <c r="G1327" s="593"/>
      <c r="H1327" s="593"/>
      <c r="I1327" s="593"/>
      <c r="J1327" s="593"/>
      <c r="K1327" s="593"/>
    </row>
    <row r="1328" spans="1:11" x14ac:dyDescent="0.2">
      <c r="A1328" s="601"/>
      <c r="B1328" s="658"/>
      <c r="F1328" s="593"/>
      <c r="G1328" s="593"/>
      <c r="H1328" s="593"/>
      <c r="I1328" s="593"/>
      <c r="J1328" s="593"/>
      <c r="K1328" s="593"/>
    </row>
    <row r="1329" spans="1:11" x14ac:dyDescent="0.2">
      <c r="A1329" s="601"/>
      <c r="B1329" s="658"/>
      <c r="F1329" s="593"/>
      <c r="G1329" s="593"/>
      <c r="H1329" s="593"/>
      <c r="I1329" s="593"/>
      <c r="J1329" s="593"/>
      <c r="K1329" s="593"/>
    </row>
    <row r="1330" spans="1:11" x14ac:dyDescent="0.2">
      <c r="A1330" s="601"/>
      <c r="B1330" s="658"/>
      <c r="F1330" s="593"/>
      <c r="G1330" s="593"/>
      <c r="H1330" s="593"/>
      <c r="I1330" s="593"/>
      <c r="J1330" s="593"/>
      <c r="K1330" s="593"/>
    </row>
    <row r="1331" spans="1:11" x14ac:dyDescent="0.2">
      <c r="A1331" s="601"/>
      <c r="B1331" s="658"/>
      <c r="F1331" s="593"/>
      <c r="G1331" s="593"/>
      <c r="H1331" s="593"/>
      <c r="I1331" s="593"/>
      <c r="J1331" s="593"/>
      <c r="K1331" s="593"/>
    </row>
    <row r="1332" spans="1:11" x14ac:dyDescent="0.2">
      <c r="A1332" s="601"/>
      <c r="B1332" s="658"/>
      <c r="F1332" s="593"/>
      <c r="G1332" s="593"/>
      <c r="H1332" s="593"/>
      <c r="I1332" s="593"/>
      <c r="J1332" s="593"/>
      <c r="K1332" s="593"/>
    </row>
    <row r="1333" spans="1:11" x14ac:dyDescent="0.2">
      <c r="A1333" s="601"/>
      <c r="B1333" s="658"/>
      <c r="F1333" s="593"/>
      <c r="G1333" s="593"/>
      <c r="H1333" s="593"/>
      <c r="I1333" s="593"/>
      <c r="J1333" s="593"/>
      <c r="K1333" s="593"/>
    </row>
    <row r="1334" spans="1:11" x14ac:dyDescent="0.2">
      <c r="A1334" s="601"/>
      <c r="B1334" s="658"/>
      <c r="F1334" s="593"/>
      <c r="G1334" s="593"/>
      <c r="H1334" s="593"/>
      <c r="I1334" s="593"/>
      <c r="J1334" s="593"/>
      <c r="K1334" s="593"/>
    </row>
    <row r="1335" spans="1:11" x14ac:dyDescent="0.2">
      <c r="A1335" s="601"/>
      <c r="B1335" s="658"/>
      <c r="F1335" s="593"/>
      <c r="G1335" s="593"/>
      <c r="H1335" s="593"/>
      <c r="I1335" s="593"/>
      <c r="J1335" s="593"/>
      <c r="K1335" s="593"/>
    </row>
    <row r="1336" spans="1:11" x14ac:dyDescent="0.2">
      <c r="A1336" s="601"/>
      <c r="B1336" s="658"/>
      <c r="F1336" s="593"/>
      <c r="G1336" s="593"/>
      <c r="H1336" s="593"/>
      <c r="I1336" s="593"/>
      <c r="J1336" s="593"/>
      <c r="K1336" s="593"/>
    </row>
    <row r="1337" spans="1:11" x14ac:dyDescent="0.2">
      <c r="A1337" s="601"/>
      <c r="B1337" s="658"/>
      <c r="F1337" s="593"/>
      <c r="G1337" s="593"/>
      <c r="H1337" s="593"/>
      <c r="I1337" s="593"/>
      <c r="J1337" s="593"/>
      <c r="K1337" s="593"/>
    </row>
    <row r="1338" spans="1:11" x14ac:dyDescent="0.2">
      <c r="A1338" s="601"/>
      <c r="B1338" s="658"/>
      <c r="F1338" s="593"/>
      <c r="G1338" s="593"/>
      <c r="H1338" s="593"/>
      <c r="I1338" s="593"/>
      <c r="J1338" s="593"/>
      <c r="K1338" s="593"/>
    </row>
    <row r="1339" spans="1:11" x14ac:dyDescent="0.2">
      <c r="A1339" s="601"/>
      <c r="B1339" s="658"/>
      <c r="F1339" s="593"/>
      <c r="G1339" s="593"/>
      <c r="H1339" s="593"/>
      <c r="I1339" s="593"/>
      <c r="J1339" s="593"/>
      <c r="K1339" s="593"/>
    </row>
    <row r="1340" spans="1:11" x14ac:dyDescent="0.2">
      <c r="A1340" s="601"/>
      <c r="B1340" s="658"/>
      <c r="F1340" s="593"/>
      <c r="G1340" s="593"/>
      <c r="H1340" s="593"/>
      <c r="I1340" s="593"/>
      <c r="J1340" s="593"/>
      <c r="K1340" s="593"/>
    </row>
    <row r="1341" spans="1:11" x14ac:dyDescent="0.2">
      <c r="A1341" s="601"/>
      <c r="B1341" s="658"/>
      <c r="F1341" s="593"/>
      <c r="G1341" s="593"/>
      <c r="H1341" s="593"/>
      <c r="I1341" s="593"/>
      <c r="J1341" s="593"/>
      <c r="K1341" s="593"/>
    </row>
    <row r="1342" spans="1:11" x14ac:dyDescent="0.2">
      <c r="A1342" s="601"/>
      <c r="B1342" s="658"/>
      <c r="F1342" s="593"/>
      <c r="G1342" s="593"/>
      <c r="H1342" s="593"/>
      <c r="I1342" s="593"/>
      <c r="J1342" s="593"/>
      <c r="K1342" s="593"/>
    </row>
    <row r="1343" spans="1:11" x14ac:dyDescent="0.2">
      <c r="A1343" s="601"/>
      <c r="B1343" s="658"/>
      <c r="F1343" s="593"/>
      <c r="G1343" s="593"/>
      <c r="H1343" s="593"/>
      <c r="I1343" s="593"/>
      <c r="J1343" s="593"/>
      <c r="K1343" s="593"/>
    </row>
    <row r="1344" spans="1:11" x14ac:dyDescent="0.2">
      <c r="A1344" s="601"/>
      <c r="B1344" s="658"/>
      <c r="F1344" s="593"/>
      <c r="G1344" s="593"/>
      <c r="H1344" s="593"/>
      <c r="I1344" s="593"/>
      <c r="J1344" s="593"/>
      <c r="K1344" s="593"/>
    </row>
    <row r="1345" spans="1:11" x14ac:dyDescent="0.2">
      <c r="A1345" s="601"/>
      <c r="B1345" s="658"/>
      <c r="F1345" s="593"/>
      <c r="G1345" s="593"/>
      <c r="H1345" s="593"/>
      <c r="I1345" s="593"/>
      <c r="J1345" s="593"/>
      <c r="K1345" s="593"/>
    </row>
    <row r="1346" spans="1:11" x14ac:dyDescent="0.2">
      <c r="A1346" s="601"/>
      <c r="B1346" s="658"/>
      <c r="F1346" s="593"/>
      <c r="G1346" s="593"/>
      <c r="H1346" s="593"/>
      <c r="I1346" s="593"/>
      <c r="J1346" s="593"/>
      <c r="K1346" s="593"/>
    </row>
    <row r="1347" spans="1:11" x14ac:dyDescent="0.2">
      <c r="A1347" s="601"/>
      <c r="B1347" s="658"/>
      <c r="F1347" s="593"/>
      <c r="G1347" s="593"/>
      <c r="H1347" s="593"/>
      <c r="I1347" s="593"/>
      <c r="J1347" s="593"/>
      <c r="K1347" s="593"/>
    </row>
    <row r="1348" spans="1:11" x14ac:dyDescent="0.2">
      <c r="A1348" s="601"/>
      <c r="B1348" s="658"/>
      <c r="F1348" s="593"/>
      <c r="G1348" s="593"/>
      <c r="H1348" s="593"/>
      <c r="I1348" s="593"/>
      <c r="J1348" s="593"/>
      <c r="K1348" s="593"/>
    </row>
    <row r="1349" spans="1:11" x14ac:dyDescent="0.2">
      <c r="A1349" s="601"/>
      <c r="B1349" s="658"/>
      <c r="F1349" s="593"/>
      <c r="G1349" s="593"/>
      <c r="H1349" s="593"/>
      <c r="I1349" s="593"/>
      <c r="J1349" s="593"/>
      <c r="K1349" s="593"/>
    </row>
    <row r="1350" spans="1:11" x14ac:dyDescent="0.2">
      <c r="A1350" s="601"/>
      <c r="B1350" s="658"/>
      <c r="F1350" s="593"/>
      <c r="G1350" s="593"/>
      <c r="H1350" s="593"/>
      <c r="I1350" s="593"/>
      <c r="J1350" s="593"/>
      <c r="K1350" s="593"/>
    </row>
    <row r="1351" spans="1:11" x14ac:dyDescent="0.2">
      <c r="A1351" s="601"/>
      <c r="B1351" s="658"/>
      <c r="F1351" s="593"/>
      <c r="G1351" s="593"/>
      <c r="H1351" s="593"/>
      <c r="I1351" s="593"/>
      <c r="J1351" s="593"/>
      <c r="K1351" s="593"/>
    </row>
    <row r="1352" spans="1:11" x14ac:dyDescent="0.2">
      <c r="A1352" s="601"/>
      <c r="B1352" s="658"/>
      <c r="F1352" s="593"/>
      <c r="G1352" s="593"/>
      <c r="H1352" s="593"/>
      <c r="I1352" s="593"/>
      <c r="J1352" s="593"/>
      <c r="K1352" s="593"/>
    </row>
    <row r="1353" spans="1:11" x14ac:dyDescent="0.2">
      <c r="A1353" s="601"/>
      <c r="B1353" s="658"/>
      <c r="F1353" s="593"/>
      <c r="G1353" s="593"/>
      <c r="H1353" s="593"/>
      <c r="I1353" s="593"/>
      <c r="J1353" s="593"/>
      <c r="K1353" s="593"/>
    </row>
    <row r="1354" spans="1:11" x14ac:dyDescent="0.2">
      <c r="A1354" s="601"/>
      <c r="B1354" s="658"/>
      <c r="F1354" s="593"/>
      <c r="G1354" s="593"/>
      <c r="H1354" s="593"/>
      <c r="I1354" s="593"/>
      <c r="J1354" s="593"/>
      <c r="K1354" s="593"/>
    </row>
    <row r="1355" spans="1:11" x14ac:dyDescent="0.2">
      <c r="A1355" s="601"/>
      <c r="B1355" s="658"/>
      <c r="F1355" s="593"/>
      <c r="G1355" s="593"/>
      <c r="H1355" s="593"/>
      <c r="I1355" s="593"/>
      <c r="J1355" s="593"/>
      <c r="K1355" s="593"/>
    </row>
    <row r="1356" spans="1:11" x14ac:dyDescent="0.2">
      <c r="A1356" s="601"/>
      <c r="B1356" s="658"/>
      <c r="F1356" s="593"/>
      <c r="G1356" s="593"/>
      <c r="H1356" s="593"/>
      <c r="I1356" s="593"/>
      <c r="J1356" s="593"/>
      <c r="K1356" s="593"/>
    </row>
    <row r="1357" spans="1:11" x14ac:dyDescent="0.2">
      <c r="A1357" s="601"/>
      <c r="B1357" s="658"/>
      <c r="F1357" s="593"/>
      <c r="G1357" s="593"/>
      <c r="H1357" s="593"/>
      <c r="I1357" s="593"/>
      <c r="J1357" s="593"/>
      <c r="K1357" s="593"/>
    </row>
    <row r="1358" spans="1:11" x14ac:dyDescent="0.2">
      <c r="A1358" s="601"/>
      <c r="B1358" s="658"/>
      <c r="F1358" s="593"/>
      <c r="G1358" s="593"/>
      <c r="H1358" s="593"/>
      <c r="I1358" s="593"/>
      <c r="J1358" s="593"/>
      <c r="K1358" s="593"/>
    </row>
    <row r="1359" spans="1:11" x14ac:dyDescent="0.2">
      <c r="A1359" s="601"/>
      <c r="B1359" s="658"/>
      <c r="F1359" s="593"/>
      <c r="G1359" s="593"/>
      <c r="H1359" s="593"/>
      <c r="I1359" s="593"/>
      <c r="J1359" s="593"/>
      <c r="K1359" s="593"/>
    </row>
    <row r="1360" spans="1:11" x14ac:dyDescent="0.2">
      <c r="A1360" s="601"/>
      <c r="B1360" s="658"/>
      <c r="F1360" s="593"/>
      <c r="G1360" s="593"/>
      <c r="H1360" s="593"/>
      <c r="I1360" s="593"/>
      <c r="J1360" s="593"/>
      <c r="K1360" s="593"/>
    </row>
    <row r="1361" spans="1:11" x14ac:dyDescent="0.2">
      <c r="A1361" s="601"/>
      <c r="B1361" s="658"/>
      <c r="F1361" s="593"/>
      <c r="G1361" s="593"/>
      <c r="H1361" s="593"/>
      <c r="I1361" s="593"/>
      <c r="J1361" s="593"/>
      <c r="K1361" s="593"/>
    </row>
    <row r="1362" spans="1:11" x14ac:dyDescent="0.2">
      <c r="A1362" s="601"/>
      <c r="B1362" s="658"/>
      <c r="F1362" s="593"/>
      <c r="G1362" s="593"/>
      <c r="H1362" s="593"/>
      <c r="I1362" s="593"/>
      <c r="J1362" s="593"/>
      <c r="K1362" s="593"/>
    </row>
    <row r="1363" spans="1:11" x14ac:dyDescent="0.2">
      <c r="A1363" s="601"/>
      <c r="B1363" s="658"/>
      <c r="F1363" s="593"/>
      <c r="G1363" s="593"/>
      <c r="H1363" s="593"/>
      <c r="I1363" s="593"/>
      <c r="J1363" s="593"/>
      <c r="K1363" s="593"/>
    </row>
    <row r="1364" spans="1:11" x14ac:dyDescent="0.2">
      <c r="A1364" s="601"/>
      <c r="B1364" s="658"/>
      <c r="F1364" s="593"/>
      <c r="G1364" s="593"/>
      <c r="H1364" s="593"/>
      <c r="I1364" s="593"/>
      <c r="J1364" s="593"/>
      <c r="K1364" s="593"/>
    </row>
    <row r="1365" spans="1:11" x14ac:dyDescent="0.2">
      <c r="A1365" s="601"/>
      <c r="B1365" s="658"/>
      <c r="F1365" s="593"/>
      <c r="G1365" s="593"/>
      <c r="H1365" s="593"/>
      <c r="I1365" s="593"/>
      <c r="J1365" s="593"/>
      <c r="K1365" s="593"/>
    </row>
    <row r="1366" spans="1:11" x14ac:dyDescent="0.2">
      <c r="A1366" s="601"/>
      <c r="B1366" s="658"/>
      <c r="F1366" s="593"/>
      <c r="G1366" s="593"/>
      <c r="H1366" s="593"/>
      <c r="I1366" s="593"/>
      <c r="J1366" s="593"/>
      <c r="K1366" s="593"/>
    </row>
    <row r="1367" spans="1:11" x14ac:dyDescent="0.2">
      <c r="A1367" s="601"/>
      <c r="B1367" s="658"/>
      <c r="F1367" s="593"/>
      <c r="G1367" s="593"/>
      <c r="H1367" s="593"/>
      <c r="I1367" s="593"/>
      <c r="J1367" s="593"/>
      <c r="K1367" s="593"/>
    </row>
    <row r="1368" spans="1:11" x14ac:dyDescent="0.2">
      <c r="A1368" s="601"/>
      <c r="B1368" s="658"/>
      <c r="F1368" s="593"/>
      <c r="G1368" s="593"/>
      <c r="H1368" s="593"/>
      <c r="I1368" s="593"/>
      <c r="J1368" s="593"/>
      <c r="K1368" s="593"/>
    </row>
    <row r="1369" spans="1:11" x14ac:dyDescent="0.2">
      <c r="A1369" s="601"/>
      <c r="B1369" s="658"/>
      <c r="F1369" s="593"/>
      <c r="G1369" s="593"/>
      <c r="H1369" s="593"/>
      <c r="I1369" s="593"/>
      <c r="J1369" s="593"/>
      <c r="K1369" s="593"/>
    </row>
    <row r="1370" spans="1:11" x14ac:dyDescent="0.2">
      <c r="A1370" s="601"/>
      <c r="B1370" s="658"/>
      <c r="F1370" s="593"/>
      <c r="G1370" s="593"/>
      <c r="H1370" s="593"/>
      <c r="I1370" s="593"/>
      <c r="J1370" s="593"/>
      <c r="K1370" s="593"/>
    </row>
    <row r="1371" spans="1:11" x14ac:dyDescent="0.2">
      <c r="A1371" s="601"/>
      <c r="B1371" s="658"/>
      <c r="F1371" s="593"/>
      <c r="G1371" s="593"/>
      <c r="H1371" s="593"/>
      <c r="I1371" s="593"/>
      <c r="J1371" s="593"/>
      <c r="K1371" s="593"/>
    </row>
    <row r="1372" spans="1:11" x14ac:dyDescent="0.2">
      <c r="A1372" s="601"/>
      <c r="B1372" s="658"/>
      <c r="F1372" s="593"/>
      <c r="G1372" s="593"/>
      <c r="H1372" s="593"/>
      <c r="I1372" s="593"/>
      <c r="J1372" s="593"/>
      <c r="K1372" s="593"/>
    </row>
    <row r="1373" spans="1:11" x14ac:dyDescent="0.2">
      <c r="A1373" s="601"/>
      <c r="B1373" s="658"/>
      <c r="F1373" s="593"/>
      <c r="G1373" s="593"/>
      <c r="H1373" s="593"/>
      <c r="I1373" s="593"/>
      <c r="J1373" s="593"/>
      <c r="K1373" s="593"/>
    </row>
    <row r="1374" spans="1:11" x14ac:dyDescent="0.2">
      <c r="A1374" s="601"/>
      <c r="B1374" s="658"/>
      <c r="F1374" s="593"/>
      <c r="G1374" s="593"/>
      <c r="H1374" s="593"/>
      <c r="I1374" s="593"/>
      <c r="J1374" s="593"/>
      <c r="K1374" s="593"/>
    </row>
    <row r="1375" spans="1:11" x14ac:dyDescent="0.2">
      <c r="A1375" s="601"/>
      <c r="B1375" s="658"/>
      <c r="F1375" s="593"/>
      <c r="G1375" s="593"/>
      <c r="H1375" s="593"/>
      <c r="I1375" s="593"/>
      <c r="J1375" s="593"/>
      <c r="K1375" s="593"/>
    </row>
    <row r="1376" spans="1:11" x14ac:dyDescent="0.2">
      <c r="A1376" s="601"/>
      <c r="B1376" s="658"/>
      <c r="F1376" s="593"/>
      <c r="G1376" s="593"/>
      <c r="H1376" s="593"/>
      <c r="I1376" s="593"/>
      <c r="J1376" s="593"/>
      <c r="K1376" s="593"/>
    </row>
    <row r="1377" spans="1:11" x14ac:dyDescent="0.2">
      <c r="A1377" s="601"/>
      <c r="B1377" s="658"/>
      <c r="F1377" s="593"/>
      <c r="G1377" s="593"/>
      <c r="H1377" s="593"/>
      <c r="I1377" s="593"/>
      <c r="J1377" s="593"/>
      <c r="K1377" s="593"/>
    </row>
    <row r="1378" spans="1:11" x14ac:dyDescent="0.2">
      <c r="A1378" s="601"/>
      <c r="B1378" s="658"/>
      <c r="F1378" s="593"/>
      <c r="G1378" s="593"/>
      <c r="H1378" s="593"/>
      <c r="I1378" s="593"/>
      <c r="J1378" s="593"/>
      <c r="K1378" s="593"/>
    </row>
    <row r="1379" spans="1:11" x14ac:dyDescent="0.2">
      <c r="A1379" s="601"/>
      <c r="B1379" s="658"/>
      <c r="F1379" s="593"/>
      <c r="G1379" s="593"/>
      <c r="H1379" s="593"/>
      <c r="I1379" s="593"/>
      <c r="J1379" s="593"/>
      <c r="K1379" s="593"/>
    </row>
    <row r="1380" spans="1:11" x14ac:dyDescent="0.2">
      <c r="A1380" s="601"/>
      <c r="B1380" s="658"/>
      <c r="F1380" s="593"/>
      <c r="G1380" s="593"/>
      <c r="H1380" s="593"/>
      <c r="I1380" s="593"/>
      <c r="J1380" s="593"/>
      <c r="K1380" s="593"/>
    </row>
    <row r="1381" spans="1:11" x14ac:dyDescent="0.2">
      <c r="A1381" s="601"/>
      <c r="B1381" s="658"/>
      <c r="F1381" s="593"/>
      <c r="G1381" s="593"/>
      <c r="H1381" s="593"/>
      <c r="I1381" s="593"/>
      <c r="J1381" s="593"/>
      <c r="K1381" s="593"/>
    </row>
    <row r="1382" spans="1:11" x14ac:dyDescent="0.2">
      <c r="A1382" s="601"/>
      <c r="B1382" s="658"/>
      <c r="F1382" s="593"/>
      <c r="G1382" s="593"/>
      <c r="H1382" s="593"/>
      <c r="I1382" s="593"/>
      <c r="J1382" s="593"/>
      <c r="K1382" s="593"/>
    </row>
    <row r="1383" spans="1:11" x14ac:dyDescent="0.2">
      <c r="A1383" s="601"/>
      <c r="B1383" s="658"/>
      <c r="F1383" s="593"/>
      <c r="G1383" s="593"/>
      <c r="H1383" s="593"/>
      <c r="I1383" s="593"/>
      <c r="J1383" s="593"/>
      <c r="K1383" s="593"/>
    </row>
    <row r="1384" spans="1:11" x14ac:dyDescent="0.2">
      <c r="A1384" s="601"/>
      <c r="B1384" s="658"/>
      <c r="F1384" s="593"/>
      <c r="G1384" s="593"/>
      <c r="H1384" s="593"/>
      <c r="I1384" s="593"/>
      <c r="J1384" s="593"/>
      <c r="K1384" s="593"/>
    </row>
    <row r="1385" spans="1:11" x14ac:dyDescent="0.2">
      <c r="A1385" s="601"/>
      <c r="B1385" s="658"/>
      <c r="F1385" s="593"/>
      <c r="G1385" s="593"/>
      <c r="H1385" s="593"/>
      <c r="I1385" s="593"/>
      <c r="J1385" s="593"/>
      <c r="K1385" s="593"/>
    </row>
    <row r="1386" spans="1:11" x14ac:dyDescent="0.2">
      <c r="A1386" s="601"/>
      <c r="B1386" s="658"/>
      <c r="F1386" s="593"/>
      <c r="G1386" s="593"/>
      <c r="H1386" s="593"/>
      <c r="I1386" s="593"/>
      <c r="J1386" s="593"/>
      <c r="K1386" s="593"/>
    </row>
    <row r="1387" spans="1:11" x14ac:dyDescent="0.2">
      <c r="A1387" s="601"/>
      <c r="B1387" s="658"/>
      <c r="F1387" s="593"/>
      <c r="G1387" s="593"/>
      <c r="H1387" s="593"/>
      <c r="I1387" s="593"/>
      <c r="J1387" s="593"/>
      <c r="K1387" s="593"/>
    </row>
    <row r="1388" spans="1:11" x14ac:dyDescent="0.2">
      <c r="A1388" s="601"/>
      <c r="B1388" s="658"/>
      <c r="F1388" s="593"/>
      <c r="G1388" s="593"/>
      <c r="H1388" s="593"/>
      <c r="I1388" s="593"/>
      <c r="J1388" s="593"/>
      <c r="K1388" s="593"/>
    </row>
    <row r="1389" spans="1:11" x14ac:dyDescent="0.2">
      <c r="A1389" s="601"/>
      <c r="B1389" s="658"/>
      <c r="F1389" s="593"/>
      <c r="G1389" s="593"/>
      <c r="H1389" s="593"/>
      <c r="I1389" s="593"/>
      <c r="J1389" s="593"/>
      <c r="K1389" s="593"/>
    </row>
    <row r="1390" spans="1:11" x14ac:dyDescent="0.2">
      <c r="A1390" s="601"/>
      <c r="B1390" s="658"/>
      <c r="F1390" s="593"/>
      <c r="G1390" s="593"/>
      <c r="H1390" s="593"/>
      <c r="I1390" s="593"/>
      <c r="J1390" s="593"/>
      <c r="K1390" s="593"/>
    </row>
    <row r="1391" spans="1:11" x14ac:dyDescent="0.2">
      <c r="A1391" s="601"/>
      <c r="B1391" s="658"/>
      <c r="F1391" s="593"/>
      <c r="G1391" s="593"/>
      <c r="H1391" s="593"/>
      <c r="I1391" s="593"/>
      <c r="J1391" s="593"/>
      <c r="K1391" s="593"/>
    </row>
    <row r="1392" spans="1:11" x14ac:dyDescent="0.2">
      <c r="A1392" s="601"/>
      <c r="B1392" s="658"/>
      <c r="F1392" s="593"/>
      <c r="G1392" s="593"/>
      <c r="H1392" s="593"/>
      <c r="I1392" s="593"/>
      <c r="J1392" s="593"/>
      <c r="K1392" s="593"/>
    </row>
    <row r="1393" spans="1:11" x14ac:dyDescent="0.2">
      <c r="A1393" s="601"/>
      <c r="B1393" s="658"/>
      <c r="F1393" s="593"/>
      <c r="G1393" s="593"/>
      <c r="H1393" s="593"/>
      <c r="I1393" s="593"/>
      <c r="J1393" s="593"/>
      <c r="K1393" s="593"/>
    </row>
    <row r="1394" spans="1:11" x14ac:dyDescent="0.2">
      <c r="A1394" s="601"/>
      <c r="B1394" s="658"/>
      <c r="F1394" s="593"/>
      <c r="G1394" s="593"/>
      <c r="H1394" s="593"/>
      <c r="I1394" s="593"/>
      <c r="J1394" s="593"/>
      <c r="K1394" s="593"/>
    </row>
    <row r="1395" spans="1:11" x14ac:dyDescent="0.2">
      <c r="A1395" s="601"/>
      <c r="B1395" s="658"/>
      <c r="F1395" s="593"/>
      <c r="G1395" s="593"/>
      <c r="H1395" s="593"/>
      <c r="I1395" s="593"/>
      <c r="J1395" s="593"/>
      <c r="K1395" s="593"/>
    </row>
    <row r="1396" spans="1:11" x14ac:dyDescent="0.2">
      <c r="A1396" s="601"/>
      <c r="B1396" s="658"/>
      <c r="F1396" s="593"/>
      <c r="G1396" s="593"/>
      <c r="H1396" s="593"/>
      <c r="I1396" s="593"/>
      <c r="J1396" s="593"/>
      <c r="K1396" s="593"/>
    </row>
    <row r="1397" spans="1:11" x14ac:dyDescent="0.2">
      <c r="A1397" s="601"/>
      <c r="B1397" s="658"/>
      <c r="F1397" s="593"/>
      <c r="G1397" s="593"/>
      <c r="H1397" s="593"/>
      <c r="I1397" s="593"/>
      <c r="J1397" s="593"/>
      <c r="K1397" s="593"/>
    </row>
    <row r="1398" spans="1:11" x14ac:dyDescent="0.2">
      <c r="A1398" s="601"/>
      <c r="B1398" s="658"/>
      <c r="F1398" s="593"/>
      <c r="G1398" s="593"/>
      <c r="H1398" s="593"/>
      <c r="I1398" s="593"/>
      <c r="J1398" s="593"/>
      <c r="K1398" s="593"/>
    </row>
    <row r="1399" spans="1:11" x14ac:dyDescent="0.2">
      <c r="A1399" s="601"/>
      <c r="B1399" s="658"/>
      <c r="F1399" s="593"/>
      <c r="G1399" s="593"/>
      <c r="H1399" s="593"/>
      <c r="I1399" s="593"/>
      <c r="J1399" s="593"/>
      <c r="K1399" s="593"/>
    </row>
    <row r="1400" spans="1:11" x14ac:dyDescent="0.2">
      <c r="A1400" s="601"/>
      <c r="B1400" s="658"/>
      <c r="F1400" s="593"/>
      <c r="G1400" s="593"/>
      <c r="H1400" s="593"/>
      <c r="I1400" s="593"/>
      <c r="J1400" s="593"/>
      <c r="K1400" s="593"/>
    </row>
    <row r="1401" spans="1:11" x14ac:dyDescent="0.2">
      <c r="A1401" s="601"/>
      <c r="B1401" s="658"/>
      <c r="F1401" s="593"/>
      <c r="G1401" s="593"/>
      <c r="H1401" s="593"/>
      <c r="I1401" s="593"/>
      <c r="J1401" s="593"/>
      <c r="K1401" s="593"/>
    </row>
    <row r="1402" spans="1:11" x14ac:dyDescent="0.2">
      <c r="A1402" s="601"/>
      <c r="B1402" s="658"/>
      <c r="F1402" s="593"/>
      <c r="G1402" s="593"/>
      <c r="H1402" s="593"/>
      <c r="I1402" s="593"/>
      <c r="J1402" s="593"/>
      <c r="K1402" s="593"/>
    </row>
    <row r="1403" spans="1:11" x14ac:dyDescent="0.2">
      <c r="A1403" s="601"/>
      <c r="B1403" s="658"/>
      <c r="F1403" s="593"/>
      <c r="G1403" s="593"/>
      <c r="H1403" s="593"/>
      <c r="I1403" s="593"/>
      <c r="J1403" s="593"/>
      <c r="K1403" s="593"/>
    </row>
    <row r="1404" spans="1:11" x14ac:dyDescent="0.2">
      <c r="A1404" s="601"/>
      <c r="B1404" s="658"/>
      <c r="F1404" s="593"/>
      <c r="G1404" s="593"/>
      <c r="H1404" s="593"/>
      <c r="I1404" s="593"/>
      <c r="J1404" s="593"/>
      <c r="K1404" s="593"/>
    </row>
    <row r="1405" spans="1:11" x14ac:dyDescent="0.2">
      <c r="A1405" s="601"/>
      <c r="B1405" s="658"/>
      <c r="F1405" s="593"/>
      <c r="G1405" s="593"/>
      <c r="H1405" s="593"/>
      <c r="I1405" s="593"/>
      <c r="J1405" s="593"/>
      <c r="K1405" s="593"/>
    </row>
    <row r="1406" spans="1:11" x14ac:dyDescent="0.2">
      <c r="A1406" s="601"/>
      <c r="B1406" s="658"/>
      <c r="F1406" s="593"/>
      <c r="G1406" s="593"/>
      <c r="H1406" s="593"/>
      <c r="I1406" s="593"/>
      <c r="J1406" s="593"/>
      <c r="K1406" s="593"/>
    </row>
    <row r="1407" spans="1:11" x14ac:dyDescent="0.2">
      <c r="A1407" s="601"/>
      <c r="B1407" s="658"/>
      <c r="F1407" s="593"/>
      <c r="G1407" s="593"/>
      <c r="H1407" s="593"/>
      <c r="I1407" s="593"/>
      <c r="J1407" s="593"/>
      <c r="K1407" s="593"/>
    </row>
    <row r="1408" spans="1:11" x14ac:dyDescent="0.2">
      <c r="A1408" s="601"/>
      <c r="B1408" s="658"/>
      <c r="F1408" s="593"/>
      <c r="G1408" s="593"/>
      <c r="H1408" s="593"/>
      <c r="I1408" s="593"/>
      <c r="J1408" s="593"/>
      <c r="K1408" s="593"/>
    </row>
    <row r="1409" spans="1:11" x14ac:dyDescent="0.2">
      <c r="A1409" s="601"/>
      <c r="B1409" s="658"/>
      <c r="F1409" s="593"/>
      <c r="G1409" s="593"/>
      <c r="H1409" s="593"/>
      <c r="I1409" s="593"/>
      <c r="J1409" s="593"/>
      <c r="K1409" s="593"/>
    </row>
    <row r="1410" spans="1:11" x14ac:dyDescent="0.2">
      <c r="A1410" s="601"/>
      <c r="B1410" s="658"/>
      <c r="F1410" s="593"/>
      <c r="G1410" s="593"/>
      <c r="H1410" s="593"/>
      <c r="I1410" s="593"/>
      <c r="J1410" s="593"/>
      <c r="K1410" s="593"/>
    </row>
    <row r="1411" spans="1:11" x14ac:dyDescent="0.2">
      <c r="A1411" s="601"/>
      <c r="B1411" s="658"/>
      <c r="F1411" s="593"/>
      <c r="G1411" s="593"/>
      <c r="H1411" s="593"/>
      <c r="I1411" s="593"/>
      <c r="J1411" s="593"/>
      <c r="K1411" s="593"/>
    </row>
    <row r="1412" spans="1:11" x14ac:dyDescent="0.2">
      <c r="A1412" s="601"/>
      <c r="B1412" s="658"/>
      <c r="F1412" s="593"/>
      <c r="G1412" s="593"/>
      <c r="H1412" s="593"/>
      <c r="I1412" s="593"/>
      <c r="J1412" s="593"/>
      <c r="K1412" s="593"/>
    </row>
    <row r="1413" spans="1:11" x14ac:dyDescent="0.2">
      <c r="A1413" s="601"/>
      <c r="B1413" s="658"/>
      <c r="F1413" s="593"/>
      <c r="G1413" s="593"/>
      <c r="H1413" s="593"/>
      <c r="I1413" s="593"/>
      <c r="J1413" s="593"/>
      <c r="K1413" s="593"/>
    </row>
    <row r="1414" spans="1:11" x14ac:dyDescent="0.2">
      <c r="A1414" s="601"/>
      <c r="B1414" s="658"/>
      <c r="F1414" s="593"/>
      <c r="G1414" s="593"/>
      <c r="H1414" s="593"/>
      <c r="I1414" s="593"/>
      <c r="J1414" s="593"/>
      <c r="K1414" s="593"/>
    </row>
    <row r="1415" spans="1:11" x14ac:dyDescent="0.2">
      <c r="A1415" s="601"/>
      <c r="B1415" s="658"/>
      <c r="F1415" s="593"/>
      <c r="G1415" s="593"/>
      <c r="H1415" s="593"/>
      <c r="I1415" s="593"/>
      <c r="J1415" s="593"/>
      <c r="K1415" s="593"/>
    </row>
    <row r="1416" spans="1:11" x14ac:dyDescent="0.2">
      <c r="A1416" s="601"/>
      <c r="B1416" s="658"/>
      <c r="F1416" s="593"/>
      <c r="G1416" s="593"/>
      <c r="H1416" s="593"/>
      <c r="I1416" s="593"/>
      <c r="J1416" s="593"/>
      <c r="K1416" s="593"/>
    </row>
    <row r="1417" spans="1:11" x14ac:dyDescent="0.2">
      <c r="A1417" s="601"/>
      <c r="B1417" s="658"/>
      <c r="F1417" s="593"/>
      <c r="G1417" s="593"/>
      <c r="H1417" s="593"/>
      <c r="I1417" s="593"/>
      <c r="J1417" s="593"/>
      <c r="K1417" s="593"/>
    </row>
    <row r="1418" spans="1:11" x14ac:dyDescent="0.2">
      <c r="A1418" s="601"/>
      <c r="B1418" s="658"/>
      <c r="F1418" s="593"/>
      <c r="G1418" s="593"/>
      <c r="H1418" s="593"/>
      <c r="I1418" s="593"/>
      <c r="J1418" s="593"/>
      <c r="K1418" s="593"/>
    </row>
    <row r="1419" spans="1:11" x14ac:dyDescent="0.2">
      <c r="A1419" s="601"/>
      <c r="B1419" s="658"/>
      <c r="F1419" s="593"/>
      <c r="G1419" s="593"/>
      <c r="H1419" s="593"/>
      <c r="I1419" s="593"/>
      <c r="J1419" s="593"/>
      <c r="K1419" s="593"/>
    </row>
    <row r="1420" spans="1:11" x14ac:dyDescent="0.2">
      <c r="A1420" s="601"/>
      <c r="B1420" s="658"/>
      <c r="F1420" s="593"/>
      <c r="G1420" s="593"/>
      <c r="H1420" s="593"/>
      <c r="I1420" s="593"/>
      <c r="J1420" s="593"/>
      <c r="K1420" s="593"/>
    </row>
    <row r="1421" spans="1:11" x14ac:dyDescent="0.2">
      <c r="A1421" s="601"/>
      <c r="B1421" s="658"/>
      <c r="F1421" s="593"/>
      <c r="G1421" s="593"/>
      <c r="H1421" s="593"/>
      <c r="I1421" s="593"/>
      <c r="J1421" s="593"/>
      <c r="K1421" s="593"/>
    </row>
    <row r="1422" spans="1:11" x14ac:dyDescent="0.2">
      <c r="A1422" s="601"/>
      <c r="B1422" s="658"/>
      <c r="F1422" s="593"/>
      <c r="G1422" s="593"/>
      <c r="H1422" s="593"/>
      <c r="I1422" s="593"/>
      <c r="J1422" s="593"/>
      <c r="K1422" s="593"/>
    </row>
    <row r="1423" spans="1:11" x14ac:dyDescent="0.2">
      <c r="A1423" s="601"/>
      <c r="B1423" s="658"/>
      <c r="F1423" s="593"/>
      <c r="G1423" s="593"/>
      <c r="H1423" s="593"/>
      <c r="I1423" s="593"/>
      <c r="J1423" s="593"/>
      <c r="K1423" s="593"/>
    </row>
    <row r="1424" spans="1:11" x14ac:dyDescent="0.2">
      <c r="A1424" s="601"/>
      <c r="B1424" s="658"/>
      <c r="F1424" s="593"/>
      <c r="G1424" s="593"/>
      <c r="H1424" s="593"/>
      <c r="I1424" s="593"/>
      <c r="J1424" s="593"/>
      <c r="K1424" s="593"/>
    </row>
    <row r="1425" spans="1:11" x14ac:dyDescent="0.2">
      <c r="A1425" s="601"/>
      <c r="B1425" s="658"/>
      <c r="F1425" s="593"/>
      <c r="G1425" s="593"/>
      <c r="H1425" s="593"/>
      <c r="I1425" s="593"/>
      <c r="J1425" s="593"/>
      <c r="K1425" s="593"/>
    </row>
    <row r="1426" spans="1:11" x14ac:dyDescent="0.2">
      <c r="A1426" s="601"/>
      <c r="B1426" s="658"/>
      <c r="F1426" s="593"/>
      <c r="G1426" s="593"/>
      <c r="H1426" s="593"/>
      <c r="I1426" s="593"/>
      <c r="J1426" s="593"/>
      <c r="K1426" s="593"/>
    </row>
    <row r="1427" spans="1:11" x14ac:dyDescent="0.2">
      <c r="A1427" s="601"/>
      <c r="B1427" s="658"/>
      <c r="F1427" s="593"/>
      <c r="G1427" s="593"/>
      <c r="H1427" s="593"/>
      <c r="I1427" s="593"/>
      <c r="J1427" s="593"/>
      <c r="K1427" s="593"/>
    </row>
    <row r="1428" spans="1:11" x14ac:dyDescent="0.2">
      <c r="A1428" s="601"/>
      <c r="B1428" s="658"/>
      <c r="F1428" s="593"/>
      <c r="G1428" s="593"/>
      <c r="H1428" s="593"/>
      <c r="I1428" s="593"/>
      <c r="J1428" s="593"/>
      <c r="K1428" s="593"/>
    </row>
    <row r="1429" spans="1:11" x14ac:dyDescent="0.2">
      <c r="A1429" s="601"/>
      <c r="B1429" s="658"/>
      <c r="F1429" s="593"/>
      <c r="G1429" s="593"/>
      <c r="H1429" s="593"/>
      <c r="I1429" s="593"/>
      <c r="J1429" s="593"/>
      <c r="K1429" s="593"/>
    </row>
    <row r="1430" spans="1:11" x14ac:dyDescent="0.2">
      <c r="A1430" s="601"/>
      <c r="B1430" s="658"/>
      <c r="F1430" s="593"/>
      <c r="G1430" s="593"/>
      <c r="H1430" s="593"/>
      <c r="I1430" s="593"/>
      <c r="J1430" s="593"/>
      <c r="K1430" s="593"/>
    </row>
    <row r="1431" spans="1:11" x14ac:dyDescent="0.2">
      <c r="A1431" s="601"/>
      <c r="B1431" s="658"/>
      <c r="F1431" s="593"/>
      <c r="G1431" s="593"/>
      <c r="H1431" s="593"/>
      <c r="I1431" s="593"/>
      <c r="J1431" s="593"/>
      <c r="K1431" s="593"/>
    </row>
    <row r="1432" spans="1:11" x14ac:dyDescent="0.2">
      <c r="A1432" s="601"/>
      <c r="B1432" s="658"/>
      <c r="F1432" s="593"/>
      <c r="G1432" s="593"/>
      <c r="H1432" s="593"/>
      <c r="I1432" s="593"/>
      <c r="J1432" s="593"/>
      <c r="K1432" s="593"/>
    </row>
    <row r="1433" spans="1:11" x14ac:dyDescent="0.2">
      <c r="A1433" s="601"/>
      <c r="B1433" s="658"/>
      <c r="F1433" s="593"/>
      <c r="G1433" s="593"/>
      <c r="H1433" s="593"/>
      <c r="I1433" s="593"/>
      <c r="J1433" s="593"/>
      <c r="K1433" s="593"/>
    </row>
    <row r="1434" spans="1:11" x14ac:dyDescent="0.2">
      <c r="A1434" s="601"/>
      <c r="B1434" s="658"/>
      <c r="F1434" s="593"/>
      <c r="G1434" s="593"/>
      <c r="H1434" s="593"/>
      <c r="I1434" s="593"/>
      <c r="J1434" s="593"/>
      <c r="K1434" s="593"/>
    </row>
    <row r="1435" spans="1:11" x14ac:dyDescent="0.2">
      <c r="A1435" s="601"/>
      <c r="B1435" s="658"/>
      <c r="F1435" s="593"/>
      <c r="G1435" s="593"/>
      <c r="H1435" s="593"/>
      <c r="I1435" s="593"/>
      <c r="J1435" s="593"/>
      <c r="K1435" s="593"/>
    </row>
    <row r="1436" spans="1:11" x14ac:dyDescent="0.2">
      <c r="A1436" s="601"/>
      <c r="B1436" s="658"/>
      <c r="F1436" s="593"/>
      <c r="G1436" s="593"/>
      <c r="H1436" s="593"/>
      <c r="I1436" s="593"/>
      <c r="J1436" s="593"/>
      <c r="K1436" s="593"/>
    </row>
    <row r="1437" spans="1:11" x14ac:dyDescent="0.2">
      <c r="A1437" s="601"/>
      <c r="B1437" s="658"/>
      <c r="F1437" s="593"/>
      <c r="G1437" s="593"/>
      <c r="H1437" s="593"/>
      <c r="I1437" s="593"/>
      <c r="J1437" s="593"/>
      <c r="K1437" s="593"/>
    </row>
    <row r="1438" spans="1:11" x14ac:dyDescent="0.2">
      <c r="A1438" s="601"/>
      <c r="B1438" s="658"/>
      <c r="F1438" s="593"/>
      <c r="G1438" s="593"/>
      <c r="H1438" s="593"/>
      <c r="I1438" s="593"/>
      <c r="J1438" s="593"/>
      <c r="K1438" s="593"/>
    </row>
    <row r="1439" spans="1:11" x14ac:dyDescent="0.2">
      <c r="A1439" s="601"/>
      <c r="B1439" s="658"/>
      <c r="F1439" s="593"/>
      <c r="G1439" s="593"/>
      <c r="H1439" s="593"/>
      <c r="I1439" s="593"/>
      <c r="J1439" s="593"/>
      <c r="K1439" s="593"/>
    </row>
    <row r="1440" spans="1:11" x14ac:dyDescent="0.2">
      <c r="A1440" s="601"/>
      <c r="B1440" s="658"/>
      <c r="F1440" s="593"/>
      <c r="G1440" s="593"/>
      <c r="H1440" s="593"/>
      <c r="I1440" s="593"/>
      <c r="J1440" s="593"/>
      <c r="K1440" s="593"/>
    </row>
    <row r="1441" spans="1:11" x14ac:dyDescent="0.2">
      <c r="A1441" s="601"/>
      <c r="B1441" s="658"/>
      <c r="F1441" s="593"/>
      <c r="G1441" s="593"/>
      <c r="H1441" s="593"/>
      <c r="I1441" s="593"/>
      <c r="J1441" s="593"/>
      <c r="K1441" s="593"/>
    </row>
    <row r="1442" spans="1:11" x14ac:dyDescent="0.2">
      <c r="A1442" s="601"/>
      <c r="B1442" s="658"/>
      <c r="F1442" s="593"/>
      <c r="G1442" s="593"/>
      <c r="H1442" s="593"/>
      <c r="I1442" s="593"/>
      <c r="J1442" s="593"/>
      <c r="K1442" s="593"/>
    </row>
    <row r="1443" spans="1:11" x14ac:dyDescent="0.2">
      <c r="A1443" s="601"/>
      <c r="B1443" s="658"/>
      <c r="F1443" s="593"/>
      <c r="G1443" s="593"/>
      <c r="H1443" s="593"/>
      <c r="I1443" s="593"/>
      <c r="J1443" s="593"/>
      <c r="K1443" s="593"/>
    </row>
    <row r="1444" spans="1:11" x14ac:dyDescent="0.2">
      <c r="A1444" s="601"/>
      <c r="B1444" s="658"/>
      <c r="F1444" s="593"/>
      <c r="G1444" s="593"/>
      <c r="H1444" s="593"/>
      <c r="I1444" s="593"/>
      <c r="J1444" s="593"/>
      <c r="K1444" s="593"/>
    </row>
    <row r="1445" spans="1:11" x14ac:dyDescent="0.2">
      <c r="A1445" s="601"/>
      <c r="B1445" s="658"/>
      <c r="F1445" s="593"/>
      <c r="G1445" s="593"/>
      <c r="H1445" s="593"/>
      <c r="I1445" s="593"/>
      <c r="J1445" s="593"/>
      <c r="K1445" s="593"/>
    </row>
    <row r="1446" spans="1:11" x14ac:dyDescent="0.2">
      <c r="A1446" s="601"/>
      <c r="B1446" s="658"/>
      <c r="F1446" s="593"/>
      <c r="G1446" s="593"/>
      <c r="H1446" s="593"/>
      <c r="I1446" s="593"/>
      <c r="J1446" s="593"/>
      <c r="K1446" s="593"/>
    </row>
    <row r="1447" spans="1:11" x14ac:dyDescent="0.2">
      <c r="A1447" s="601"/>
      <c r="B1447" s="658"/>
      <c r="F1447" s="593"/>
      <c r="G1447" s="593"/>
      <c r="H1447" s="593"/>
      <c r="I1447" s="593"/>
      <c r="J1447" s="593"/>
      <c r="K1447" s="593"/>
    </row>
    <row r="1448" spans="1:11" x14ac:dyDescent="0.2">
      <c r="A1448" s="601"/>
      <c r="B1448" s="658"/>
      <c r="F1448" s="593"/>
      <c r="G1448" s="593"/>
      <c r="H1448" s="593"/>
      <c r="I1448" s="593"/>
      <c r="J1448" s="593"/>
      <c r="K1448" s="593"/>
    </row>
    <row r="1449" spans="1:11" x14ac:dyDescent="0.2">
      <c r="A1449" s="601"/>
      <c r="B1449" s="658"/>
      <c r="F1449" s="593"/>
      <c r="G1449" s="593"/>
      <c r="H1449" s="593"/>
      <c r="I1449" s="593"/>
      <c r="J1449" s="593"/>
      <c r="K1449" s="593"/>
    </row>
    <row r="1450" spans="1:11" x14ac:dyDescent="0.2">
      <c r="A1450" s="601"/>
      <c r="B1450" s="658"/>
      <c r="F1450" s="593"/>
      <c r="G1450" s="593"/>
      <c r="H1450" s="593"/>
      <c r="I1450" s="593"/>
      <c r="J1450" s="593"/>
      <c r="K1450" s="593"/>
    </row>
    <row r="1451" spans="1:11" x14ac:dyDescent="0.2">
      <c r="A1451" s="601"/>
      <c r="B1451" s="658"/>
      <c r="F1451" s="593"/>
      <c r="G1451" s="593"/>
      <c r="H1451" s="593"/>
      <c r="I1451" s="593"/>
      <c r="J1451" s="593"/>
      <c r="K1451" s="593"/>
    </row>
    <row r="1452" spans="1:11" x14ac:dyDescent="0.2">
      <c r="A1452" s="601"/>
      <c r="B1452" s="658"/>
      <c r="F1452" s="593"/>
      <c r="G1452" s="593"/>
      <c r="H1452" s="593"/>
      <c r="I1452" s="593"/>
      <c r="J1452" s="593"/>
      <c r="K1452" s="593"/>
    </row>
    <row r="1453" spans="1:11" x14ac:dyDescent="0.2">
      <c r="A1453" s="601"/>
      <c r="B1453" s="658"/>
      <c r="F1453" s="593"/>
      <c r="G1453" s="593"/>
      <c r="H1453" s="593"/>
      <c r="I1453" s="593"/>
      <c r="J1453" s="593"/>
      <c r="K1453" s="593"/>
    </row>
    <row r="1454" spans="1:11" x14ac:dyDescent="0.2">
      <c r="A1454" s="601"/>
      <c r="B1454" s="658"/>
      <c r="F1454" s="593"/>
      <c r="G1454" s="593"/>
      <c r="H1454" s="593"/>
      <c r="I1454" s="593"/>
      <c r="J1454" s="593"/>
      <c r="K1454" s="593"/>
    </row>
    <row r="1455" spans="1:11" x14ac:dyDescent="0.2">
      <c r="A1455" s="601"/>
      <c r="B1455" s="658"/>
      <c r="F1455" s="593"/>
      <c r="G1455" s="593"/>
      <c r="H1455" s="593"/>
      <c r="I1455" s="593"/>
      <c r="J1455" s="593"/>
      <c r="K1455" s="593"/>
    </row>
    <row r="1456" spans="1:11" x14ac:dyDescent="0.2">
      <c r="A1456" s="601"/>
      <c r="B1456" s="658"/>
      <c r="F1456" s="593"/>
      <c r="G1456" s="593"/>
      <c r="H1456" s="593"/>
      <c r="I1456" s="593"/>
      <c r="J1456" s="593"/>
      <c r="K1456" s="593"/>
    </row>
    <row r="1457" spans="1:11" x14ac:dyDescent="0.2">
      <c r="A1457" s="601"/>
      <c r="B1457" s="658"/>
      <c r="F1457" s="593"/>
      <c r="G1457" s="593"/>
      <c r="H1457" s="593"/>
      <c r="I1457" s="593"/>
      <c r="J1457" s="593"/>
      <c r="K1457" s="593"/>
    </row>
    <row r="1458" spans="1:11" x14ac:dyDescent="0.2">
      <c r="A1458" s="601"/>
      <c r="B1458" s="658"/>
      <c r="F1458" s="593"/>
      <c r="G1458" s="593"/>
      <c r="H1458" s="593"/>
      <c r="I1458" s="593"/>
      <c r="J1458" s="593"/>
      <c r="K1458" s="593"/>
    </row>
    <row r="1459" spans="1:11" x14ac:dyDescent="0.2">
      <c r="A1459" s="601"/>
      <c r="B1459" s="658"/>
      <c r="F1459" s="593"/>
      <c r="G1459" s="593"/>
      <c r="H1459" s="593"/>
      <c r="I1459" s="593"/>
      <c r="J1459" s="593"/>
      <c r="K1459" s="593"/>
    </row>
    <row r="1460" spans="1:11" x14ac:dyDescent="0.2">
      <c r="A1460" s="601"/>
      <c r="B1460" s="658"/>
      <c r="F1460" s="593"/>
      <c r="G1460" s="593"/>
      <c r="H1460" s="593"/>
      <c r="I1460" s="593"/>
      <c r="J1460" s="593"/>
      <c r="K1460" s="593"/>
    </row>
    <row r="1461" spans="1:11" x14ac:dyDescent="0.2">
      <c r="A1461" s="601"/>
      <c r="B1461" s="658"/>
      <c r="F1461" s="593"/>
      <c r="G1461" s="593"/>
      <c r="H1461" s="593"/>
      <c r="I1461" s="593"/>
      <c r="J1461" s="593"/>
      <c r="K1461" s="593"/>
    </row>
    <row r="1462" spans="1:11" x14ac:dyDescent="0.2">
      <c r="A1462" s="601"/>
      <c r="B1462" s="658"/>
      <c r="F1462" s="593"/>
      <c r="G1462" s="593"/>
      <c r="H1462" s="593"/>
      <c r="I1462" s="593"/>
      <c r="J1462" s="593"/>
      <c r="K1462" s="593"/>
    </row>
    <row r="1463" spans="1:11" x14ac:dyDescent="0.2">
      <c r="A1463" s="601"/>
      <c r="B1463" s="658"/>
      <c r="F1463" s="593"/>
      <c r="G1463" s="593"/>
      <c r="H1463" s="593"/>
      <c r="I1463" s="593"/>
      <c r="J1463" s="593"/>
      <c r="K1463" s="593"/>
    </row>
    <row r="1464" spans="1:11" x14ac:dyDescent="0.2">
      <c r="A1464" s="601"/>
      <c r="B1464" s="658"/>
      <c r="F1464" s="593"/>
      <c r="G1464" s="593"/>
      <c r="H1464" s="593"/>
      <c r="I1464" s="593"/>
      <c r="J1464" s="593"/>
      <c r="K1464" s="593"/>
    </row>
    <row r="1465" spans="1:11" x14ac:dyDescent="0.2">
      <c r="A1465" s="601"/>
      <c r="B1465" s="658"/>
      <c r="F1465" s="593"/>
      <c r="G1465" s="593"/>
      <c r="H1465" s="593"/>
      <c r="I1465" s="593"/>
      <c r="J1465" s="593"/>
      <c r="K1465" s="593"/>
    </row>
    <row r="1466" spans="1:11" x14ac:dyDescent="0.2">
      <c r="A1466" s="601"/>
      <c r="B1466" s="658"/>
      <c r="F1466" s="593"/>
      <c r="G1466" s="593"/>
      <c r="H1466" s="593"/>
      <c r="I1466" s="593"/>
      <c r="J1466" s="593"/>
      <c r="K1466" s="593"/>
    </row>
    <row r="1467" spans="1:11" x14ac:dyDescent="0.2">
      <c r="A1467" s="601"/>
      <c r="B1467" s="658"/>
      <c r="F1467" s="593"/>
      <c r="G1467" s="593"/>
      <c r="H1467" s="593"/>
      <c r="I1467" s="593"/>
      <c r="J1467" s="593"/>
      <c r="K1467" s="593"/>
    </row>
    <row r="1468" spans="1:11" x14ac:dyDescent="0.2">
      <c r="A1468" s="601"/>
      <c r="B1468" s="658"/>
      <c r="F1468" s="593"/>
      <c r="G1468" s="593"/>
      <c r="H1468" s="593"/>
      <c r="I1468" s="593"/>
      <c r="J1468" s="593"/>
      <c r="K1468" s="593"/>
    </row>
    <row r="1469" spans="1:11" x14ac:dyDescent="0.2">
      <c r="A1469" s="601"/>
      <c r="B1469" s="658"/>
      <c r="F1469" s="593"/>
      <c r="G1469" s="593"/>
      <c r="H1469" s="593"/>
      <c r="I1469" s="593"/>
      <c r="J1469" s="593"/>
      <c r="K1469" s="593"/>
    </row>
    <row r="1470" spans="1:11" x14ac:dyDescent="0.2">
      <c r="A1470" s="601"/>
      <c r="B1470" s="658"/>
      <c r="F1470" s="593"/>
      <c r="G1470" s="593"/>
      <c r="H1470" s="593"/>
      <c r="I1470" s="593"/>
      <c r="J1470" s="593"/>
      <c r="K1470" s="593"/>
    </row>
    <row r="1471" spans="1:11" x14ac:dyDescent="0.2">
      <c r="A1471" s="601"/>
      <c r="B1471" s="658"/>
      <c r="F1471" s="593"/>
      <c r="G1471" s="593"/>
      <c r="H1471" s="593"/>
      <c r="I1471" s="593"/>
      <c r="J1471" s="593"/>
      <c r="K1471" s="593"/>
    </row>
    <row r="1472" spans="1:11" x14ac:dyDescent="0.2">
      <c r="A1472" s="601"/>
      <c r="B1472" s="658"/>
      <c r="F1472" s="593"/>
      <c r="G1472" s="593"/>
      <c r="H1472" s="593"/>
      <c r="I1472" s="593"/>
      <c r="J1472" s="593"/>
      <c r="K1472" s="593"/>
    </row>
    <row r="1473" spans="1:11" x14ac:dyDescent="0.2">
      <c r="A1473" s="601"/>
      <c r="B1473" s="658"/>
      <c r="F1473" s="593"/>
      <c r="G1473" s="593"/>
      <c r="H1473" s="593"/>
      <c r="I1473" s="593"/>
      <c r="J1473" s="593"/>
      <c r="K1473" s="593"/>
    </row>
    <row r="1474" spans="1:11" x14ac:dyDescent="0.2">
      <c r="A1474" s="601"/>
      <c r="B1474" s="658"/>
      <c r="F1474" s="593"/>
      <c r="G1474" s="593"/>
      <c r="H1474" s="593"/>
      <c r="I1474" s="593"/>
      <c r="J1474" s="593"/>
      <c r="K1474" s="593"/>
    </row>
    <row r="1475" spans="1:11" x14ac:dyDescent="0.2">
      <c r="A1475" s="601"/>
      <c r="B1475" s="658"/>
      <c r="F1475" s="593"/>
      <c r="G1475" s="593"/>
      <c r="H1475" s="593"/>
      <c r="I1475" s="593"/>
      <c r="J1475" s="593"/>
      <c r="K1475" s="593"/>
    </row>
    <row r="1476" spans="1:11" x14ac:dyDescent="0.2">
      <c r="A1476" s="601"/>
      <c r="B1476" s="658"/>
      <c r="F1476" s="593"/>
      <c r="G1476" s="593"/>
      <c r="H1476" s="593"/>
      <c r="I1476" s="593"/>
      <c r="J1476" s="593"/>
      <c r="K1476" s="593"/>
    </row>
    <row r="1477" spans="1:11" x14ac:dyDescent="0.2">
      <c r="A1477" s="601"/>
      <c r="B1477" s="658"/>
      <c r="F1477" s="593"/>
      <c r="G1477" s="593"/>
      <c r="H1477" s="593"/>
      <c r="I1477" s="593"/>
      <c r="J1477" s="593"/>
      <c r="K1477" s="593"/>
    </row>
    <row r="1478" spans="1:11" x14ac:dyDescent="0.2">
      <c r="A1478" s="601"/>
      <c r="B1478" s="658"/>
      <c r="F1478" s="593"/>
      <c r="G1478" s="593"/>
      <c r="H1478" s="593"/>
      <c r="I1478" s="593"/>
      <c r="J1478" s="593"/>
      <c r="K1478" s="593"/>
    </row>
    <row r="1479" spans="1:11" x14ac:dyDescent="0.2">
      <c r="A1479" s="601"/>
      <c r="B1479" s="658"/>
      <c r="F1479" s="593"/>
      <c r="G1479" s="593"/>
      <c r="H1479" s="593"/>
      <c r="I1479" s="593"/>
      <c r="J1479" s="593"/>
      <c r="K1479" s="593"/>
    </row>
    <row r="1480" spans="1:11" x14ac:dyDescent="0.2">
      <c r="A1480" s="601"/>
      <c r="B1480" s="658"/>
      <c r="F1480" s="593"/>
      <c r="G1480" s="593"/>
      <c r="H1480" s="593"/>
      <c r="I1480" s="593"/>
      <c r="J1480" s="593"/>
      <c r="K1480" s="593"/>
    </row>
    <row r="1481" spans="1:11" x14ac:dyDescent="0.2">
      <c r="A1481" s="601"/>
      <c r="B1481" s="658"/>
      <c r="F1481" s="593"/>
      <c r="G1481" s="593"/>
      <c r="H1481" s="593"/>
      <c r="I1481" s="593"/>
      <c r="J1481" s="593"/>
      <c r="K1481" s="593"/>
    </row>
    <row r="1482" spans="1:11" x14ac:dyDescent="0.2">
      <c r="A1482" s="601"/>
      <c r="B1482" s="658"/>
      <c r="F1482" s="593"/>
      <c r="G1482" s="593"/>
      <c r="H1482" s="593"/>
      <c r="I1482" s="593"/>
      <c r="J1482" s="593"/>
      <c r="K1482" s="593"/>
    </row>
    <row r="1483" spans="1:11" x14ac:dyDescent="0.2">
      <c r="A1483" s="601"/>
      <c r="B1483" s="658"/>
      <c r="F1483" s="593"/>
      <c r="G1483" s="593"/>
      <c r="H1483" s="593"/>
      <c r="I1483" s="593"/>
      <c r="J1483" s="593"/>
      <c r="K1483" s="593"/>
    </row>
    <row r="1484" spans="1:11" x14ac:dyDescent="0.2">
      <c r="A1484" s="601"/>
      <c r="B1484" s="658"/>
      <c r="F1484" s="593"/>
      <c r="G1484" s="593"/>
      <c r="H1484" s="593"/>
      <c r="I1484" s="593"/>
      <c r="J1484" s="593"/>
      <c r="K1484" s="593"/>
    </row>
    <row r="1485" spans="1:11" x14ac:dyDescent="0.2">
      <c r="A1485" s="601"/>
      <c r="B1485" s="658"/>
      <c r="F1485" s="593"/>
      <c r="G1485" s="593"/>
      <c r="H1485" s="593"/>
      <c r="I1485" s="593"/>
      <c r="J1485" s="593"/>
      <c r="K1485" s="593"/>
    </row>
    <row r="1486" spans="1:11" x14ac:dyDescent="0.2">
      <c r="A1486" s="601"/>
      <c r="B1486" s="658"/>
      <c r="F1486" s="593"/>
      <c r="G1486" s="593"/>
      <c r="H1486" s="593"/>
      <c r="I1486" s="593"/>
      <c r="J1486" s="593"/>
      <c r="K1486" s="593"/>
    </row>
    <row r="1487" spans="1:11" x14ac:dyDescent="0.2">
      <c r="A1487" s="601"/>
      <c r="B1487" s="658"/>
      <c r="F1487" s="593"/>
      <c r="G1487" s="593"/>
      <c r="H1487" s="593"/>
      <c r="I1487" s="593"/>
      <c r="J1487" s="593"/>
      <c r="K1487" s="593"/>
    </row>
    <row r="1488" spans="1:11" x14ac:dyDescent="0.2">
      <c r="A1488" s="601"/>
      <c r="B1488" s="658"/>
      <c r="F1488" s="593"/>
      <c r="G1488" s="593"/>
      <c r="H1488" s="593"/>
      <c r="I1488" s="593"/>
      <c r="J1488" s="593"/>
      <c r="K1488" s="593"/>
    </row>
    <row r="1489" spans="1:11" x14ac:dyDescent="0.2">
      <c r="A1489" s="601"/>
      <c r="B1489" s="658"/>
      <c r="F1489" s="593"/>
      <c r="G1489" s="593"/>
      <c r="H1489" s="593"/>
      <c r="I1489" s="593"/>
      <c r="J1489" s="593"/>
      <c r="K1489" s="593"/>
    </row>
    <row r="1490" spans="1:11" x14ac:dyDescent="0.2">
      <c r="A1490" s="601"/>
      <c r="B1490" s="658"/>
      <c r="F1490" s="593"/>
      <c r="G1490" s="593"/>
      <c r="H1490" s="593"/>
      <c r="I1490" s="593"/>
      <c r="J1490" s="593"/>
      <c r="K1490" s="593"/>
    </row>
    <row r="1491" spans="1:11" x14ac:dyDescent="0.2">
      <c r="A1491" s="601"/>
      <c r="B1491" s="658"/>
      <c r="F1491" s="593"/>
      <c r="G1491" s="593"/>
      <c r="H1491" s="593"/>
      <c r="I1491" s="593"/>
      <c r="J1491" s="593"/>
      <c r="K1491" s="593"/>
    </row>
    <row r="1492" spans="1:11" x14ac:dyDescent="0.2">
      <c r="A1492" s="601"/>
      <c r="B1492" s="658"/>
      <c r="F1492" s="593"/>
      <c r="G1492" s="593"/>
      <c r="H1492" s="593"/>
      <c r="I1492" s="593"/>
      <c r="J1492" s="593"/>
      <c r="K1492" s="593"/>
    </row>
    <row r="1493" spans="1:11" x14ac:dyDescent="0.2">
      <c r="A1493" s="601"/>
      <c r="B1493" s="658"/>
      <c r="F1493" s="593"/>
      <c r="G1493" s="593"/>
      <c r="H1493" s="593"/>
      <c r="I1493" s="593"/>
      <c r="J1493" s="593"/>
      <c r="K1493" s="593"/>
    </row>
    <row r="1494" spans="1:11" x14ac:dyDescent="0.2">
      <c r="A1494" s="601"/>
      <c r="B1494" s="658"/>
      <c r="F1494" s="593"/>
      <c r="G1494" s="593"/>
      <c r="H1494" s="593"/>
      <c r="I1494" s="593"/>
      <c r="J1494" s="593"/>
      <c r="K1494" s="593"/>
    </row>
    <row r="1495" spans="1:11" x14ac:dyDescent="0.2">
      <c r="A1495" s="601"/>
      <c r="B1495" s="658"/>
      <c r="F1495" s="593"/>
      <c r="G1495" s="593"/>
      <c r="H1495" s="593"/>
      <c r="I1495" s="593"/>
      <c r="J1495" s="593"/>
      <c r="K1495" s="593"/>
    </row>
    <row r="1496" spans="1:11" x14ac:dyDescent="0.2">
      <c r="A1496" s="601"/>
      <c r="B1496" s="658"/>
      <c r="F1496" s="593"/>
      <c r="G1496" s="593"/>
      <c r="H1496" s="593"/>
      <c r="I1496" s="593"/>
      <c r="J1496" s="593"/>
      <c r="K1496" s="593"/>
    </row>
    <row r="1497" spans="1:11" x14ac:dyDescent="0.2">
      <c r="A1497" s="601"/>
      <c r="B1497" s="658"/>
      <c r="F1497" s="593"/>
      <c r="G1497" s="593"/>
      <c r="H1497" s="593"/>
      <c r="I1497" s="593"/>
      <c r="J1497" s="593"/>
      <c r="K1497" s="593"/>
    </row>
    <row r="1498" spans="1:11" x14ac:dyDescent="0.2">
      <c r="A1498" s="601"/>
      <c r="B1498" s="658"/>
      <c r="F1498" s="593"/>
      <c r="G1498" s="593"/>
      <c r="H1498" s="593"/>
      <c r="I1498" s="593"/>
      <c r="J1498" s="593"/>
      <c r="K1498" s="593"/>
    </row>
    <row r="1499" spans="1:11" x14ac:dyDescent="0.2">
      <c r="A1499" s="601"/>
      <c r="B1499" s="658"/>
      <c r="F1499" s="593"/>
      <c r="G1499" s="593"/>
      <c r="H1499" s="593"/>
      <c r="I1499" s="593"/>
      <c r="J1499" s="593"/>
      <c r="K1499" s="593"/>
    </row>
    <row r="1500" spans="1:11" x14ac:dyDescent="0.2">
      <c r="A1500" s="601"/>
      <c r="B1500" s="658"/>
      <c r="F1500" s="593"/>
      <c r="G1500" s="593"/>
      <c r="H1500" s="593"/>
      <c r="I1500" s="593"/>
      <c r="J1500" s="593"/>
      <c r="K1500" s="593"/>
    </row>
    <row r="1501" spans="1:11" x14ac:dyDescent="0.2">
      <c r="A1501" s="601"/>
      <c r="B1501" s="658"/>
      <c r="F1501" s="593"/>
      <c r="G1501" s="593"/>
      <c r="H1501" s="593"/>
      <c r="I1501" s="593"/>
      <c r="J1501" s="593"/>
      <c r="K1501" s="593"/>
    </row>
    <row r="1502" spans="1:11" x14ac:dyDescent="0.2">
      <c r="A1502" s="601"/>
      <c r="B1502" s="658"/>
      <c r="F1502" s="593"/>
      <c r="G1502" s="593"/>
      <c r="H1502" s="593"/>
      <c r="I1502" s="593"/>
      <c r="J1502" s="593"/>
      <c r="K1502" s="593"/>
    </row>
    <row r="1503" spans="1:11" x14ac:dyDescent="0.2">
      <c r="A1503" s="601"/>
      <c r="B1503" s="658"/>
      <c r="F1503" s="593"/>
      <c r="G1503" s="593"/>
      <c r="H1503" s="593"/>
      <c r="I1503" s="593"/>
      <c r="J1503" s="593"/>
      <c r="K1503" s="593"/>
    </row>
    <row r="1504" spans="1:11" x14ac:dyDescent="0.2">
      <c r="A1504" s="601"/>
      <c r="B1504" s="658"/>
      <c r="F1504" s="593"/>
      <c r="G1504" s="593"/>
      <c r="H1504" s="593"/>
      <c r="I1504" s="593"/>
      <c r="J1504" s="593"/>
      <c r="K1504" s="593"/>
    </row>
    <row r="1505" spans="1:11" x14ac:dyDescent="0.2">
      <c r="A1505" s="601"/>
      <c r="B1505" s="658"/>
      <c r="F1505" s="593"/>
      <c r="G1505" s="593"/>
      <c r="H1505" s="593"/>
      <c r="I1505" s="593"/>
      <c r="J1505" s="593"/>
      <c r="K1505" s="593"/>
    </row>
    <row r="1506" spans="1:11" x14ac:dyDescent="0.2">
      <c r="A1506" s="601"/>
      <c r="B1506" s="658"/>
      <c r="F1506" s="593"/>
      <c r="G1506" s="593"/>
      <c r="H1506" s="593"/>
      <c r="I1506" s="593"/>
      <c r="J1506" s="593"/>
      <c r="K1506" s="593"/>
    </row>
    <row r="1507" spans="1:11" x14ac:dyDescent="0.2">
      <c r="A1507" s="601"/>
      <c r="B1507" s="658"/>
      <c r="F1507" s="593"/>
      <c r="G1507" s="593"/>
      <c r="H1507" s="593"/>
      <c r="I1507" s="593"/>
      <c r="J1507" s="593"/>
      <c r="K1507" s="593"/>
    </row>
    <row r="1508" spans="1:11" x14ac:dyDescent="0.2">
      <c r="A1508" s="601"/>
      <c r="B1508" s="658"/>
      <c r="F1508" s="593"/>
      <c r="G1508" s="593"/>
      <c r="H1508" s="593"/>
      <c r="I1508" s="593"/>
      <c r="J1508" s="593"/>
      <c r="K1508" s="593"/>
    </row>
    <row r="1509" spans="1:11" x14ac:dyDescent="0.2">
      <c r="A1509" s="601"/>
      <c r="B1509" s="658"/>
      <c r="F1509" s="593"/>
      <c r="G1509" s="593"/>
      <c r="H1509" s="593"/>
      <c r="I1509" s="593"/>
      <c r="J1509" s="593"/>
      <c r="K1509" s="593"/>
    </row>
    <row r="1510" spans="1:11" x14ac:dyDescent="0.2">
      <c r="A1510" s="601"/>
      <c r="B1510" s="658"/>
      <c r="F1510" s="593"/>
      <c r="G1510" s="593"/>
      <c r="H1510" s="593"/>
      <c r="I1510" s="593"/>
      <c r="J1510" s="593"/>
      <c r="K1510" s="593"/>
    </row>
    <row r="1511" spans="1:11" x14ac:dyDescent="0.2">
      <c r="A1511" s="601"/>
      <c r="B1511" s="658"/>
      <c r="F1511" s="593"/>
      <c r="G1511" s="593"/>
      <c r="H1511" s="593"/>
      <c r="I1511" s="593"/>
      <c r="J1511" s="593"/>
      <c r="K1511" s="593"/>
    </row>
    <row r="1512" spans="1:11" x14ac:dyDescent="0.2">
      <c r="A1512" s="601"/>
      <c r="B1512" s="658"/>
      <c r="F1512" s="593"/>
      <c r="G1512" s="593"/>
      <c r="H1512" s="593"/>
      <c r="I1512" s="593"/>
      <c r="J1512" s="593"/>
      <c r="K1512" s="593"/>
    </row>
    <row r="1513" spans="1:11" x14ac:dyDescent="0.2">
      <c r="A1513" s="601"/>
      <c r="B1513" s="658"/>
      <c r="F1513" s="593"/>
      <c r="G1513" s="593"/>
      <c r="H1513" s="593"/>
      <c r="I1513" s="593"/>
      <c r="J1513" s="593"/>
      <c r="K1513" s="593"/>
    </row>
    <row r="1514" spans="1:11" x14ac:dyDescent="0.2">
      <c r="A1514" s="601"/>
      <c r="B1514" s="658"/>
      <c r="F1514" s="593"/>
      <c r="G1514" s="593"/>
      <c r="H1514" s="593"/>
      <c r="I1514" s="593"/>
      <c r="J1514" s="593"/>
      <c r="K1514" s="593"/>
    </row>
    <row r="1515" spans="1:11" x14ac:dyDescent="0.2">
      <c r="A1515" s="601"/>
      <c r="B1515" s="658"/>
      <c r="F1515" s="593"/>
      <c r="G1515" s="593"/>
      <c r="H1515" s="593"/>
      <c r="I1515" s="593"/>
      <c r="J1515" s="593"/>
      <c r="K1515" s="593"/>
    </row>
    <row r="1516" spans="1:11" x14ac:dyDescent="0.2">
      <c r="A1516" s="601"/>
      <c r="B1516" s="658"/>
      <c r="F1516" s="593"/>
      <c r="G1516" s="593"/>
      <c r="H1516" s="593"/>
      <c r="I1516" s="593"/>
      <c r="J1516" s="593"/>
      <c r="K1516" s="593"/>
    </row>
    <row r="1517" spans="1:11" x14ac:dyDescent="0.2">
      <c r="A1517" s="601"/>
      <c r="B1517" s="658"/>
      <c r="F1517" s="593"/>
      <c r="G1517" s="593"/>
      <c r="H1517" s="593"/>
      <c r="I1517" s="593"/>
      <c r="J1517" s="593"/>
      <c r="K1517" s="593"/>
    </row>
    <row r="1518" spans="1:11" x14ac:dyDescent="0.2">
      <c r="A1518" s="601"/>
      <c r="B1518" s="658"/>
      <c r="F1518" s="593"/>
      <c r="G1518" s="593"/>
      <c r="H1518" s="593"/>
      <c r="I1518" s="593"/>
      <c r="J1518" s="593"/>
      <c r="K1518" s="593"/>
    </row>
    <row r="1519" spans="1:11" x14ac:dyDescent="0.2">
      <c r="A1519" s="601"/>
      <c r="B1519" s="658"/>
      <c r="F1519" s="593"/>
      <c r="G1519" s="593"/>
      <c r="H1519" s="593"/>
      <c r="I1519" s="593"/>
      <c r="J1519" s="593"/>
      <c r="K1519" s="593"/>
    </row>
    <row r="1520" spans="1:11" x14ac:dyDescent="0.2">
      <c r="A1520" s="601"/>
      <c r="B1520" s="658"/>
      <c r="F1520" s="593"/>
      <c r="G1520" s="593"/>
      <c r="H1520" s="593"/>
      <c r="I1520" s="593"/>
      <c r="J1520" s="593"/>
      <c r="K1520" s="593"/>
    </row>
    <row r="1521" spans="1:11" x14ac:dyDescent="0.2">
      <c r="A1521" s="601"/>
      <c r="B1521" s="658"/>
      <c r="F1521" s="593"/>
      <c r="G1521" s="593"/>
      <c r="H1521" s="593"/>
      <c r="I1521" s="593"/>
      <c r="J1521" s="593"/>
      <c r="K1521" s="593"/>
    </row>
    <row r="1522" spans="1:11" x14ac:dyDescent="0.2">
      <c r="A1522" s="601"/>
      <c r="B1522" s="658"/>
      <c r="F1522" s="593"/>
      <c r="G1522" s="593"/>
      <c r="H1522" s="593"/>
      <c r="I1522" s="593"/>
      <c r="J1522" s="593"/>
      <c r="K1522" s="593"/>
    </row>
    <row r="1523" spans="1:11" x14ac:dyDescent="0.2">
      <c r="A1523" s="601"/>
      <c r="B1523" s="658"/>
      <c r="F1523" s="593"/>
      <c r="G1523" s="593"/>
      <c r="H1523" s="593"/>
      <c r="I1523" s="593"/>
      <c r="J1523" s="593"/>
      <c r="K1523" s="593"/>
    </row>
    <row r="1524" spans="1:11" x14ac:dyDescent="0.2">
      <c r="A1524" s="601"/>
      <c r="B1524" s="658"/>
      <c r="F1524" s="593"/>
      <c r="G1524" s="593"/>
      <c r="H1524" s="593"/>
      <c r="I1524" s="593"/>
      <c r="J1524" s="593"/>
      <c r="K1524" s="593"/>
    </row>
    <row r="1525" spans="1:11" x14ac:dyDescent="0.2">
      <c r="A1525" s="601"/>
      <c r="B1525" s="658"/>
      <c r="F1525" s="593"/>
      <c r="G1525" s="593"/>
      <c r="H1525" s="593"/>
      <c r="I1525" s="593"/>
      <c r="J1525" s="593"/>
      <c r="K1525" s="593"/>
    </row>
    <row r="1526" spans="1:11" x14ac:dyDescent="0.2">
      <c r="A1526" s="601"/>
      <c r="B1526" s="658"/>
      <c r="F1526" s="593"/>
      <c r="G1526" s="593"/>
      <c r="H1526" s="593"/>
      <c r="I1526" s="593"/>
      <c r="J1526" s="593"/>
      <c r="K1526" s="593"/>
    </row>
    <row r="1527" spans="1:11" x14ac:dyDescent="0.2">
      <c r="A1527" s="601"/>
      <c r="B1527" s="658"/>
      <c r="F1527" s="593"/>
      <c r="G1527" s="593"/>
      <c r="H1527" s="593"/>
      <c r="I1527" s="593"/>
      <c r="J1527" s="593"/>
      <c r="K1527" s="593"/>
    </row>
    <row r="1528" spans="1:11" x14ac:dyDescent="0.2">
      <c r="A1528" s="601"/>
      <c r="B1528" s="658"/>
      <c r="F1528" s="593"/>
      <c r="G1528" s="593"/>
      <c r="H1528" s="593"/>
      <c r="I1528" s="593"/>
      <c r="J1528" s="593"/>
      <c r="K1528" s="593"/>
    </row>
    <row r="1529" spans="1:11" x14ac:dyDescent="0.2">
      <c r="A1529" s="601"/>
      <c r="B1529" s="658"/>
      <c r="F1529" s="593"/>
      <c r="G1529" s="593"/>
      <c r="H1529" s="593"/>
      <c r="I1529" s="593"/>
      <c r="J1529" s="593"/>
      <c r="K1529" s="593"/>
    </row>
    <row r="1530" spans="1:11" x14ac:dyDescent="0.2">
      <c r="A1530" s="601"/>
      <c r="B1530" s="658"/>
      <c r="F1530" s="593"/>
      <c r="G1530" s="593"/>
      <c r="H1530" s="593"/>
      <c r="I1530" s="593"/>
      <c r="J1530" s="593"/>
      <c r="K1530" s="593"/>
    </row>
    <row r="1531" spans="1:11" x14ac:dyDescent="0.2">
      <c r="A1531" s="601"/>
      <c r="B1531" s="658"/>
      <c r="F1531" s="593"/>
      <c r="G1531" s="593"/>
      <c r="H1531" s="593"/>
      <c r="I1531" s="593"/>
      <c r="J1531" s="593"/>
      <c r="K1531" s="593"/>
    </row>
    <row r="1532" spans="1:11" x14ac:dyDescent="0.2">
      <c r="A1532" s="601"/>
      <c r="B1532" s="658"/>
      <c r="F1532" s="593"/>
      <c r="G1532" s="593"/>
      <c r="H1532" s="593"/>
      <c r="I1532" s="593"/>
      <c r="J1532" s="593"/>
      <c r="K1532" s="593"/>
    </row>
    <row r="1533" spans="1:11" x14ac:dyDescent="0.2">
      <c r="A1533" s="601"/>
      <c r="B1533" s="658"/>
      <c r="F1533" s="593"/>
      <c r="G1533" s="593"/>
      <c r="H1533" s="593"/>
      <c r="I1533" s="593"/>
      <c r="J1533" s="593"/>
      <c r="K1533" s="593"/>
    </row>
    <row r="1534" spans="1:11" x14ac:dyDescent="0.2">
      <c r="A1534" s="601"/>
      <c r="B1534" s="658"/>
      <c r="F1534" s="593"/>
      <c r="G1534" s="593"/>
      <c r="H1534" s="593"/>
      <c r="I1534" s="593"/>
      <c r="J1534" s="593"/>
      <c r="K1534" s="593"/>
    </row>
    <row r="1535" spans="1:11" x14ac:dyDescent="0.2">
      <c r="A1535" s="601"/>
      <c r="B1535" s="658"/>
      <c r="F1535" s="593"/>
      <c r="G1535" s="593"/>
      <c r="H1535" s="593"/>
      <c r="I1535" s="593"/>
      <c r="J1535" s="593"/>
      <c r="K1535" s="593"/>
    </row>
    <row r="1536" spans="1:11" x14ac:dyDescent="0.2">
      <c r="A1536" s="601"/>
      <c r="B1536" s="658"/>
      <c r="F1536" s="593"/>
      <c r="G1536" s="593"/>
      <c r="H1536" s="593"/>
      <c r="I1536" s="593"/>
      <c r="J1536" s="593"/>
      <c r="K1536" s="593"/>
    </row>
    <row r="1537" spans="1:11" x14ac:dyDescent="0.2">
      <c r="A1537" s="601"/>
      <c r="B1537" s="658"/>
      <c r="F1537" s="593"/>
      <c r="G1537" s="593"/>
      <c r="H1537" s="593"/>
      <c r="I1537" s="593"/>
      <c r="J1537" s="593"/>
      <c r="K1537" s="593"/>
    </row>
    <row r="1538" spans="1:11" x14ac:dyDescent="0.2">
      <c r="A1538" s="601"/>
      <c r="B1538" s="658"/>
      <c r="F1538" s="593"/>
      <c r="G1538" s="593"/>
      <c r="H1538" s="593"/>
      <c r="I1538" s="593"/>
      <c r="J1538" s="593"/>
      <c r="K1538" s="593"/>
    </row>
    <row r="1539" spans="1:11" x14ac:dyDescent="0.2">
      <c r="A1539" s="601"/>
      <c r="B1539" s="658"/>
      <c r="F1539" s="593"/>
      <c r="G1539" s="593"/>
      <c r="H1539" s="593"/>
      <c r="I1539" s="593"/>
      <c r="J1539" s="593"/>
      <c r="K1539" s="593"/>
    </row>
    <row r="1540" spans="1:11" x14ac:dyDescent="0.2">
      <c r="A1540" s="601"/>
      <c r="B1540" s="658"/>
      <c r="F1540" s="593"/>
      <c r="G1540" s="593"/>
      <c r="H1540" s="593"/>
      <c r="I1540" s="593"/>
      <c r="J1540" s="593"/>
      <c r="K1540" s="593"/>
    </row>
    <row r="1541" spans="1:11" x14ac:dyDescent="0.2">
      <c r="A1541" s="601"/>
      <c r="B1541" s="658"/>
      <c r="F1541" s="593"/>
      <c r="G1541" s="593"/>
      <c r="H1541" s="593"/>
      <c r="I1541" s="593"/>
      <c r="J1541" s="593"/>
      <c r="K1541" s="593"/>
    </row>
    <row r="1542" spans="1:11" x14ac:dyDescent="0.2">
      <c r="A1542" s="601"/>
      <c r="B1542" s="658"/>
      <c r="F1542" s="593"/>
      <c r="G1542" s="593"/>
      <c r="H1542" s="593"/>
      <c r="I1542" s="593"/>
      <c r="J1542" s="593"/>
      <c r="K1542" s="593"/>
    </row>
    <row r="1543" spans="1:11" x14ac:dyDescent="0.2">
      <c r="A1543" s="601"/>
      <c r="B1543" s="658"/>
      <c r="F1543" s="593"/>
      <c r="G1543" s="593"/>
      <c r="H1543" s="593"/>
      <c r="I1543" s="593"/>
      <c r="J1543" s="593"/>
      <c r="K1543" s="593"/>
    </row>
    <row r="1544" spans="1:11" x14ac:dyDescent="0.2">
      <c r="A1544" s="601"/>
      <c r="B1544" s="658"/>
      <c r="F1544" s="593"/>
      <c r="G1544" s="593"/>
      <c r="H1544" s="593"/>
      <c r="I1544" s="593"/>
      <c r="J1544" s="593"/>
      <c r="K1544" s="593"/>
    </row>
    <row r="1545" spans="1:11" x14ac:dyDescent="0.2">
      <c r="A1545" s="601"/>
      <c r="B1545" s="658"/>
      <c r="F1545" s="593"/>
      <c r="G1545" s="593"/>
      <c r="H1545" s="593"/>
      <c r="I1545" s="593"/>
      <c r="J1545" s="593"/>
      <c r="K1545" s="593"/>
    </row>
    <row r="1546" spans="1:11" x14ac:dyDescent="0.2">
      <c r="A1546" s="601"/>
      <c r="B1546" s="658"/>
      <c r="F1546" s="593"/>
      <c r="G1546" s="593"/>
      <c r="H1546" s="593"/>
      <c r="I1546" s="593"/>
      <c r="J1546" s="593"/>
      <c r="K1546" s="593"/>
    </row>
    <row r="1547" spans="1:11" x14ac:dyDescent="0.2">
      <c r="A1547" s="601"/>
      <c r="B1547" s="658"/>
      <c r="F1547" s="593"/>
      <c r="G1547" s="593"/>
      <c r="H1547" s="593"/>
      <c r="I1547" s="593"/>
      <c r="J1547" s="593"/>
      <c r="K1547" s="593"/>
    </row>
    <row r="1548" spans="1:11" x14ac:dyDescent="0.2">
      <c r="A1548" s="601"/>
      <c r="B1548" s="658"/>
      <c r="F1548" s="593"/>
      <c r="G1548" s="593"/>
      <c r="H1548" s="593"/>
      <c r="I1548" s="593"/>
      <c r="J1548" s="593"/>
      <c r="K1548" s="593"/>
    </row>
    <row r="1549" spans="1:11" x14ac:dyDescent="0.2">
      <c r="A1549" s="601"/>
      <c r="B1549" s="658"/>
      <c r="F1549" s="593"/>
      <c r="G1549" s="593"/>
      <c r="H1549" s="593"/>
      <c r="I1549" s="593"/>
      <c r="J1549" s="593"/>
      <c r="K1549" s="593"/>
    </row>
    <row r="1550" spans="1:11" x14ac:dyDescent="0.2">
      <c r="A1550" s="601"/>
      <c r="B1550" s="658"/>
      <c r="F1550" s="593"/>
      <c r="G1550" s="593"/>
      <c r="H1550" s="593"/>
      <c r="I1550" s="593"/>
      <c r="J1550" s="593"/>
      <c r="K1550" s="593"/>
    </row>
    <row r="1551" spans="1:11" x14ac:dyDescent="0.2">
      <c r="A1551" s="601"/>
      <c r="B1551" s="658"/>
      <c r="F1551" s="593"/>
      <c r="G1551" s="593"/>
      <c r="H1551" s="593"/>
      <c r="I1551" s="593"/>
      <c r="J1551" s="593"/>
      <c r="K1551" s="593"/>
    </row>
    <row r="1552" spans="1:11" x14ac:dyDescent="0.2">
      <c r="A1552" s="601"/>
      <c r="B1552" s="658"/>
      <c r="F1552" s="593"/>
      <c r="G1552" s="593"/>
      <c r="H1552" s="593"/>
      <c r="I1552" s="593"/>
      <c r="J1552" s="593"/>
      <c r="K1552" s="593"/>
    </row>
    <row r="1553" spans="1:11" x14ac:dyDescent="0.2">
      <c r="A1553" s="601"/>
      <c r="B1553" s="658"/>
      <c r="F1553" s="593"/>
      <c r="G1553" s="593"/>
      <c r="H1553" s="593"/>
      <c r="I1553" s="593"/>
      <c r="J1553" s="593"/>
      <c r="K1553" s="593"/>
    </row>
    <row r="1554" spans="1:11" x14ac:dyDescent="0.2">
      <c r="A1554" s="601"/>
      <c r="B1554" s="658"/>
      <c r="F1554" s="593"/>
      <c r="G1554" s="593"/>
      <c r="H1554" s="593"/>
      <c r="I1554" s="593"/>
      <c r="J1554" s="593"/>
      <c r="K1554" s="593"/>
    </row>
    <row r="1555" spans="1:11" x14ac:dyDescent="0.2">
      <c r="A1555" s="601"/>
      <c r="B1555" s="658"/>
      <c r="F1555" s="593"/>
      <c r="G1555" s="593"/>
      <c r="H1555" s="593"/>
      <c r="I1555" s="593"/>
      <c r="J1555" s="593"/>
      <c r="K1555" s="593"/>
    </row>
    <row r="1556" spans="1:11" x14ac:dyDescent="0.2">
      <c r="A1556" s="601"/>
      <c r="B1556" s="658"/>
      <c r="F1556" s="593"/>
      <c r="G1556" s="593"/>
      <c r="H1556" s="593"/>
      <c r="I1556" s="593"/>
      <c r="J1556" s="593"/>
      <c r="K1556" s="593"/>
    </row>
    <row r="1557" spans="1:11" x14ac:dyDescent="0.2">
      <c r="A1557" s="601"/>
      <c r="B1557" s="658"/>
      <c r="F1557" s="593"/>
      <c r="G1557" s="593"/>
      <c r="H1557" s="593"/>
      <c r="I1557" s="593"/>
      <c r="J1557" s="593"/>
      <c r="K1557" s="593"/>
    </row>
    <row r="1558" spans="1:11" x14ac:dyDescent="0.2">
      <c r="A1558" s="601"/>
      <c r="B1558" s="658"/>
      <c r="F1558" s="593"/>
      <c r="G1558" s="593"/>
      <c r="H1558" s="593"/>
      <c r="I1558" s="593"/>
      <c r="J1558" s="593"/>
      <c r="K1558" s="593"/>
    </row>
    <row r="1559" spans="1:11" x14ac:dyDescent="0.2">
      <c r="A1559" s="601"/>
      <c r="B1559" s="658"/>
      <c r="F1559" s="593"/>
      <c r="G1559" s="593"/>
      <c r="H1559" s="593"/>
      <c r="I1559" s="593"/>
      <c r="J1559" s="593"/>
      <c r="K1559" s="593"/>
    </row>
    <row r="1560" spans="1:11" x14ac:dyDescent="0.2">
      <c r="A1560" s="601"/>
      <c r="B1560" s="658"/>
      <c r="F1560" s="593"/>
      <c r="G1560" s="593"/>
      <c r="H1560" s="593"/>
      <c r="I1560" s="593"/>
      <c r="J1560" s="593"/>
      <c r="K1560" s="593"/>
    </row>
    <row r="1561" spans="1:11" x14ac:dyDescent="0.2">
      <c r="A1561" s="601"/>
      <c r="B1561" s="658"/>
      <c r="F1561" s="593"/>
      <c r="G1561" s="593"/>
      <c r="H1561" s="593"/>
      <c r="I1561" s="593"/>
      <c r="J1561" s="593"/>
      <c r="K1561" s="593"/>
    </row>
    <row r="1562" spans="1:11" x14ac:dyDescent="0.2">
      <c r="A1562" s="601"/>
      <c r="B1562" s="658"/>
      <c r="F1562" s="593"/>
      <c r="G1562" s="593"/>
      <c r="H1562" s="593"/>
      <c r="I1562" s="593"/>
      <c r="J1562" s="593"/>
      <c r="K1562" s="593"/>
    </row>
    <row r="1563" spans="1:11" x14ac:dyDescent="0.2">
      <c r="A1563" s="601"/>
      <c r="B1563" s="658"/>
      <c r="F1563" s="593"/>
      <c r="G1563" s="593"/>
      <c r="H1563" s="593"/>
      <c r="I1563" s="593"/>
      <c r="J1563" s="593"/>
      <c r="K1563" s="593"/>
    </row>
    <row r="1564" spans="1:11" x14ac:dyDescent="0.2">
      <c r="A1564" s="601"/>
      <c r="B1564" s="658"/>
      <c r="F1564" s="593"/>
      <c r="G1564" s="593"/>
      <c r="H1564" s="593"/>
      <c r="I1564" s="593"/>
      <c r="J1564" s="593"/>
      <c r="K1564" s="593"/>
    </row>
    <row r="1565" spans="1:11" x14ac:dyDescent="0.2">
      <c r="A1565" s="601"/>
      <c r="B1565" s="658"/>
      <c r="F1565" s="593"/>
      <c r="G1565" s="593"/>
      <c r="H1565" s="593"/>
      <c r="I1565" s="593"/>
      <c r="J1565" s="593"/>
      <c r="K1565" s="593"/>
    </row>
    <row r="1566" spans="1:11" x14ac:dyDescent="0.2">
      <c r="A1566" s="601"/>
      <c r="B1566" s="658"/>
      <c r="F1566" s="593"/>
      <c r="G1566" s="593"/>
      <c r="H1566" s="593"/>
      <c r="I1566" s="593"/>
      <c r="J1566" s="593"/>
      <c r="K1566" s="593"/>
    </row>
    <row r="1567" spans="1:11" x14ac:dyDescent="0.2">
      <c r="A1567" s="601"/>
      <c r="B1567" s="658"/>
      <c r="F1567" s="593"/>
      <c r="G1567" s="593"/>
      <c r="H1567" s="593"/>
      <c r="I1567" s="593"/>
      <c r="J1567" s="593"/>
      <c r="K1567" s="593"/>
    </row>
    <row r="1568" spans="1:11" x14ac:dyDescent="0.2">
      <c r="A1568" s="601"/>
      <c r="B1568" s="658"/>
      <c r="F1568" s="593"/>
      <c r="G1568" s="593"/>
      <c r="H1568" s="593"/>
      <c r="I1568" s="593"/>
      <c r="J1568" s="593"/>
      <c r="K1568" s="593"/>
    </row>
    <row r="1569" spans="1:11" x14ac:dyDescent="0.2">
      <c r="A1569" s="601"/>
      <c r="B1569" s="658"/>
      <c r="F1569" s="593"/>
      <c r="G1569" s="593"/>
      <c r="H1569" s="593"/>
      <c r="I1569" s="593"/>
      <c r="J1569" s="593"/>
      <c r="K1569" s="593"/>
    </row>
    <row r="1570" spans="1:11" x14ac:dyDescent="0.2">
      <c r="A1570" s="601"/>
      <c r="B1570" s="658"/>
      <c r="F1570" s="593"/>
      <c r="G1570" s="593"/>
      <c r="H1570" s="593"/>
      <c r="I1570" s="593"/>
      <c r="J1570" s="593"/>
      <c r="K1570" s="593"/>
    </row>
    <row r="1571" spans="1:11" x14ac:dyDescent="0.2">
      <c r="A1571" s="601"/>
      <c r="B1571" s="658"/>
      <c r="F1571" s="593"/>
      <c r="G1571" s="593"/>
      <c r="H1571" s="593"/>
      <c r="I1571" s="593"/>
      <c r="J1571" s="593"/>
      <c r="K1571" s="593"/>
    </row>
    <row r="1572" spans="1:11" x14ac:dyDescent="0.2">
      <c r="A1572" s="601"/>
      <c r="B1572" s="658"/>
      <c r="F1572" s="593"/>
      <c r="G1572" s="593"/>
      <c r="H1572" s="593"/>
      <c r="I1572" s="593"/>
      <c r="J1572" s="593"/>
      <c r="K1572" s="593"/>
    </row>
    <row r="1573" spans="1:11" x14ac:dyDescent="0.2">
      <c r="A1573" s="601"/>
      <c r="B1573" s="658"/>
      <c r="F1573" s="593"/>
      <c r="G1573" s="593"/>
      <c r="H1573" s="593"/>
      <c r="I1573" s="593"/>
      <c r="J1573" s="593"/>
      <c r="K1573" s="593"/>
    </row>
    <row r="1574" spans="1:11" x14ac:dyDescent="0.2">
      <c r="A1574" s="601"/>
      <c r="B1574" s="658"/>
      <c r="F1574" s="593"/>
      <c r="G1574" s="593"/>
      <c r="H1574" s="593"/>
      <c r="I1574" s="593"/>
      <c r="J1574" s="593"/>
      <c r="K1574" s="593"/>
    </row>
    <row r="1575" spans="1:11" x14ac:dyDescent="0.2">
      <c r="A1575" s="601"/>
      <c r="B1575" s="658"/>
      <c r="F1575" s="593"/>
      <c r="G1575" s="593"/>
      <c r="H1575" s="593"/>
      <c r="I1575" s="593"/>
      <c r="J1575" s="593"/>
      <c r="K1575" s="593"/>
    </row>
    <row r="1576" spans="1:11" x14ac:dyDescent="0.2">
      <c r="A1576" s="601"/>
      <c r="B1576" s="658"/>
      <c r="F1576" s="593"/>
      <c r="G1576" s="593"/>
      <c r="H1576" s="593"/>
      <c r="I1576" s="593"/>
      <c r="J1576" s="593"/>
      <c r="K1576" s="593"/>
    </row>
    <row r="1577" spans="1:11" x14ac:dyDescent="0.2">
      <c r="A1577" s="601"/>
      <c r="B1577" s="658"/>
      <c r="F1577" s="593"/>
      <c r="G1577" s="593"/>
      <c r="H1577" s="593"/>
      <c r="I1577" s="593"/>
      <c r="J1577" s="593"/>
      <c r="K1577" s="593"/>
    </row>
    <row r="1578" spans="1:11" x14ac:dyDescent="0.2">
      <c r="A1578" s="601"/>
      <c r="B1578" s="658"/>
      <c r="F1578" s="593"/>
      <c r="G1578" s="593"/>
      <c r="H1578" s="593"/>
      <c r="I1578" s="593"/>
      <c r="J1578" s="593"/>
      <c r="K1578" s="593"/>
    </row>
    <row r="1579" spans="1:11" x14ac:dyDescent="0.2">
      <c r="A1579" s="601"/>
      <c r="B1579" s="658"/>
      <c r="F1579" s="593"/>
      <c r="G1579" s="593"/>
      <c r="H1579" s="593"/>
      <c r="I1579" s="593"/>
      <c r="J1579" s="593"/>
      <c r="K1579" s="593"/>
    </row>
    <row r="1580" spans="1:11" x14ac:dyDescent="0.2">
      <c r="A1580" s="601"/>
      <c r="B1580" s="658"/>
      <c r="F1580" s="593"/>
      <c r="G1580" s="593"/>
      <c r="H1580" s="593"/>
      <c r="I1580" s="593"/>
      <c r="J1580" s="593"/>
      <c r="K1580" s="593"/>
    </row>
    <row r="1581" spans="1:11" x14ac:dyDescent="0.2">
      <c r="A1581" s="601"/>
      <c r="B1581" s="658"/>
      <c r="F1581" s="593"/>
      <c r="G1581" s="593"/>
      <c r="H1581" s="593"/>
      <c r="I1581" s="593"/>
      <c r="J1581" s="593"/>
      <c r="K1581" s="593"/>
    </row>
    <row r="1582" spans="1:11" x14ac:dyDescent="0.2">
      <c r="A1582" s="601"/>
      <c r="B1582" s="658"/>
      <c r="F1582" s="593"/>
      <c r="G1582" s="593"/>
      <c r="H1582" s="593"/>
      <c r="I1582" s="593"/>
      <c r="J1582" s="593"/>
      <c r="K1582" s="593"/>
    </row>
    <row r="1583" spans="1:11" x14ac:dyDescent="0.2">
      <c r="A1583" s="601"/>
      <c r="B1583" s="658"/>
      <c r="F1583" s="593"/>
      <c r="G1583" s="593"/>
      <c r="H1583" s="593"/>
      <c r="I1583" s="593"/>
      <c r="J1583" s="593"/>
      <c r="K1583" s="593"/>
    </row>
    <row r="1584" spans="1:11" x14ac:dyDescent="0.2">
      <c r="A1584" s="601"/>
      <c r="B1584" s="658"/>
      <c r="F1584" s="593"/>
      <c r="G1584" s="593"/>
      <c r="H1584" s="593"/>
      <c r="I1584" s="593"/>
      <c r="J1584" s="593"/>
      <c r="K1584" s="593"/>
    </row>
    <row r="1585" spans="1:11" x14ac:dyDescent="0.2">
      <c r="A1585" s="601"/>
      <c r="B1585" s="658"/>
      <c r="F1585" s="593"/>
      <c r="G1585" s="593"/>
      <c r="H1585" s="593"/>
      <c r="I1585" s="593"/>
      <c r="J1585" s="593"/>
      <c r="K1585" s="593"/>
    </row>
    <row r="1586" spans="1:11" x14ac:dyDescent="0.2">
      <c r="A1586" s="601"/>
      <c r="B1586" s="658"/>
      <c r="F1586" s="593"/>
      <c r="G1586" s="593"/>
      <c r="H1586" s="593"/>
      <c r="I1586" s="593"/>
      <c r="J1586" s="593"/>
      <c r="K1586" s="593"/>
    </row>
    <row r="1587" spans="1:11" x14ac:dyDescent="0.2">
      <c r="A1587" s="601"/>
      <c r="B1587" s="658"/>
      <c r="F1587" s="593"/>
      <c r="G1587" s="593"/>
      <c r="H1587" s="593"/>
      <c r="I1587" s="593"/>
      <c r="J1587" s="593"/>
      <c r="K1587" s="593"/>
    </row>
    <row r="1588" spans="1:11" x14ac:dyDescent="0.2">
      <c r="A1588" s="601"/>
      <c r="B1588" s="658"/>
      <c r="F1588" s="593"/>
      <c r="G1588" s="593"/>
      <c r="H1588" s="593"/>
      <c r="I1588" s="593"/>
      <c r="J1588" s="593"/>
      <c r="K1588" s="593"/>
    </row>
    <row r="1589" spans="1:11" x14ac:dyDescent="0.2">
      <c r="A1589" s="601"/>
      <c r="B1589" s="658"/>
      <c r="F1589" s="593"/>
      <c r="G1589" s="593"/>
      <c r="H1589" s="593"/>
      <c r="I1589" s="593"/>
      <c r="J1589" s="593"/>
      <c r="K1589" s="593"/>
    </row>
    <row r="1590" spans="1:11" x14ac:dyDescent="0.2">
      <c r="A1590" s="601"/>
      <c r="B1590" s="658"/>
      <c r="F1590" s="593"/>
      <c r="G1590" s="593"/>
      <c r="H1590" s="593"/>
      <c r="I1590" s="593"/>
      <c r="J1590" s="593"/>
      <c r="K1590" s="593"/>
    </row>
    <row r="1591" spans="1:11" x14ac:dyDescent="0.2">
      <c r="A1591" s="601"/>
      <c r="B1591" s="658"/>
      <c r="F1591" s="593"/>
      <c r="G1591" s="593"/>
      <c r="H1591" s="593"/>
      <c r="I1591" s="593"/>
      <c r="J1591" s="593"/>
      <c r="K1591" s="593"/>
    </row>
    <row r="1592" spans="1:11" x14ac:dyDescent="0.2">
      <c r="A1592" s="601"/>
      <c r="B1592" s="658"/>
      <c r="F1592" s="593"/>
      <c r="G1592" s="593"/>
      <c r="H1592" s="593"/>
      <c r="I1592" s="593"/>
      <c r="J1592" s="593"/>
      <c r="K1592" s="593"/>
    </row>
    <row r="1593" spans="1:11" x14ac:dyDescent="0.2">
      <c r="A1593" s="601"/>
      <c r="B1593" s="658"/>
      <c r="F1593" s="593"/>
      <c r="G1593" s="593"/>
      <c r="H1593" s="593"/>
      <c r="I1593" s="593"/>
      <c r="J1593" s="593"/>
      <c r="K1593" s="593"/>
    </row>
    <row r="1594" spans="1:11" x14ac:dyDescent="0.2">
      <c r="A1594" s="601"/>
      <c r="B1594" s="658"/>
      <c r="F1594" s="593"/>
      <c r="G1594" s="593"/>
      <c r="H1594" s="593"/>
      <c r="I1594" s="593"/>
      <c r="J1594" s="593"/>
      <c r="K1594" s="593"/>
    </row>
    <row r="1595" spans="1:11" x14ac:dyDescent="0.2">
      <c r="A1595" s="601"/>
      <c r="B1595" s="658"/>
      <c r="F1595" s="593"/>
      <c r="G1595" s="593"/>
      <c r="H1595" s="593"/>
      <c r="I1595" s="593"/>
      <c r="J1595" s="593"/>
      <c r="K1595" s="593"/>
    </row>
    <row r="1596" spans="1:11" x14ac:dyDescent="0.2">
      <c r="A1596" s="601"/>
      <c r="B1596" s="658"/>
      <c r="F1596" s="593"/>
      <c r="G1596" s="593"/>
      <c r="H1596" s="593"/>
      <c r="I1596" s="593"/>
      <c r="J1596" s="593"/>
      <c r="K1596" s="593"/>
    </row>
    <row r="1597" spans="1:11" x14ac:dyDescent="0.2">
      <c r="A1597" s="601"/>
      <c r="B1597" s="658"/>
      <c r="F1597" s="593"/>
      <c r="G1597" s="593"/>
      <c r="H1597" s="593"/>
      <c r="I1597" s="593"/>
      <c r="J1597" s="593"/>
      <c r="K1597" s="593"/>
    </row>
    <row r="1598" spans="1:11" x14ac:dyDescent="0.2">
      <c r="A1598" s="601"/>
      <c r="B1598" s="658"/>
      <c r="F1598" s="593"/>
      <c r="G1598" s="593"/>
      <c r="H1598" s="593"/>
      <c r="I1598" s="593"/>
      <c r="J1598" s="593"/>
      <c r="K1598" s="593"/>
    </row>
    <row r="1599" spans="1:11" x14ac:dyDescent="0.2">
      <c r="A1599" s="601"/>
      <c r="B1599" s="658"/>
      <c r="F1599" s="593"/>
      <c r="G1599" s="593"/>
      <c r="H1599" s="593"/>
      <c r="I1599" s="593"/>
      <c r="J1599" s="593"/>
      <c r="K1599" s="593"/>
    </row>
    <row r="1600" spans="1:11" x14ac:dyDescent="0.2">
      <c r="A1600" s="601"/>
      <c r="B1600" s="658"/>
      <c r="F1600" s="593"/>
      <c r="G1600" s="593"/>
      <c r="H1600" s="593"/>
      <c r="I1600" s="593"/>
      <c r="J1600" s="593"/>
      <c r="K1600" s="593"/>
    </row>
    <row r="1601" spans="1:11" x14ac:dyDescent="0.2">
      <c r="A1601" s="601"/>
      <c r="B1601" s="658"/>
      <c r="F1601" s="593"/>
      <c r="G1601" s="593"/>
      <c r="H1601" s="593"/>
      <c r="I1601" s="593"/>
      <c r="J1601" s="593"/>
      <c r="K1601" s="593"/>
    </row>
    <row r="1602" spans="1:11" x14ac:dyDescent="0.2">
      <c r="A1602" s="601"/>
      <c r="B1602" s="658"/>
      <c r="F1602" s="593"/>
      <c r="G1602" s="593"/>
      <c r="H1602" s="593"/>
      <c r="I1602" s="593"/>
      <c r="J1602" s="593"/>
      <c r="K1602" s="593"/>
    </row>
    <row r="1603" spans="1:11" x14ac:dyDescent="0.2">
      <c r="A1603" s="601"/>
      <c r="B1603" s="658"/>
      <c r="F1603" s="593"/>
      <c r="G1603" s="593"/>
      <c r="H1603" s="593"/>
      <c r="I1603" s="593"/>
      <c r="J1603" s="593"/>
      <c r="K1603" s="593"/>
    </row>
    <row r="1604" spans="1:11" x14ac:dyDescent="0.2">
      <c r="A1604" s="601"/>
      <c r="B1604" s="658"/>
      <c r="F1604" s="593"/>
      <c r="G1604" s="593"/>
      <c r="H1604" s="593"/>
      <c r="I1604" s="593"/>
      <c r="J1604" s="593"/>
      <c r="K1604" s="593"/>
    </row>
    <row r="1605" spans="1:11" x14ac:dyDescent="0.2">
      <c r="A1605" s="601"/>
      <c r="B1605" s="658"/>
      <c r="F1605" s="593"/>
      <c r="G1605" s="593"/>
      <c r="H1605" s="593"/>
      <c r="I1605" s="593"/>
      <c r="J1605" s="593"/>
      <c r="K1605" s="593"/>
    </row>
    <row r="1606" spans="1:11" x14ac:dyDescent="0.2">
      <c r="A1606" s="601"/>
      <c r="B1606" s="658"/>
      <c r="F1606" s="593"/>
      <c r="G1606" s="593"/>
      <c r="H1606" s="593"/>
      <c r="I1606" s="593"/>
      <c r="J1606" s="593"/>
      <c r="K1606" s="593"/>
    </row>
    <row r="1607" spans="1:11" x14ac:dyDescent="0.2">
      <c r="A1607" s="601"/>
      <c r="B1607" s="658"/>
      <c r="F1607" s="593"/>
      <c r="G1607" s="593"/>
      <c r="H1607" s="593"/>
      <c r="I1607" s="593"/>
      <c r="J1607" s="593"/>
      <c r="K1607" s="593"/>
    </row>
    <row r="1608" spans="1:11" x14ac:dyDescent="0.2">
      <c r="A1608" s="601"/>
      <c r="B1608" s="658"/>
      <c r="F1608" s="593"/>
      <c r="G1608" s="593"/>
      <c r="H1608" s="593"/>
      <c r="I1608" s="593"/>
      <c r="J1608" s="593"/>
      <c r="K1608" s="593"/>
    </row>
    <row r="1609" spans="1:11" x14ac:dyDescent="0.2">
      <c r="A1609" s="601"/>
      <c r="B1609" s="658"/>
      <c r="F1609" s="593"/>
      <c r="G1609" s="593"/>
      <c r="H1609" s="593"/>
      <c r="I1609" s="593"/>
      <c r="J1609" s="593"/>
      <c r="K1609" s="593"/>
    </row>
    <row r="1610" spans="1:11" x14ac:dyDescent="0.2">
      <c r="A1610" s="601"/>
      <c r="B1610" s="658"/>
      <c r="F1610" s="593"/>
      <c r="G1610" s="593"/>
      <c r="H1610" s="593"/>
      <c r="I1610" s="593"/>
      <c r="J1610" s="593"/>
      <c r="K1610" s="593"/>
    </row>
    <row r="1611" spans="1:11" x14ac:dyDescent="0.2">
      <c r="A1611" s="601"/>
      <c r="B1611" s="658"/>
      <c r="F1611" s="593"/>
      <c r="G1611" s="593"/>
      <c r="H1611" s="593"/>
      <c r="I1611" s="593"/>
      <c r="J1611" s="593"/>
      <c r="K1611" s="593"/>
    </row>
    <row r="1612" spans="1:11" x14ac:dyDescent="0.2">
      <c r="A1612" s="601"/>
      <c r="B1612" s="658"/>
      <c r="F1612" s="593"/>
      <c r="G1612" s="593"/>
      <c r="H1612" s="593"/>
      <c r="I1612" s="593"/>
      <c r="J1612" s="593"/>
      <c r="K1612" s="593"/>
    </row>
    <row r="1613" spans="1:11" x14ac:dyDescent="0.2">
      <c r="A1613" s="601"/>
      <c r="B1613" s="658"/>
      <c r="F1613" s="593"/>
      <c r="G1613" s="593"/>
      <c r="H1613" s="593"/>
      <c r="I1613" s="593"/>
      <c r="J1613" s="593"/>
      <c r="K1613" s="593"/>
    </row>
    <row r="1614" spans="1:11" x14ac:dyDescent="0.2">
      <c r="A1614" s="601"/>
      <c r="B1614" s="658"/>
      <c r="F1614" s="593"/>
      <c r="G1614" s="593"/>
      <c r="H1614" s="593"/>
      <c r="I1614" s="593"/>
      <c r="J1614" s="593"/>
      <c r="K1614" s="593"/>
    </row>
    <row r="1615" spans="1:11" x14ac:dyDescent="0.2">
      <c r="A1615" s="601"/>
      <c r="B1615" s="658"/>
      <c r="F1615" s="593"/>
      <c r="G1615" s="593"/>
      <c r="H1615" s="593"/>
      <c r="I1615" s="593"/>
      <c r="J1615" s="593"/>
      <c r="K1615" s="593"/>
    </row>
    <row r="1616" spans="1:11" x14ac:dyDescent="0.2">
      <c r="A1616" s="601"/>
      <c r="B1616" s="658"/>
      <c r="F1616" s="593"/>
      <c r="G1616" s="593"/>
      <c r="H1616" s="593"/>
      <c r="I1616" s="593"/>
      <c r="J1616" s="593"/>
      <c r="K1616" s="593"/>
    </row>
    <row r="1617" spans="1:11" x14ac:dyDescent="0.2">
      <c r="A1617" s="601"/>
      <c r="B1617" s="658"/>
      <c r="F1617" s="593"/>
      <c r="G1617" s="593"/>
      <c r="H1617" s="593"/>
      <c r="I1617" s="593"/>
      <c r="J1617" s="593"/>
      <c r="K1617" s="593"/>
    </row>
    <row r="1618" spans="1:11" x14ac:dyDescent="0.2">
      <c r="A1618" s="601"/>
      <c r="B1618" s="658"/>
      <c r="F1618" s="593"/>
      <c r="G1618" s="593"/>
      <c r="H1618" s="593"/>
      <c r="I1618" s="593"/>
      <c r="J1618" s="593"/>
      <c r="K1618" s="593"/>
    </row>
    <row r="1619" spans="1:11" x14ac:dyDescent="0.2">
      <c r="A1619" s="601"/>
      <c r="B1619" s="658"/>
      <c r="F1619" s="593"/>
      <c r="G1619" s="593"/>
      <c r="H1619" s="593"/>
      <c r="I1619" s="593"/>
      <c r="J1619" s="593"/>
      <c r="K1619" s="593"/>
    </row>
    <row r="1620" spans="1:11" x14ac:dyDescent="0.2">
      <c r="A1620" s="601"/>
      <c r="B1620" s="658"/>
      <c r="F1620" s="593"/>
      <c r="G1620" s="593"/>
      <c r="H1620" s="593"/>
      <c r="I1620" s="593"/>
      <c r="J1620" s="593"/>
      <c r="K1620" s="593"/>
    </row>
    <row r="1621" spans="1:11" x14ac:dyDescent="0.2">
      <c r="A1621" s="601"/>
      <c r="B1621" s="658"/>
      <c r="F1621" s="593"/>
      <c r="G1621" s="593"/>
      <c r="H1621" s="593"/>
      <c r="I1621" s="593"/>
      <c r="J1621" s="593"/>
      <c r="K1621" s="593"/>
    </row>
    <row r="1622" spans="1:11" x14ac:dyDescent="0.2">
      <c r="A1622" s="601"/>
      <c r="B1622" s="658"/>
      <c r="F1622" s="593"/>
      <c r="G1622" s="593"/>
      <c r="H1622" s="593"/>
      <c r="I1622" s="593"/>
      <c r="J1622" s="593"/>
      <c r="K1622" s="593"/>
    </row>
    <row r="1623" spans="1:11" x14ac:dyDescent="0.2">
      <c r="A1623" s="601"/>
      <c r="B1623" s="658"/>
      <c r="F1623" s="593"/>
      <c r="G1623" s="593"/>
      <c r="H1623" s="593"/>
      <c r="I1623" s="593"/>
      <c r="J1623" s="593"/>
      <c r="K1623" s="593"/>
    </row>
    <row r="1624" spans="1:11" x14ac:dyDescent="0.2">
      <c r="A1624" s="601"/>
      <c r="B1624" s="658"/>
      <c r="F1624" s="593"/>
      <c r="G1624" s="593"/>
      <c r="H1624" s="593"/>
      <c r="I1624" s="593"/>
      <c r="J1624" s="593"/>
      <c r="K1624" s="593"/>
    </row>
    <row r="1625" spans="1:11" x14ac:dyDescent="0.2">
      <c r="A1625" s="601"/>
      <c r="B1625" s="658"/>
      <c r="F1625" s="593"/>
      <c r="G1625" s="593"/>
      <c r="H1625" s="593"/>
      <c r="I1625" s="593"/>
      <c r="J1625" s="593"/>
      <c r="K1625" s="593"/>
    </row>
    <row r="1626" spans="1:11" x14ac:dyDescent="0.2">
      <c r="A1626" s="601"/>
      <c r="B1626" s="658"/>
      <c r="F1626" s="593"/>
      <c r="G1626" s="593"/>
      <c r="H1626" s="593"/>
      <c r="I1626" s="593"/>
      <c r="J1626" s="593"/>
      <c r="K1626" s="593"/>
    </row>
    <row r="1627" spans="1:11" x14ac:dyDescent="0.2">
      <c r="A1627" s="601"/>
      <c r="B1627" s="658"/>
      <c r="F1627" s="593"/>
      <c r="G1627" s="593"/>
      <c r="H1627" s="593"/>
      <c r="I1627" s="593"/>
      <c r="J1627" s="593"/>
      <c r="K1627" s="593"/>
    </row>
    <row r="1628" spans="1:11" x14ac:dyDescent="0.2">
      <c r="A1628" s="601"/>
      <c r="B1628" s="658"/>
      <c r="F1628" s="593"/>
      <c r="G1628" s="593"/>
      <c r="H1628" s="593"/>
      <c r="I1628" s="593"/>
      <c r="J1628" s="593"/>
      <c r="K1628" s="593"/>
    </row>
    <row r="1629" spans="1:11" x14ac:dyDescent="0.2">
      <c r="A1629" s="601"/>
      <c r="B1629" s="658"/>
      <c r="F1629" s="593"/>
      <c r="G1629" s="593"/>
      <c r="H1629" s="593"/>
      <c r="I1629" s="593"/>
      <c r="J1629" s="593"/>
      <c r="K1629" s="593"/>
    </row>
    <row r="1630" spans="1:11" x14ac:dyDescent="0.2">
      <c r="A1630" s="601"/>
      <c r="B1630" s="658"/>
      <c r="F1630" s="593"/>
      <c r="G1630" s="593"/>
      <c r="H1630" s="593"/>
      <c r="I1630" s="593"/>
      <c r="J1630" s="593"/>
      <c r="K1630" s="593"/>
    </row>
    <row r="1631" spans="1:11" x14ac:dyDescent="0.2">
      <c r="A1631" s="601"/>
      <c r="B1631" s="658"/>
      <c r="F1631" s="593"/>
      <c r="G1631" s="593"/>
      <c r="H1631" s="593"/>
      <c r="I1631" s="593"/>
      <c r="J1631" s="593"/>
      <c r="K1631" s="593"/>
    </row>
    <row r="1632" spans="1:11" x14ac:dyDescent="0.2">
      <c r="A1632" s="601"/>
      <c r="B1632" s="658"/>
      <c r="F1632" s="593"/>
      <c r="G1632" s="593"/>
      <c r="H1632" s="593"/>
      <c r="I1632" s="593"/>
      <c r="J1632" s="593"/>
      <c r="K1632" s="593"/>
    </row>
    <row r="1633" spans="1:11" x14ac:dyDescent="0.2">
      <c r="A1633" s="601"/>
      <c r="B1633" s="658"/>
      <c r="F1633" s="593"/>
      <c r="G1633" s="593"/>
      <c r="H1633" s="593"/>
      <c r="I1633" s="593"/>
      <c r="J1633" s="593"/>
      <c r="K1633" s="593"/>
    </row>
    <row r="1634" spans="1:11" x14ac:dyDescent="0.2">
      <c r="A1634" s="601"/>
      <c r="B1634" s="658"/>
      <c r="F1634" s="593"/>
      <c r="G1634" s="593"/>
      <c r="H1634" s="593"/>
      <c r="I1634" s="593"/>
      <c r="J1634" s="593"/>
      <c r="K1634" s="593"/>
    </row>
    <row r="1635" spans="1:11" x14ac:dyDescent="0.2">
      <c r="A1635" s="601"/>
      <c r="B1635" s="658"/>
      <c r="F1635" s="593"/>
      <c r="G1635" s="593"/>
      <c r="H1635" s="593"/>
      <c r="I1635" s="593"/>
      <c r="J1635" s="593"/>
      <c r="K1635" s="593"/>
    </row>
    <row r="1636" spans="1:11" x14ac:dyDescent="0.2">
      <c r="A1636" s="601"/>
      <c r="B1636" s="658"/>
      <c r="F1636" s="593"/>
      <c r="G1636" s="593"/>
      <c r="H1636" s="593"/>
      <c r="I1636" s="593"/>
      <c r="J1636" s="593"/>
      <c r="K1636" s="593"/>
    </row>
    <row r="1637" spans="1:11" x14ac:dyDescent="0.2">
      <c r="A1637" s="601"/>
      <c r="B1637" s="658"/>
      <c r="F1637" s="593"/>
      <c r="G1637" s="593"/>
      <c r="H1637" s="593"/>
      <c r="I1637" s="593"/>
      <c r="J1637" s="593"/>
      <c r="K1637" s="593"/>
    </row>
    <row r="1638" spans="1:11" x14ac:dyDescent="0.2">
      <c r="A1638" s="601"/>
      <c r="B1638" s="658"/>
      <c r="F1638" s="593"/>
      <c r="G1638" s="593"/>
      <c r="H1638" s="593"/>
      <c r="I1638" s="593"/>
      <c r="J1638" s="593"/>
      <c r="K1638" s="593"/>
    </row>
    <row r="1639" spans="1:11" x14ac:dyDescent="0.2">
      <c r="A1639" s="601"/>
      <c r="B1639" s="658"/>
      <c r="F1639" s="593"/>
      <c r="G1639" s="593"/>
      <c r="H1639" s="593"/>
      <c r="I1639" s="593"/>
      <c r="J1639" s="593"/>
      <c r="K1639" s="593"/>
    </row>
    <row r="1640" spans="1:11" x14ac:dyDescent="0.2">
      <c r="A1640" s="601"/>
      <c r="B1640" s="658"/>
      <c r="F1640" s="593"/>
      <c r="G1640" s="593"/>
      <c r="H1640" s="593"/>
      <c r="I1640" s="593"/>
      <c r="J1640" s="593"/>
      <c r="K1640" s="593"/>
    </row>
    <row r="1641" spans="1:11" x14ac:dyDescent="0.2">
      <c r="A1641" s="601"/>
      <c r="B1641" s="658"/>
      <c r="F1641" s="593"/>
      <c r="G1641" s="593"/>
      <c r="H1641" s="593"/>
      <c r="I1641" s="593"/>
      <c r="J1641" s="593"/>
      <c r="K1641" s="593"/>
    </row>
    <row r="1642" spans="1:11" x14ac:dyDescent="0.2">
      <c r="A1642" s="601"/>
      <c r="B1642" s="658"/>
      <c r="F1642" s="593"/>
      <c r="G1642" s="593"/>
      <c r="H1642" s="593"/>
      <c r="I1642" s="593"/>
      <c r="J1642" s="593"/>
      <c r="K1642" s="593"/>
    </row>
    <row r="1643" spans="1:11" x14ac:dyDescent="0.2">
      <c r="A1643" s="601"/>
      <c r="B1643" s="658"/>
      <c r="F1643" s="593"/>
      <c r="G1643" s="593"/>
      <c r="H1643" s="593"/>
      <c r="I1643" s="593"/>
      <c r="J1643" s="593"/>
      <c r="K1643" s="593"/>
    </row>
    <row r="1644" spans="1:11" x14ac:dyDescent="0.2">
      <c r="A1644" s="601"/>
      <c r="B1644" s="658"/>
      <c r="F1644" s="593"/>
      <c r="G1644" s="593"/>
      <c r="H1644" s="593"/>
      <c r="I1644" s="593"/>
      <c r="J1644" s="593"/>
      <c r="K1644" s="593"/>
    </row>
    <row r="1645" spans="1:11" x14ac:dyDescent="0.2">
      <c r="A1645" s="601"/>
      <c r="B1645" s="658"/>
      <c r="F1645" s="593"/>
      <c r="G1645" s="593"/>
      <c r="H1645" s="593"/>
      <c r="I1645" s="593"/>
      <c r="J1645" s="593"/>
      <c r="K1645" s="593"/>
    </row>
    <row r="1646" spans="1:11" x14ac:dyDescent="0.2">
      <c r="A1646" s="601"/>
      <c r="B1646" s="658"/>
      <c r="F1646" s="593"/>
      <c r="G1646" s="593"/>
      <c r="H1646" s="593"/>
      <c r="I1646" s="593"/>
      <c r="J1646" s="593"/>
      <c r="K1646" s="593"/>
    </row>
    <row r="1647" spans="1:11" x14ac:dyDescent="0.2">
      <c r="A1647" s="601"/>
      <c r="B1647" s="658"/>
      <c r="F1647" s="593"/>
      <c r="G1647" s="593"/>
      <c r="H1647" s="593"/>
      <c r="I1647" s="593"/>
      <c r="J1647" s="593"/>
      <c r="K1647" s="593"/>
    </row>
    <row r="1648" spans="1:11" x14ac:dyDescent="0.2">
      <c r="A1648" s="601"/>
      <c r="B1648" s="658"/>
      <c r="F1648" s="593"/>
      <c r="G1648" s="593"/>
      <c r="H1648" s="593"/>
      <c r="I1648" s="593"/>
      <c r="J1648" s="593"/>
      <c r="K1648" s="593"/>
    </row>
    <row r="1649" spans="1:11" x14ac:dyDescent="0.2">
      <c r="A1649" s="601"/>
      <c r="B1649" s="658"/>
      <c r="F1649" s="593"/>
      <c r="G1649" s="593"/>
      <c r="H1649" s="593"/>
      <c r="I1649" s="593"/>
      <c r="J1649" s="593"/>
      <c r="K1649" s="593"/>
    </row>
    <row r="1650" spans="1:11" x14ac:dyDescent="0.2">
      <c r="A1650" s="601"/>
      <c r="B1650" s="658"/>
      <c r="F1650" s="593"/>
      <c r="G1650" s="593"/>
      <c r="H1650" s="593"/>
      <c r="I1650" s="593"/>
      <c r="J1650" s="593"/>
      <c r="K1650" s="593"/>
    </row>
    <row r="1651" spans="1:11" x14ac:dyDescent="0.2">
      <c r="A1651" s="601"/>
      <c r="B1651" s="658"/>
      <c r="F1651" s="593"/>
      <c r="G1651" s="593"/>
      <c r="H1651" s="593"/>
      <c r="I1651" s="593"/>
      <c r="J1651" s="593"/>
      <c r="K1651" s="593"/>
    </row>
    <row r="1652" spans="1:11" x14ac:dyDescent="0.2">
      <c r="A1652" s="601"/>
      <c r="B1652" s="658"/>
      <c r="F1652" s="593"/>
      <c r="G1652" s="593"/>
      <c r="H1652" s="593"/>
      <c r="I1652" s="593"/>
      <c r="J1652" s="593"/>
      <c r="K1652" s="593"/>
    </row>
    <row r="1653" spans="1:11" x14ac:dyDescent="0.2">
      <c r="A1653" s="601"/>
      <c r="B1653" s="658"/>
      <c r="F1653" s="593"/>
      <c r="G1653" s="593"/>
      <c r="H1653" s="593"/>
      <c r="I1653" s="593"/>
      <c r="J1653" s="593"/>
      <c r="K1653" s="593"/>
    </row>
    <row r="1654" spans="1:11" x14ac:dyDescent="0.2">
      <c r="A1654" s="601"/>
      <c r="B1654" s="658"/>
      <c r="F1654" s="593"/>
      <c r="G1654" s="593"/>
      <c r="H1654" s="593"/>
      <c r="I1654" s="593"/>
      <c r="J1654" s="593"/>
      <c r="K1654" s="593"/>
    </row>
    <row r="1655" spans="1:11" x14ac:dyDescent="0.2">
      <c r="A1655" s="601"/>
      <c r="B1655" s="658"/>
      <c r="F1655" s="593"/>
      <c r="G1655" s="593"/>
      <c r="H1655" s="593"/>
      <c r="I1655" s="593"/>
      <c r="J1655" s="593"/>
      <c r="K1655" s="593"/>
    </row>
    <row r="1656" spans="1:11" x14ac:dyDescent="0.2">
      <c r="A1656" s="601"/>
      <c r="B1656" s="658"/>
      <c r="F1656" s="593"/>
      <c r="G1656" s="593"/>
      <c r="H1656" s="593"/>
      <c r="I1656" s="593"/>
      <c r="J1656" s="593"/>
      <c r="K1656" s="593"/>
    </row>
    <row r="1657" spans="1:11" x14ac:dyDescent="0.2">
      <c r="A1657" s="601"/>
      <c r="B1657" s="658"/>
      <c r="F1657" s="593"/>
      <c r="G1657" s="593"/>
      <c r="H1657" s="593"/>
      <c r="I1657" s="593"/>
      <c r="J1657" s="593"/>
      <c r="K1657" s="593"/>
    </row>
    <row r="1658" spans="1:11" x14ac:dyDescent="0.2">
      <c r="A1658" s="601"/>
      <c r="B1658" s="658"/>
      <c r="F1658" s="593"/>
      <c r="G1658" s="593"/>
      <c r="H1658" s="593"/>
      <c r="I1658" s="593"/>
      <c r="J1658" s="593"/>
      <c r="K1658" s="593"/>
    </row>
    <row r="1659" spans="1:11" x14ac:dyDescent="0.2">
      <c r="A1659" s="601"/>
      <c r="B1659" s="658"/>
      <c r="F1659" s="593"/>
      <c r="G1659" s="593"/>
      <c r="H1659" s="593"/>
      <c r="I1659" s="593"/>
      <c r="J1659" s="593"/>
      <c r="K1659" s="593"/>
    </row>
    <row r="1660" spans="1:11" x14ac:dyDescent="0.2">
      <c r="A1660" s="601"/>
      <c r="B1660" s="658"/>
      <c r="F1660" s="593"/>
      <c r="G1660" s="593"/>
      <c r="H1660" s="593"/>
      <c r="I1660" s="593"/>
      <c r="J1660" s="593"/>
      <c r="K1660" s="593"/>
    </row>
    <row r="1661" spans="1:11" x14ac:dyDescent="0.2">
      <c r="A1661" s="601"/>
      <c r="B1661" s="658"/>
      <c r="F1661" s="593"/>
      <c r="G1661" s="593"/>
      <c r="H1661" s="593"/>
      <c r="I1661" s="593"/>
      <c r="J1661" s="593"/>
      <c r="K1661" s="593"/>
    </row>
    <row r="1662" spans="1:11" x14ac:dyDescent="0.2">
      <c r="A1662" s="601"/>
      <c r="B1662" s="658"/>
      <c r="F1662" s="593"/>
      <c r="G1662" s="593"/>
      <c r="H1662" s="593"/>
      <c r="I1662" s="593"/>
      <c r="J1662" s="593"/>
      <c r="K1662" s="593"/>
    </row>
    <row r="1663" spans="1:11" x14ac:dyDescent="0.2">
      <c r="A1663" s="601"/>
      <c r="B1663" s="658"/>
      <c r="F1663" s="593"/>
      <c r="G1663" s="593"/>
      <c r="H1663" s="593"/>
      <c r="I1663" s="593"/>
      <c r="J1663" s="593"/>
      <c r="K1663" s="593"/>
    </row>
    <row r="1664" spans="1:11" x14ac:dyDescent="0.2">
      <c r="A1664" s="601"/>
      <c r="B1664" s="658"/>
      <c r="F1664" s="593"/>
      <c r="G1664" s="593"/>
      <c r="H1664" s="593"/>
      <c r="I1664" s="593"/>
      <c r="J1664" s="593"/>
      <c r="K1664" s="593"/>
    </row>
    <row r="1665" spans="1:11" x14ac:dyDescent="0.2">
      <c r="A1665" s="601"/>
      <c r="B1665" s="658"/>
      <c r="F1665" s="593"/>
      <c r="G1665" s="593"/>
      <c r="H1665" s="593"/>
      <c r="I1665" s="593"/>
      <c r="J1665" s="593"/>
      <c r="K1665" s="593"/>
    </row>
    <row r="1666" spans="1:11" x14ac:dyDescent="0.2">
      <c r="A1666" s="601"/>
      <c r="B1666" s="658"/>
      <c r="F1666" s="593"/>
      <c r="G1666" s="593"/>
      <c r="H1666" s="593"/>
      <c r="I1666" s="593"/>
      <c r="J1666" s="593"/>
      <c r="K1666" s="593"/>
    </row>
    <row r="1667" spans="1:11" x14ac:dyDescent="0.2">
      <c r="A1667" s="601"/>
      <c r="B1667" s="658"/>
      <c r="F1667" s="593"/>
      <c r="G1667" s="593"/>
      <c r="H1667" s="593"/>
      <c r="I1667" s="593"/>
      <c r="J1667" s="593"/>
      <c r="K1667" s="593"/>
    </row>
    <row r="1668" spans="1:11" x14ac:dyDescent="0.2">
      <c r="A1668" s="601"/>
      <c r="B1668" s="658"/>
      <c r="F1668" s="593"/>
      <c r="G1668" s="593"/>
      <c r="H1668" s="593"/>
      <c r="I1668" s="593"/>
      <c r="J1668" s="593"/>
      <c r="K1668" s="593"/>
    </row>
    <row r="1669" spans="1:11" x14ac:dyDescent="0.2">
      <c r="A1669" s="601"/>
      <c r="B1669" s="658"/>
      <c r="F1669" s="593"/>
      <c r="G1669" s="593"/>
      <c r="H1669" s="593"/>
      <c r="I1669" s="593"/>
      <c r="J1669" s="593"/>
      <c r="K1669" s="593"/>
    </row>
    <row r="1670" spans="1:11" x14ac:dyDescent="0.2">
      <c r="A1670" s="601"/>
      <c r="B1670" s="658"/>
      <c r="F1670" s="593"/>
      <c r="G1670" s="593"/>
      <c r="H1670" s="593"/>
      <c r="I1670" s="593"/>
      <c r="J1670" s="593"/>
      <c r="K1670" s="593"/>
    </row>
    <row r="1671" spans="1:11" x14ac:dyDescent="0.2">
      <c r="A1671" s="601"/>
      <c r="B1671" s="658"/>
      <c r="F1671" s="593"/>
      <c r="G1671" s="593"/>
      <c r="H1671" s="593"/>
      <c r="I1671" s="593"/>
      <c r="J1671" s="593"/>
      <c r="K1671" s="593"/>
    </row>
    <row r="1672" spans="1:11" x14ac:dyDescent="0.2">
      <c r="A1672" s="601"/>
      <c r="B1672" s="658"/>
      <c r="F1672" s="593"/>
      <c r="G1672" s="593"/>
      <c r="H1672" s="593"/>
      <c r="I1672" s="593"/>
      <c r="J1672" s="593"/>
      <c r="K1672" s="593"/>
    </row>
    <row r="1673" spans="1:11" x14ac:dyDescent="0.2">
      <c r="A1673" s="601"/>
      <c r="B1673" s="658"/>
      <c r="F1673" s="593"/>
      <c r="G1673" s="593"/>
      <c r="H1673" s="593"/>
      <c r="I1673" s="593"/>
      <c r="J1673" s="593"/>
      <c r="K1673" s="593"/>
    </row>
    <row r="1674" spans="1:11" x14ac:dyDescent="0.2">
      <c r="A1674" s="601"/>
      <c r="B1674" s="658"/>
      <c r="F1674" s="593"/>
      <c r="G1674" s="593"/>
      <c r="H1674" s="593"/>
      <c r="I1674" s="593"/>
      <c r="J1674" s="593"/>
      <c r="K1674" s="593"/>
    </row>
    <row r="1675" spans="1:11" x14ac:dyDescent="0.2">
      <c r="A1675" s="601"/>
      <c r="B1675" s="658"/>
      <c r="F1675" s="593"/>
      <c r="G1675" s="593"/>
      <c r="H1675" s="593"/>
      <c r="I1675" s="593"/>
      <c r="J1675" s="593"/>
      <c r="K1675" s="593"/>
    </row>
    <row r="1676" spans="1:11" x14ac:dyDescent="0.2">
      <c r="A1676" s="601"/>
      <c r="B1676" s="658"/>
      <c r="F1676" s="593"/>
      <c r="G1676" s="593"/>
      <c r="H1676" s="593"/>
      <c r="I1676" s="593"/>
      <c r="J1676" s="593"/>
      <c r="K1676" s="593"/>
    </row>
    <row r="1677" spans="1:11" x14ac:dyDescent="0.2">
      <c r="A1677" s="601"/>
      <c r="B1677" s="658"/>
      <c r="F1677" s="593"/>
      <c r="G1677" s="593"/>
      <c r="H1677" s="593"/>
      <c r="I1677" s="593"/>
      <c r="J1677" s="593"/>
      <c r="K1677" s="593"/>
    </row>
    <row r="1678" spans="1:11" x14ac:dyDescent="0.2">
      <c r="A1678" s="601"/>
      <c r="B1678" s="658"/>
      <c r="F1678" s="593"/>
      <c r="G1678" s="593"/>
      <c r="H1678" s="593"/>
      <c r="I1678" s="593"/>
      <c r="J1678" s="593"/>
      <c r="K1678" s="593"/>
    </row>
    <row r="1679" spans="1:11" x14ac:dyDescent="0.2">
      <c r="A1679" s="601"/>
      <c r="B1679" s="658"/>
      <c r="F1679" s="593"/>
      <c r="G1679" s="593"/>
      <c r="H1679" s="593"/>
      <c r="I1679" s="593"/>
      <c r="J1679" s="593"/>
      <c r="K1679" s="593"/>
    </row>
    <row r="1680" spans="1:11" x14ac:dyDescent="0.2">
      <c r="A1680" s="601"/>
      <c r="B1680" s="658"/>
      <c r="F1680" s="593"/>
      <c r="G1680" s="593"/>
      <c r="H1680" s="593"/>
      <c r="I1680" s="593"/>
      <c r="J1680" s="593"/>
      <c r="K1680" s="593"/>
    </row>
    <row r="1681" spans="1:11" x14ac:dyDescent="0.2">
      <c r="A1681" s="601"/>
      <c r="B1681" s="658"/>
      <c r="F1681" s="593"/>
      <c r="G1681" s="593"/>
      <c r="H1681" s="593"/>
      <c r="I1681" s="593"/>
      <c r="J1681" s="593"/>
      <c r="K1681" s="593"/>
    </row>
    <row r="1682" spans="1:11" x14ac:dyDescent="0.2">
      <c r="A1682" s="601"/>
      <c r="B1682" s="658"/>
      <c r="F1682" s="593"/>
      <c r="G1682" s="593"/>
      <c r="H1682" s="593"/>
      <c r="I1682" s="593"/>
      <c r="J1682" s="593"/>
      <c r="K1682" s="593"/>
    </row>
    <row r="1683" spans="1:11" x14ac:dyDescent="0.2">
      <c r="A1683" s="601"/>
      <c r="B1683" s="658"/>
      <c r="F1683" s="593"/>
      <c r="G1683" s="593"/>
      <c r="H1683" s="593"/>
      <c r="I1683" s="593"/>
      <c r="J1683" s="593"/>
      <c r="K1683" s="593"/>
    </row>
    <row r="1684" spans="1:11" x14ac:dyDescent="0.2">
      <c r="A1684" s="601"/>
      <c r="B1684" s="658"/>
      <c r="F1684" s="593"/>
      <c r="G1684" s="593"/>
      <c r="H1684" s="593"/>
      <c r="I1684" s="593"/>
      <c r="J1684" s="593"/>
      <c r="K1684" s="593"/>
    </row>
    <row r="1685" spans="1:11" x14ac:dyDescent="0.2">
      <c r="A1685" s="601"/>
      <c r="B1685" s="658"/>
      <c r="F1685" s="593"/>
      <c r="G1685" s="593"/>
      <c r="H1685" s="593"/>
      <c r="I1685" s="593"/>
      <c r="J1685" s="593"/>
      <c r="K1685" s="593"/>
    </row>
    <row r="1686" spans="1:11" x14ac:dyDescent="0.2">
      <c r="A1686" s="601"/>
      <c r="B1686" s="658"/>
      <c r="F1686" s="593"/>
      <c r="G1686" s="593"/>
      <c r="H1686" s="593"/>
      <c r="I1686" s="593"/>
      <c r="J1686" s="593"/>
      <c r="K1686" s="593"/>
    </row>
    <row r="1687" spans="1:11" x14ac:dyDescent="0.2">
      <c r="A1687" s="601"/>
      <c r="B1687" s="658"/>
      <c r="F1687" s="593"/>
      <c r="G1687" s="593"/>
      <c r="H1687" s="593"/>
      <c r="I1687" s="593"/>
      <c r="J1687" s="593"/>
      <c r="K1687" s="593"/>
    </row>
    <row r="1688" spans="1:11" x14ac:dyDescent="0.2">
      <c r="A1688" s="601"/>
      <c r="B1688" s="658"/>
      <c r="F1688" s="593"/>
      <c r="G1688" s="593"/>
      <c r="H1688" s="593"/>
      <c r="I1688" s="593"/>
      <c r="J1688" s="593"/>
      <c r="K1688" s="593"/>
    </row>
    <row r="1689" spans="1:11" x14ac:dyDescent="0.2">
      <c r="A1689" s="601"/>
      <c r="B1689" s="658"/>
      <c r="F1689" s="593"/>
      <c r="G1689" s="593"/>
      <c r="H1689" s="593"/>
      <c r="I1689" s="593"/>
      <c r="J1689" s="593"/>
      <c r="K1689" s="593"/>
    </row>
    <row r="1690" spans="1:11" x14ac:dyDescent="0.2">
      <c r="A1690" s="601"/>
      <c r="B1690" s="658"/>
      <c r="F1690" s="593"/>
      <c r="G1690" s="593"/>
      <c r="H1690" s="593"/>
      <c r="I1690" s="593"/>
      <c r="J1690" s="593"/>
      <c r="K1690" s="593"/>
    </row>
    <row r="1691" spans="1:11" x14ac:dyDescent="0.2">
      <c r="A1691" s="601"/>
      <c r="B1691" s="658"/>
      <c r="F1691" s="593"/>
      <c r="G1691" s="593"/>
      <c r="H1691" s="593"/>
      <c r="I1691" s="593"/>
      <c r="J1691" s="593"/>
      <c r="K1691" s="593"/>
    </row>
    <row r="1692" spans="1:11" x14ac:dyDescent="0.2">
      <c r="A1692" s="601"/>
      <c r="B1692" s="658"/>
      <c r="F1692" s="593"/>
      <c r="G1692" s="593"/>
      <c r="H1692" s="593"/>
      <c r="I1692" s="593"/>
      <c r="J1692" s="593"/>
      <c r="K1692" s="593"/>
    </row>
    <row r="1693" spans="1:11" x14ac:dyDescent="0.2">
      <c r="A1693" s="601"/>
      <c r="B1693" s="658"/>
      <c r="F1693" s="593"/>
      <c r="G1693" s="593"/>
      <c r="H1693" s="593"/>
      <c r="I1693" s="593"/>
      <c r="J1693" s="593"/>
      <c r="K1693" s="593"/>
    </row>
    <row r="1694" spans="1:11" x14ac:dyDescent="0.2">
      <c r="A1694" s="601"/>
      <c r="B1694" s="658"/>
      <c r="F1694" s="593"/>
      <c r="G1694" s="593"/>
      <c r="H1694" s="593"/>
      <c r="I1694" s="593"/>
      <c r="J1694" s="593"/>
      <c r="K1694" s="593"/>
    </row>
    <row r="1695" spans="1:11" x14ac:dyDescent="0.2">
      <c r="A1695" s="601"/>
      <c r="B1695" s="658"/>
      <c r="F1695" s="593"/>
      <c r="G1695" s="593"/>
      <c r="H1695" s="593"/>
      <c r="I1695" s="593"/>
      <c r="J1695" s="593"/>
      <c r="K1695" s="593"/>
    </row>
    <row r="1696" spans="1:11" x14ac:dyDescent="0.2">
      <c r="A1696" s="601"/>
      <c r="B1696" s="658"/>
      <c r="F1696" s="593"/>
      <c r="G1696" s="593"/>
      <c r="H1696" s="593"/>
      <c r="I1696" s="593"/>
      <c r="J1696" s="593"/>
      <c r="K1696" s="593"/>
    </row>
    <row r="1697" spans="1:11" x14ac:dyDescent="0.2">
      <c r="A1697" s="601"/>
      <c r="B1697" s="658"/>
      <c r="F1697" s="593"/>
      <c r="G1697" s="593"/>
      <c r="H1697" s="593"/>
      <c r="I1697" s="593"/>
      <c r="J1697" s="593"/>
      <c r="K1697" s="593"/>
    </row>
    <row r="1698" spans="1:11" x14ac:dyDescent="0.2">
      <c r="A1698" s="601"/>
      <c r="B1698" s="658"/>
      <c r="F1698" s="593"/>
      <c r="G1698" s="593"/>
      <c r="H1698" s="593"/>
      <c r="I1698" s="593"/>
      <c r="J1698" s="593"/>
      <c r="K1698" s="593"/>
    </row>
    <row r="1699" spans="1:11" x14ac:dyDescent="0.2">
      <c r="A1699" s="601"/>
      <c r="B1699" s="658"/>
      <c r="F1699" s="593"/>
      <c r="G1699" s="593"/>
      <c r="H1699" s="593"/>
      <c r="I1699" s="593"/>
      <c r="J1699" s="593"/>
      <c r="K1699" s="593"/>
    </row>
    <row r="1700" spans="1:11" x14ac:dyDescent="0.2">
      <c r="A1700" s="601"/>
      <c r="B1700" s="658"/>
      <c r="F1700" s="593"/>
      <c r="G1700" s="593"/>
      <c r="H1700" s="593"/>
      <c r="I1700" s="593"/>
      <c r="J1700" s="593"/>
      <c r="K1700" s="593"/>
    </row>
    <row r="1701" spans="1:11" x14ac:dyDescent="0.2">
      <c r="A1701" s="601"/>
      <c r="B1701" s="658"/>
      <c r="F1701" s="593"/>
      <c r="G1701" s="593"/>
      <c r="H1701" s="593"/>
      <c r="I1701" s="593"/>
      <c r="J1701" s="593"/>
      <c r="K1701" s="593"/>
    </row>
    <row r="1702" spans="1:11" x14ac:dyDescent="0.2">
      <c r="A1702" s="601"/>
      <c r="B1702" s="658"/>
      <c r="F1702" s="593"/>
      <c r="G1702" s="593"/>
      <c r="H1702" s="593"/>
      <c r="I1702" s="593"/>
      <c r="J1702" s="593"/>
      <c r="K1702" s="593"/>
    </row>
    <row r="1703" spans="1:11" x14ac:dyDescent="0.2">
      <c r="A1703" s="601"/>
      <c r="B1703" s="658"/>
      <c r="F1703" s="593"/>
      <c r="G1703" s="593"/>
      <c r="H1703" s="593"/>
      <c r="I1703" s="593"/>
      <c r="J1703" s="593"/>
      <c r="K1703" s="593"/>
    </row>
    <row r="1704" spans="1:11" x14ac:dyDescent="0.2">
      <c r="A1704" s="601"/>
      <c r="B1704" s="658"/>
      <c r="F1704" s="593"/>
      <c r="G1704" s="593"/>
      <c r="H1704" s="593"/>
      <c r="I1704" s="593"/>
      <c r="J1704" s="593"/>
      <c r="K1704" s="593"/>
    </row>
    <row r="1705" spans="1:11" x14ac:dyDescent="0.2">
      <c r="A1705" s="601"/>
      <c r="B1705" s="658"/>
      <c r="F1705" s="593"/>
      <c r="G1705" s="593"/>
      <c r="H1705" s="593"/>
      <c r="I1705" s="593"/>
      <c r="J1705" s="593"/>
      <c r="K1705" s="593"/>
    </row>
    <row r="1706" spans="1:11" x14ac:dyDescent="0.2">
      <c r="A1706" s="601"/>
      <c r="B1706" s="658"/>
      <c r="F1706" s="593"/>
      <c r="G1706" s="593"/>
      <c r="H1706" s="593"/>
      <c r="I1706" s="593"/>
      <c r="J1706" s="593"/>
      <c r="K1706" s="593"/>
    </row>
    <row r="1707" spans="1:11" x14ac:dyDescent="0.2">
      <c r="A1707" s="601"/>
      <c r="B1707" s="658"/>
      <c r="F1707" s="593"/>
      <c r="G1707" s="593"/>
      <c r="H1707" s="593"/>
      <c r="I1707" s="593"/>
      <c r="J1707" s="593"/>
      <c r="K1707" s="593"/>
    </row>
    <row r="1708" spans="1:11" x14ac:dyDescent="0.2">
      <c r="A1708" s="601"/>
      <c r="B1708" s="658"/>
      <c r="F1708" s="593"/>
      <c r="G1708" s="593"/>
      <c r="H1708" s="593"/>
      <c r="I1708" s="593"/>
      <c r="J1708" s="593"/>
      <c r="K1708" s="593"/>
    </row>
    <row r="1709" spans="1:11" x14ac:dyDescent="0.2">
      <c r="A1709" s="601"/>
      <c r="B1709" s="658"/>
      <c r="F1709" s="593"/>
      <c r="G1709" s="593"/>
      <c r="H1709" s="593"/>
      <c r="I1709" s="593"/>
      <c r="J1709" s="593"/>
      <c r="K1709" s="593"/>
    </row>
    <row r="1710" spans="1:11" x14ac:dyDescent="0.2">
      <c r="A1710" s="601"/>
      <c r="B1710" s="658"/>
      <c r="F1710" s="593"/>
      <c r="G1710" s="593"/>
      <c r="H1710" s="593"/>
      <c r="I1710" s="593"/>
      <c r="J1710" s="593"/>
      <c r="K1710" s="593"/>
    </row>
    <row r="1711" spans="1:11" x14ac:dyDescent="0.2">
      <c r="A1711" s="601"/>
      <c r="B1711" s="658"/>
      <c r="F1711" s="593"/>
      <c r="G1711" s="593"/>
      <c r="H1711" s="593"/>
      <c r="I1711" s="593"/>
      <c r="J1711" s="593"/>
      <c r="K1711" s="593"/>
    </row>
    <row r="1712" spans="1:11" x14ac:dyDescent="0.2">
      <c r="A1712" s="601"/>
      <c r="B1712" s="658"/>
      <c r="F1712" s="593"/>
      <c r="G1712" s="593"/>
      <c r="H1712" s="593"/>
      <c r="I1712" s="593"/>
      <c r="J1712" s="593"/>
      <c r="K1712" s="593"/>
    </row>
    <row r="1713" spans="1:11" x14ac:dyDescent="0.2">
      <c r="A1713" s="601"/>
      <c r="B1713" s="658"/>
      <c r="F1713" s="593"/>
      <c r="G1713" s="593"/>
      <c r="H1713" s="593"/>
      <c r="I1713" s="593"/>
      <c r="J1713" s="593"/>
      <c r="K1713" s="593"/>
    </row>
    <row r="1714" spans="1:11" x14ac:dyDescent="0.2">
      <c r="A1714" s="601"/>
      <c r="B1714" s="658"/>
      <c r="F1714" s="593"/>
      <c r="G1714" s="593"/>
      <c r="H1714" s="593"/>
      <c r="I1714" s="593"/>
      <c r="J1714" s="593"/>
      <c r="K1714" s="593"/>
    </row>
    <row r="1715" spans="1:11" x14ac:dyDescent="0.2">
      <c r="A1715" s="601"/>
      <c r="B1715" s="658"/>
      <c r="F1715" s="593"/>
      <c r="G1715" s="593"/>
      <c r="H1715" s="593"/>
      <c r="I1715" s="593"/>
      <c r="J1715" s="593"/>
      <c r="K1715" s="593"/>
    </row>
    <row r="1716" spans="1:11" x14ac:dyDescent="0.2">
      <c r="A1716" s="601"/>
      <c r="B1716" s="658"/>
      <c r="F1716" s="593"/>
      <c r="G1716" s="593"/>
      <c r="H1716" s="593"/>
      <c r="I1716" s="593"/>
      <c r="J1716" s="593"/>
      <c r="K1716" s="593"/>
    </row>
    <row r="1717" spans="1:11" x14ac:dyDescent="0.2">
      <c r="A1717" s="601"/>
      <c r="B1717" s="658"/>
      <c r="F1717" s="593"/>
      <c r="G1717" s="593"/>
      <c r="H1717" s="593"/>
      <c r="I1717" s="593"/>
      <c r="J1717" s="593"/>
      <c r="K1717" s="593"/>
    </row>
    <row r="1718" spans="1:11" x14ac:dyDescent="0.2">
      <c r="A1718" s="601"/>
      <c r="B1718" s="658"/>
      <c r="F1718" s="593"/>
      <c r="G1718" s="593"/>
      <c r="H1718" s="593"/>
      <c r="I1718" s="593"/>
      <c r="J1718" s="593"/>
      <c r="K1718" s="593"/>
    </row>
    <row r="1719" spans="1:11" x14ac:dyDescent="0.2">
      <c r="A1719" s="601"/>
      <c r="B1719" s="658"/>
      <c r="F1719" s="593"/>
      <c r="G1719" s="593"/>
      <c r="H1719" s="593"/>
      <c r="I1719" s="593"/>
      <c r="J1719" s="593"/>
      <c r="K1719" s="593"/>
    </row>
    <row r="1720" spans="1:11" x14ac:dyDescent="0.2">
      <c r="A1720" s="601"/>
      <c r="B1720" s="658"/>
      <c r="F1720" s="593"/>
      <c r="G1720" s="593"/>
      <c r="H1720" s="593"/>
      <c r="I1720" s="593"/>
      <c r="J1720" s="593"/>
      <c r="K1720" s="593"/>
    </row>
    <row r="1721" spans="1:11" x14ac:dyDescent="0.2">
      <c r="A1721" s="601"/>
      <c r="B1721" s="658"/>
      <c r="F1721" s="593"/>
      <c r="G1721" s="593"/>
      <c r="H1721" s="593"/>
      <c r="I1721" s="593"/>
      <c r="J1721" s="593"/>
      <c r="K1721" s="593"/>
    </row>
    <row r="1722" spans="1:11" x14ac:dyDescent="0.2">
      <c r="A1722" s="601"/>
      <c r="B1722" s="658"/>
      <c r="F1722" s="593"/>
      <c r="G1722" s="593"/>
      <c r="H1722" s="593"/>
      <c r="I1722" s="593"/>
      <c r="J1722" s="593"/>
      <c r="K1722" s="593"/>
    </row>
    <row r="1723" spans="1:11" x14ac:dyDescent="0.2">
      <c r="A1723" s="601"/>
      <c r="B1723" s="658"/>
      <c r="F1723" s="593"/>
      <c r="G1723" s="593"/>
      <c r="H1723" s="593"/>
      <c r="I1723" s="593"/>
      <c r="J1723" s="593"/>
      <c r="K1723" s="593"/>
    </row>
    <row r="1724" spans="1:11" x14ac:dyDescent="0.2">
      <c r="A1724" s="601"/>
      <c r="B1724" s="658"/>
      <c r="F1724" s="593"/>
      <c r="G1724" s="593"/>
      <c r="H1724" s="593"/>
      <c r="I1724" s="593"/>
      <c r="J1724" s="593"/>
      <c r="K1724" s="593"/>
    </row>
    <row r="1725" spans="1:11" x14ac:dyDescent="0.2">
      <c r="A1725" s="601"/>
      <c r="B1725" s="658"/>
      <c r="F1725" s="593"/>
      <c r="G1725" s="593"/>
      <c r="H1725" s="593"/>
      <c r="I1725" s="593"/>
      <c r="J1725" s="593"/>
      <c r="K1725" s="593"/>
    </row>
    <row r="1726" spans="1:11" x14ac:dyDescent="0.2">
      <c r="A1726" s="601"/>
      <c r="B1726" s="658"/>
      <c r="F1726" s="593"/>
      <c r="G1726" s="593"/>
      <c r="H1726" s="593"/>
      <c r="I1726" s="593"/>
      <c r="J1726" s="593"/>
      <c r="K1726" s="593"/>
    </row>
    <row r="1727" spans="1:11" x14ac:dyDescent="0.2">
      <c r="A1727" s="601"/>
      <c r="B1727" s="658"/>
      <c r="F1727" s="593"/>
      <c r="G1727" s="593"/>
      <c r="H1727" s="593"/>
      <c r="I1727" s="593"/>
      <c r="J1727" s="593"/>
      <c r="K1727" s="593"/>
    </row>
    <row r="1728" spans="1:11" x14ac:dyDescent="0.2">
      <c r="A1728" s="601"/>
      <c r="B1728" s="658"/>
      <c r="F1728" s="593"/>
      <c r="G1728" s="593"/>
      <c r="H1728" s="593"/>
      <c r="I1728" s="593"/>
      <c r="J1728" s="593"/>
      <c r="K1728" s="593"/>
    </row>
    <row r="1729" spans="1:11" x14ac:dyDescent="0.2">
      <c r="A1729" s="601"/>
      <c r="B1729" s="658"/>
      <c r="F1729" s="593"/>
      <c r="G1729" s="593"/>
      <c r="H1729" s="593"/>
      <c r="I1729" s="593"/>
      <c r="J1729" s="593"/>
      <c r="K1729" s="593"/>
    </row>
    <row r="1730" spans="1:11" x14ac:dyDescent="0.2">
      <c r="A1730" s="601"/>
      <c r="B1730" s="658"/>
      <c r="F1730" s="593"/>
      <c r="G1730" s="593"/>
      <c r="H1730" s="593"/>
      <c r="I1730" s="593"/>
      <c r="J1730" s="593"/>
      <c r="K1730" s="593"/>
    </row>
    <row r="1731" spans="1:11" x14ac:dyDescent="0.2">
      <c r="A1731" s="601"/>
      <c r="B1731" s="658"/>
      <c r="F1731" s="593"/>
      <c r="G1731" s="593"/>
      <c r="H1731" s="593"/>
      <c r="I1731" s="593"/>
      <c r="J1731" s="593"/>
      <c r="K1731" s="593"/>
    </row>
    <row r="1732" spans="1:11" x14ac:dyDescent="0.2">
      <c r="A1732" s="601"/>
      <c r="B1732" s="658"/>
      <c r="F1732" s="593"/>
      <c r="G1732" s="593"/>
      <c r="H1732" s="593"/>
      <c r="I1732" s="593"/>
      <c r="J1732" s="593"/>
      <c r="K1732" s="593"/>
    </row>
    <row r="1733" spans="1:11" x14ac:dyDescent="0.2">
      <c r="A1733" s="601"/>
      <c r="B1733" s="658"/>
      <c r="F1733" s="593"/>
      <c r="G1733" s="593"/>
      <c r="H1733" s="593"/>
      <c r="I1733" s="593"/>
      <c r="J1733" s="593"/>
      <c r="K1733" s="593"/>
    </row>
    <row r="1734" spans="1:11" x14ac:dyDescent="0.2">
      <c r="A1734" s="601"/>
      <c r="B1734" s="658"/>
      <c r="F1734" s="593"/>
      <c r="G1734" s="593"/>
      <c r="H1734" s="593"/>
      <c r="I1734" s="593"/>
      <c r="J1734" s="593"/>
      <c r="K1734" s="593"/>
    </row>
    <row r="1735" spans="1:11" x14ac:dyDescent="0.2">
      <c r="A1735" s="601"/>
      <c r="B1735" s="658"/>
      <c r="F1735" s="593"/>
      <c r="G1735" s="593"/>
      <c r="H1735" s="593"/>
      <c r="I1735" s="593"/>
      <c r="J1735" s="593"/>
      <c r="K1735" s="593"/>
    </row>
    <row r="1736" spans="1:11" x14ac:dyDescent="0.2">
      <c r="A1736" s="601"/>
      <c r="B1736" s="658"/>
      <c r="F1736" s="593"/>
      <c r="G1736" s="593"/>
      <c r="H1736" s="593"/>
      <c r="I1736" s="593"/>
      <c r="J1736" s="593"/>
      <c r="K1736" s="593"/>
    </row>
    <row r="1737" spans="1:11" x14ac:dyDescent="0.2">
      <c r="A1737" s="601"/>
      <c r="B1737" s="658"/>
      <c r="F1737" s="593"/>
      <c r="G1737" s="593"/>
      <c r="H1737" s="593"/>
      <c r="I1737" s="593"/>
      <c r="J1737" s="593"/>
      <c r="K1737" s="593"/>
    </row>
    <row r="1738" spans="1:11" x14ac:dyDescent="0.2">
      <c r="A1738" s="601"/>
      <c r="B1738" s="658"/>
      <c r="F1738" s="593"/>
      <c r="G1738" s="593"/>
      <c r="H1738" s="593"/>
      <c r="I1738" s="593"/>
      <c r="J1738" s="593"/>
      <c r="K1738" s="593"/>
    </row>
    <row r="1739" spans="1:11" x14ac:dyDescent="0.2">
      <c r="A1739" s="601"/>
      <c r="B1739" s="658"/>
      <c r="F1739" s="593"/>
      <c r="G1739" s="593"/>
      <c r="H1739" s="593"/>
      <c r="I1739" s="593"/>
      <c r="J1739" s="593"/>
      <c r="K1739" s="593"/>
    </row>
    <row r="1740" spans="1:11" x14ac:dyDescent="0.2">
      <c r="A1740" s="601"/>
      <c r="B1740" s="658"/>
      <c r="F1740" s="593"/>
      <c r="G1740" s="593"/>
      <c r="H1740" s="593"/>
      <c r="I1740" s="593"/>
      <c r="J1740" s="593"/>
      <c r="K1740" s="593"/>
    </row>
    <row r="1741" spans="1:11" x14ac:dyDescent="0.2">
      <c r="A1741" s="601"/>
      <c r="B1741" s="658"/>
      <c r="F1741" s="593"/>
      <c r="G1741" s="593"/>
      <c r="H1741" s="593"/>
      <c r="I1741" s="593"/>
      <c r="J1741" s="593"/>
      <c r="K1741" s="593"/>
    </row>
    <row r="1742" spans="1:11" x14ac:dyDescent="0.2">
      <c r="A1742" s="601"/>
      <c r="B1742" s="658"/>
      <c r="F1742" s="593"/>
      <c r="G1742" s="593"/>
      <c r="H1742" s="593"/>
      <c r="I1742" s="593"/>
      <c r="J1742" s="593"/>
      <c r="K1742" s="593"/>
    </row>
    <row r="1743" spans="1:11" x14ac:dyDescent="0.2">
      <c r="A1743" s="601"/>
      <c r="B1743" s="658"/>
      <c r="F1743" s="593"/>
      <c r="G1743" s="593"/>
      <c r="H1743" s="593"/>
      <c r="I1743" s="593"/>
      <c r="J1743" s="593"/>
      <c r="K1743" s="593"/>
    </row>
    <row r="1744" spans="1:11" x14ac:dyDescent="0.2">
      <c r="A1744" s="601"/>
      <c r="B1744" s="658"/>
      <c r="F1744" s="593"/>
      <c r="G1744" s="593"/>
      <c r="H1744" s="593"/>
      <c r="I1744" s="593"/>
      <c r="J1744" s="593"/>
      <c r="K1744" s="593"/>
    </row>
    <row r="1745" spans="1:11" x14ac:dyDescent="0.2">
      <c r="A1745" s="601"/>
      <c r="B1745" s="658"/>
      <c r="F1745" s="593"/>
      <c r="G1745" s="593"/>
      <c r="H1745" s="593"/>
      <c r="I1745" s="593"/>
      <c r="J1745" s="593"/>
      <c r="K1745" s="593"/>
    </row>
    <row r="1746" spans="1:11" x14ac:dyDescent="0.2">
      <c r="A1746" s="601"/>
      <c r="B1746" s="658"/>
      <c r="F1746" s="593"/>
      <c r="G1746" s="593"/>
      <c r="H1746" s="593"/>
      <c r="I1746" s="593"/>
      <c r="J1746" s="593"/>
      <c r="K1746" s="593"/>
    </row>
    <row r="1747" spans="1:11" x14ac:dyDescent="0.2">
      <c r="A1747" s="601"/>
      <c r="B1747" s="658"/>
      <c r="F1747" s="593"/>
      <c r="G1747" s="593"/>
      <c r="H1747" s="593"/>
      <c r="I1747" s="593"/>
      <c r="J1747" s="593"/>
      <c r="K1747" s="593"/>
    </row>
    <row r="1748" spans="1:11" x14ac:dyDescent="0.2">
      <c r="A1748" s="601"/>
      <c r="B1748" s="658"/>
      <c r="F1748" s="593"/>
      <c r="G1748" s="593"/>
      <c r="H1748" s="593"/>
      <c r="I1748" s="593"/>
      <c r="J1748" s="593"/>
      <c r="K1748" s="593"/>
    </row>
    <row r="1749" spans="1:11" x14ac:dyDescent="0.2">
      <c r="A1749" s="601"/>
      <c r="B1749" s="658"/>
      <c r="F1749" s="593"/>
      <c r="G1749" s="593"/>
      <c r="H1749" s="593"/>
      <c r="I1749" s="593"/>
      <c r="J1749" s="593"/>
      <c r="K1749" s="593"/>
    </row>
    <row r="1750" spans="1:11" x14ac:dyDescent="0.2">
      <c r="A1750" s="601"/>
      <c r="B1750" s="658"/>
      <c r="F1750" s="593"/>
      <c r="G1750" s="593"/>
      <c r="H1750" s="593"/>
      <c r="I1750" s="593"/>
      <c r="J1750" s="593"/>
      <c r="K1750" s="593"/>
    </row>
    <row r="1751" spans="1:11" x14ac:dyDescent="0.2">
      <c r="A1751" s="601"/>
      <c r="B1751" s="658"/>
      <c r="F1751" s="593"/>
      <c r="G1751" s="593"/>
      <c r="H1751" s="593"/>
      <c r="I1751" s="593"/>
      <c r="J1751" s="593"/>
      <c r="K1751" s="593"/>
    </row>
    <row r="1752" spans="1:11" x14ac:dyDescent="0.2">
      <c r="A1752" s="601"/>
      <c r="B1752" s="658"/>
      <c r="F1752" s="593"/>
      <c r="G1752" s="593"/>
      <c r="H1752" s="593"/>
      <c r="I1752" s="593"/>
      <c r="J1752" s="593"/>
      <c r="K1752" s="593"/>
    </row>
    <row r="1753" spans="1:11" x14ac:dyDescent="0.2">
      <c r="A1753" s="601"/>
      <c r="B1753" s="658"/>
      <c r="F1753" s="593"/>
      <c r="G1753" s="593"/>
      <c r="H1753" s="593"/>
      <c r="I1753" s="593"/>
      <c r="J1753" s="593"/>
      <c r="K1753" s="593"/>
    </row>
    <row r="1754" spans="1:11" x14ac:dyDescent="0.2">
      <c r="A1754" s="601"/>
      <c r="B1754" s="658"/>
      <c r="F1754" s="593"/>
      <c r="G1754" s="593"/>
      <c r="H1754" s="593"/>
      <c r="I1754" s="593"/>
      <c r="J1754" s="593"/>
      <c r="K1754" s="593"/>
    </row>
    <row r="1755" spans="1:11" x14ac:dyDescent="0.2">
      <c r="A1755" s="601"/>
      <c r="B1755" s="658"/>
      <c r="F1755" s="593"/>
      <c r="G1755" s="593"/>
      <c r="H1755" s="593"/>
      <c r="I1755" s="593"/>
      <c r="J1755" s="593"/>
      <c r="K1755" s="593"/>
    </row>
    <row r="1756" spans="1:11" x14ac:dyDescent="0.2">
      <c r="A1756" s="601"/>
      <c r="B1756" s="658"/>
      <c r="F1756" s="593"/>
      <c r="G1756" s="593"/>
      <c r="H1756" s="593"/>
      <c r="I1756" s="593"/>
      <c r="J1756" s="593"/>
      <c r="K1756" s="593"/>
    </row>
    <row r="1757" spans="1:11" x14ac:dyDescent="0.2">
      <c r="A1757" s="601"/>
      <c r="B1757" s="658"/>
      <c r="F1757" s="593"/>
      <c r="G1757" s="593"/>
      <c r="H1757" s="593"/>
      <c r="I1757" s="593"/>
      <c r="J1757" s="593"/>
      <c r="K1757" s="593"/>
    </row>
    <row r="1758" spans="1:11" x14ac:dyDescent="0.2">
      <c r="A1758" s="601"/>
      <c r="B1758" s="658"/>
      <c r="F1758" s="593"/>
      <c r="G1758" s="593"/>
      <c r="H1758" s="593"/>
      <c r="I1758" s="593"/>
      <c r="J1758" s="593"/>
      <c r="K1758" s="593"/>
    </row>
    <row r="1759" spans="1:11" x14ac:dyDescent="0.2">
      <c r="A1759" s="601"/>
      <c r="B1759" s="658"/>
      <c r="F1759" s="593"/>
      <c r="G1759" s="593"/>
      <c r="H1759" s="593"/>
      <c r="I1759" s="593"/>
      <c r="J1759" s="593"/>
      <c r="K1759" s="593"/>
    </row>
    <row r="1760" spans="1:11" x14ac:dyDescent="0.2">
      <c r="A1760" s="601"/>
      <c r="B1760" s="658"/>
      <c r="F1760" s="593"/>
      <c r="G1760" s="593"/>
      <c r="H1760" s="593"/>
      <c r="I1760" s="593"/>
      <c r="J1760" s="593"/>
      <c r="K1760" s="593"/>
    </row>
    <row r="1761" spans="1:11" x14ac:dyDescent="0.2">
      <c r="A1761" s="601"/>
      <c r="B1761" s="658"/>
      <c r="F1761" s="593"/>
      <c r="G1761" s="593"/>
      <c r="H1761" s="593"/>
      <c r="I1761" s="593"/>
      <c r="J1761" s="593"/>
      <c r="K1761" s="593"/>
    </row>
    <row r="1762" spans="1:11" x14ac:dyDescent="0.2">
      <c r="A1762" s="601"/>
      <c r="B1762" s="658"/>
      <c r="F1762" s="593"/>
      <c r="G1762" s="593"/>
      <c r="H1762" s="593"/>
      <c r="I1762" s="593"/>
      <c r="J1762" s="593"/>
      <c r="K1762" s="593"/>
    </row>
    <row r="1763" spans="1:11" x14ac:dyDescent="0.2">
      <c r="A1763" s="601"/>
      <c r="B1763" s="658"/>
      <c r="F1763" s="593"/>
      <c r="G1763" s="593"/>
      <c r="H1763" s="593"/>
      <c r="I1763" s="593"/>
      <c r="J1763" s="593"/>
      <c r="K1763" s="593"/>
    </row>
    <row r="1764" spans="1:11" x14ac:dyDescent="0.2">
      <c r="A1764" s="601"/>
      <c r="B1764" s="658"/>
      <c r="F1764" s="593"/>
      <c r="G1764" s="593"/>
      <c r="H1764" s="593"/>
      <c r="I1764" s="593"/>
      <c r="J1764" s="593"/>
      <c r="K1764" s="593"/>
    </row>
    <row r="1765" spans="1:11" x14ac:dyDescent="0.2">
      <c r="A1765" s="601"/>
      <c r="B1765" s="658"/>
      <c r="F1765" s="593"/>
      <c r="G1765" s="593"/>
      <c r="H1765" s="593"/>
      <c r="I1765" s="593"/>
      <c r="J1765" s="593"/>
      <c r="K1765" s="593"/>
    </row>
    <row r="1766" spans="1:11" x14ac:dyDescent="0.2">
      <c r="A1766" s="601"/>
      <c r="B1766" s="658"/>
      <c r="F1766" s="593"/>
      <c r="G1766" s="593"/>
      <c r="H1766" s="593"/>
      <c r="I1766" s="593"/>
      <c r="J1766" s="593"/>
      <c r="K1766" s="593"/>
    </row>
    <row r="1767" spans="1:11" x14ac:dyDescent="0.2">
      <c r="A1767" s="601"/>
      <c r="B1767" s="658"/>
      <c r="F1767" s="593"/>
      <c r="G1767" s="593"/>
      <c r="H1767" s="593"/>
      <c r="I1767" s="593"/>
      <c r="J1767" s="593"/>
      <c r="K1767" s="593"/>
    </row>
    <row r="1768" spans="1:11" x14ac:dyDescent="0.2">
      <c r="A1768" s="601"/>
      <c r="B1768" s="658"/>
      <c r="F1768" s="593"/>
      <c r="G1768" s="593"/>
      <c r="H1768" s="593"/>
      <c r="I1768" s="593"/>
      <c r="J1768" s="593"/>
      <c r="K1768" s="593"/>
    </row>
    <row r="1769" spans="1:11" x14ac:dyDescent="0.2">
      <c r="A1769" s="601"/>
      <c r="B1769" s="658"/>
      <c r="F1769" s="593"/>
      <c r="G1769" s="593"/>
      <c r="H1769" s="593"/>
      <c r="I1769" s="593"/>
      <c r="J1769" s="593"/>
      <c r="K1769" s="593"/>
    </row>
    <row r="1770" spans="1:11" x14ac:dyDescent="0.2">
      <c r="A1770" s="601"/>
      <c r="B1770" s="658"/>
      <c r="F1770" s="593"/>
      <c r="G1770" s="593"/>
      <c r="H1770" s="593"/>
      <c r="I1770" s="593"/>
      <c r="J1770" s="593"/>
      <c r="K1770" s="593"/>
    </row>
    <row r="1771" spans="1:11" x14ac:dyDescent="0.2">
      <c r="A1771" s="601"/>
      <c r="B1771" s="658"/>
      <c r="F1771" s="593"/>
      <c r="G1771" s="593"/>
      <c r="H1771" s="593"/>
      <c r="I1771" s="593"/>
      <c r="J1771" s="593"/>
      <c r="K1771" s="593"/>
    </row>
    <row r="1772" spans="1:11" x14ac:dyDescent="0.2">
      <c r="A1772" s="601"/>
      <c r="B1772" s="658"/>
      <c r="F1772" s="593"/>
      <c r="G1772" s="593"/>
      <c r="H1772" s="593"/>
      <c r="I1772" s="593"/>
      <c r="J1772" s="593"/>
      <c r="K1772" s="593"/>
    </row>
    <row r="1773" spans="1:11" x14ac:dyDescent="0.2">
      <c r="A1773" s="601"/>
      <c r="B1773" s="658"/>
      <c r="F1773" s="593"/>
      <c r="G1773" s="593"/>
      <c r="H1773" s="593"/>
      <c r="I1773" s="593"/>
      <c r="J1773" s="593"/>
      <c r="K1773" s="593"/>
    </row>
    <row r="1774" spans="1:11" x14ac:dyDescent="0.2">
      <c r="A1774" s="601"/>
      <c r="B1774" s="658"/>
      <c r="F1774" s="593"/>
      <c r="G1774" s="593"/>
      <c r="H1774" s="593"/>
      <c r="I1774" s="593"/>
      <c r="J1774" s="593"/>
      <c r="K1774" s="593"/>
    </row>
    <row r="1775" spans="1:11" x14ac:dyDescent="0.2">
      <c r="A1775" s="601"/>
      <c r="B1775" s="658"/>
      <c r="F1775" s="593"/>
      <c r="G1775" s="593"/>
      <c r="H1775" s="593"/>
      <c r="I1775" s="593"/>
      <c r="J1775" s="593"/>
      <c r="K1775" s="593"/>
    </row>
    <row r="1776" spans="1:11" x14ac:dyDescent="0.2">
      <c r="A1776" s="601"/>
      <c r="B1776" s="658"/>
      <c r="F1776" s="593"/>
      <c r="G1776" s="593"/>
      <c r="H1776" s="593"/>
      <c r="I1776" s="593"/>
      <c r="J1776" s="593"/>
      <c r="K1776" s="593"/>
    </row>
    <row r="1777" spans="1:11" x14ac:dyDescent="0.2">
      <c r="A1777" s="601"/>
      <c r="B1777" s="658"/>
      <c r="F1777" s="593"/>
      <c r="G1777" s="593"/>
      <c r="H1777" s="593"/>
      <c r="I1777" s="593"/>
      <c r="J1777" s="593"/>
      <c r="K1777" s="593"/>
    </row>
    <row r="1778" spans="1:11" x14ac:dyDescent="0.2">
      <c r="A1778" s="601"/>
      <c r="B1778" s="658"/>
      <c r="F1778" s="593"/>
      <c r="G1778" s="593"/>
      <c r="H1778" s="593"/>
      <c r="I1778" s="593"/>
      <c r="J1778" s="593"/>
      <c r="K1778" s="593"/>
    </row>
    <row r="1779" spans="1:11" x14ac:dyDescent="0.2">
      <c r="A1779" s="601"/>
      <c r="B1779" s="658"/>
      <c r="F1779" s="593"/>
      <c r="G1779" s="593"/>
      <c r="H1779" s="593"/>
      <c r="I1779" s="593"/>
      <c r="J1779" s="593"/>
      <c r="K1779" s="593"/>
    </row>
    <row r="1780" spans="1:11" x14ac:dyDescent="0.2">
      <c r="A1780" s="601"/>
      <c r="B1780" s="658"/>
      <c r="F1780" s="593"/>
      <c r="G1780" s="593"/>
      <c r="H1780" s="593"/>
      <c r="I1780" s="593"/>
      <c r="J1780" s="593"/>
      <c r="K1780" s="593"/>
    </row>
    <row r="1781" spans="1:11" x14ac:dyDescent="0.2">
      <c r="A1781" s="601"/>
      <c r="B1781" s="658"/>
      <c r="F1781" s="593"/>
      <c r="G1781" s="593"/>
      <c r="H1781" s="593"/>
      <c r="I1781" s="593"/>
      <c r="J1781" s="593"/>
      <c r="K1781" s="593"/>
    </row>
    <row r="1782" spans="1:11" x14ac:dyDescent="0.2">
      <c r="A1782" s="601"/>
      <c r="B1782" s="658"/>
      <c r="F1782" s="593"/>
      <c r="G1782" s="593"/>
      <c r="H1782" s="593"/>
      <c r="I1782" s="593"/>
      <c r="J1782" s="593"/>
      <c r="K1782" s="593"/>
    </row>
    <row r="1783" spans="1:11" x14ac:dyDescent="0.2">
      <c r="A1783" s="601"/>
      <c r="B1783" s="658"/>
      <c r="F1783" s="593"/>
      <c r="G1783" s="593"/>
      <c r="H1783" s="593"/>
      <c r="I1783" s="593"/>
      <c r="J1783" s="593"/>
      <c r="K1783" s="593"/>
    </row>
    <row r="1784" spans="1:11" x14ac:dyDescent="0.2">
      <c r="A1784" s="601"/>
      <c r="B1784" s="658"/>
      <c r="F1784" s="593"/>
      <c r="G1784" s="593"/>
      <c r="H1784" s="593"/>
      <c r="I1784" s="593"/>
      <c r="J1784" s="593"/>
      <c r="K1784" s="593"/>
    </row>
    <row r="1785" spans="1:11" x14ac:dyDescent="0.2">
      <c r="A1785" s="601"/>
      <c r="B1785" s="658"/>
      <c r="F1785" s="593"/>
      <c r="G1785" s="593"/>
      <c r="H1785" s="593"/>
      <c r="I1785" s="593"/>
      <c r="J1785" s="593"/>
      <c r="K1785" s="593"/>
    </row>
    <row r="1786" spans="1:11" x14ac:dyDescent="0.2">
      <c r="A1786" s="601"/>
      <c r="B1786" s="658"/>
      <c r="F1786" s="593"/>
      <c r="G1786" s="593"/>
      <c r="H1786" s="593"/>
      <c r="I1786" s="593"/>
      <c r="J1786" s="593"/>
      <c r="K1786" s="593"/>
    </row>
    <row r="1787" spans="1:11" x14ac:dyDescent="0.2">
      <c r="A1787" s="601"/>
      <c r="B1787" s="658"/>
      <c r="F1787" s="593"/>
      <c r="G1787" s="593"/>
      <c r="H1787" s="593"/>
      <c r="I1787" s="593"/>
      <c r="J1787" s="593"/>
      <c r="K1787" s="593"/>
    </row>
    <row r="1788" spans="1:11" x14ac:dyDescent="0.2">
      <c r="A1788" s="601"/>
      <c r="B1788" s="658"/>
      <c r="F1788" s="593"/>
      <c r="G1788" s="593"/>
      <c r="H1788" s="593"/>
      <c r="I1788" s="593"/>
      <c r="J1788" s="593"/>
      <c r="K1788" s="593"/>
    </row>
    <row r="1789" spans="1:11" x14ac:dyDescent="0.2">
      <c r="A1789" s="601"/>
      <c r="B1789" s="658"/>
      <c r="F1789" s="593"/>
      <c r="G1789" s="593"/>
      <c r="H1789" s="593"/>
      <c r="I1789" s="593"/>
      <c r="J1789" s="593"/>
      <c r="K1789" s="593"/>
    </row>
    <row r="1790" spans="1:11" x14ac:dyDescent="0.2">
      <c r="A1790" s="601"/>
      <c r="B1790" s="658"/>
      <c r="F1790" s="593"/>
      <c r="G1790" s="593"/>
      <c r="H1790" s="593"/>
      <c r="I1790" s="593"/>
      <c r="J1790" s="593"/>
      <c r="K1790" s="593"/>
    </row>
    <row r="1791" spans="1:11" x14ac:dyDescent="0.2">
      <c r="A1791" s="601"/>
      <c r="B1791" s="658"/>
      <c r="F1791" s="593"/>
      <c r="G1791" s="593"/>
      <c r="H1791" s="593"/>
      <c r="I1791" s="593"/>
      <c r="J1791" s="593"/>
      <c r="K1791" s="593"/>
    </row>
    <row r="1792" spans="1:11" x14ac:dyDescent="0.2">
      <c r="A1792" s="601"/>
      <c r="B1792" s="658"/>
      <c r="F1792" s="593"/>
      <c r="G1792" s="593"/>
      <c r="H1792" s="593"/>
      <c r="I1792" s="593"/>
      <c r="J1792" s="593"/>
      <c r="K1792" s="593"/>
    </row>
    <row r="1793" spans="1:11" x14ac:dyDescent="0.2">
      <c r="A1793" s="601"/>
      <c r="B1793" s="658"/>
      <c r="F1793" s="593"/>
      <c r="G1793" s="593"/>
      <c r="H1793" s="593"/>
      <c r="I1793" s="593"/>
      <c r="J1793" s="593"/>
      <c r="K1793" s="593"/>
    </row>
    <row r="1794" spans="1:11" x14ac:dyDescent="0.2">
      <c r="A1794" s="601"/>
      <c r="B1794" s="658"/>
      <c r="F1794" s="593"/>
      <c r="G1794" s="593"/>
      <c r="H1794" s="593"/>
      <c r="I1794" s="593"/>
      <c r="J1794" s="593"/>
      <c r="K1794" s="593"/>
    </row>
    <row r="1795" spans="1:11" x14ac:dyDescent="0.2">
      <c r="A1795" s="601"/>
      <c r="B1795" s="658"/>
      <c r="F1795" s="593"/>
      <c r="G1795" s="593"/>
      <c r="H1795" s="593"/>
      <c r="I1795" s="593"/>
      <c r="J1795" s="593"/>
      <c r="K1795" s="593"/>
    </row>
    <row r="1796" spans="1:11" x14ac:dyDescent="0.2">
      <c r="A1796" s="601"/>
      <c r="B1796" s="658"/>
      <c r="F1796" s="593"/>
      <c r="G1796" s="593"/>
      <c r="H1796" s="593"/>
      <c r="I1796" s="593"/>
      <c r="J1796" s="593"/>
      <c r="K1796" s="593"/>
    </row>
    <row r="1797" spans="1:11" x14ac:dyDescent="0.2">
      <c r="A1797" s="601"/>
      <c r="B1797" s="658"/>
      <c r="F1797" s="593"/>
      <c r="G1797" s="593"/>
      <c r="H1797" s="593"/>
      <c r="I1797" s="593"/>
      <c r="J1797" s="593"/>
      <c r="K1797" s="593"/>
    </row>
    <row r="1798" spans="1:11" x14ac:dyDescent="0.2">
      <c r="A1798" s="601"/>
      <c r="B1798" s="658"/>
      <c r="F1798" s="593"/>
      <c r="G1798" s="593"/>
      <c r="H1798" s="593"/>
      <c r="I1798" s="593"/>
      <c r="J1798" s="593"/>
      <c r="K1798" s="593"/>
    </row>
    <row r="1799" spans="1:11" x14ac:dyDescent="0.2">
      <c r="A1799" s="601"/>
      <c r="B1799" s="658"/>
      <c r="F1799" s="593"/>
      <c r="G1799" s="593"/>
      <c r="H1799" s="593"/>
      <c r="I1799" s="593"/>
      <c r="J1799" s="593"/>
      <c r="K1799" s="593"/>
    </row>
    <row r="1800" spans="1:11" x14ac:dyDescent="0.2">
      <c r="A1800" s="601"/>
      <c r="B1800" s="658"/>
      <c r="F1800" s="593"/>
      <c r="G1800" s="593"/>
      <c r="H1800" s="593"/>
      <c r="I1800" s="593"/>
      <c r="J1800" s="593"/>
      <c r="K1800" s="593"/>
    </row>
    <row r="1801" spans="1:11" x14ac:dyDescent="0.2">
      <c r="A1801" s="601"/>
      <c r="B1801" s="658"/>
      <c r="F1801" s="593"/>
      <c r="G1801" s="593"/>
      <c r="H1801" s="593"/>
      <c r="I1801" s="593"/>
      <c r="J1801" s="593"/>
      <c r="K1801" s="593"/>
    </row>
    <row r="1802" spans="1:11" x14ac:dyDescent="0.2">
      <c r="A1802" s="601"/>
      <c r="B1802" s="658"/>
      <c r="F1802" s="593"/>
      <c r="G1802" s="593"/>
      <c r="H1802" s="593"/>
      <c r="I1802" s="593"/>
      <c r="J1802" s="593"/>
      <c r="K1802" s="593"/>
    </row>
    <row r="1803" spans="1:11" x14ac:dyDescent="0.2">
      <c r="A1803" s="601"/>
      <c r="B1803" s="658"/>
      <c r="F1803" s="593"/>
      <c r="G1803" s="593"/>
      <c r="H1803" s="593"/>
      <c r="I1803" s="593"/>
      <c r="J1803" s="593"/>
      <c r="K1803" s="593"/>
    </row>
    <row r="1804" spans="1:11" x14ac:dyDescent="0.2">
      <c r="A1804" s="601"/>
      <c r="B1804" s="658"/>
      <c r="F1804" s="593"/>
      <c r="G1804" s="593"/>
      <c r="H1804" s="593"/>
      <c r="I1804" s="593"/>
      <c r="J1804" s="593"/>
      <c r="K1804" s="593"/>
    </row>
    <row r="1805" spans="1:11" x14ac:dyDescent="0.2">
      <c r="A1805" s="601"/>
      <c r="B1805" s="658"/>
      <c r="F1805" s="593"/>
      <c r="G1805" s="593"/>
      <c r="H1805" s="593"/>
      <c r="I1805" s="593"/>
      <c r="J1805" s="593"/>
      <c r="K1805" s="593"/>
    </row>
    <row r="1806" spans="1:11" x14ac:dyDescent="0.2">
      <c r="A1806" s="601"/>
      <c r="B1806" s="658"/>
      <c r="F1806" s="593"/>
      <c r="G1806" s="593"/>
      <c r="H1806" s="593"/>
      <c r="I1806" s="593"/>
      <c r="J1806" s="593"/>
      <c r="K1806" s="593"/>
    </row>
    <row r="1807" spans="1:11" x14ac:dyDescent="0.2">
      <c r="A1807" s="601"/>
      <c r="B1807" s="658"/>
      <c r="F1807" s="593"/>
      <c r="G1807" s="593"/>
      <c r="H1807" s="593"/>
      <c r="I1807" s="593"/>
      <c r="J1807" s="593"/>
      <c r="K1807" s="593"/>
    </row>
    <row r="1808" spans="1:11" x14ac:dyDescent="0.2">
      <c r="A1808" s="601"/>
      <c r="B1808" s="658"/>
      <c r="F1808" s="593"/>
      <c r="G1808" s="593"/>
      <c r="H1808" s="593"/>
      <c r="I1808" s="593"/>
      <c r="J1808" s="593"/>
      <c r="K1808" s="593"/>
    </row>
    <row r="1809" spans="1:11" x14ac:dyDescent="0.2">
      <c r="A1809" s="601"/>
      <c r="B1809" s="658"/>
      <c r="F1809" s="593"/>
      <c r="G1809" s="593"/>
      <c r="H1809" s="593"/>
      <c r="I1809" s="593"/>
      <c r="J1809" s="593"/>
      <c r="K1809" s="593"/>
    </row>
    <row r="1810" spans="1:11" x14ac:dyDescent="0.2">
      <c r="A1810" s="601"/>
      <c r="B1810" s="658"/>
      <c r="F1810" s="593"/>
      <c r="G1810" s="593"/>
      <c r="H1810" s="593"/>
      <c r="I1810" s="593"/>
      <c r="J1810" s="593"/>
      <c r="K1810" s="593"/>
    </row>
    <row r="1811" spans="1:11" x14ac:dyDescent="0.2">
      <c r="A1811" s="601"/>
      <c r="B1811" s="658"/>
      <c r="F1811" s="593"/>
      <c r="G1811" s="593"/>
      <c r="H1811" s="593"/>
      <c r="I1811" s="593"/>
      <c r="J1811" s="593"/>
      <c r="K1811" s="593"/>
    </row>
    <row r="1812" spans="1:11" x14ac:dyDescent="0.2">
      <c r="A1812" s="601"/>
      <c r="B1812" s="658"/>
      <c r="F1812" s="593"/>
      <c r="G1812" s="593"/>
      <c r="H1812" s="593"/>
      <c r="I1812" s="593"/>
      <c r="J1812" s="593"/>
      <c r="K1812" s="593"/>
    </row>
    <row r="1813" spans="1:11" x14ac:dyDescent="0.2">
      <c r="A1813" s="601"/>
      <c r="B1813" s="658"/>
      <c r="F1813" s="593"/>
      <c r="G1813" s="593"/>
      <c r="H1813" s="593"/>
      <c r="I1813" s="593"/>
      <c r="J1813" s="593"/>
      <c r="K1813" s="593"/>
    </row>
    <row r="1814" spans="1:11" x14ac:dyDescent="0.2">
      <c r="A1814" s="601"/>
      <c r="B1814" s="658"/>
      <c r="F1814" s="593"/>
      <c r="G1814" s="593"/>
      <c r="H1814" s="593"/>
      <c r="I1814" s="593"/>
      <c r="J1814" s="593"/>
      <c r="K1814" s="593"/>
    </row>
    <row r="1815" spans="1:11" x14ac:dyDescent="0.2">
      <c r="A1815" s="601"/>
      <c r="B1815" s="658"/>
      <c r="F1815" s="593"/>
      <c r="G1815" s="593"/>
      <c r="H1815" s="593"/>
      <c r="I1815" s="593"/>
      <c r="J1815" s="593"/>
      <c r="K1815" s="593"/>
    </row>
    <row r="1816" spans="1:11" x14ac:dyDescent="0.2">
      <c r="A1816" s="601"/>
      <c r="B1816" s="658"/>
      <c r="F1816" s="593"/>
      <c r="G1816" s="593"/>
      <c r="H1816" s="593"/>
      <c r="I1816" s="593"/>
      <c r="J1816" s="593"/>
      <c r="K1816" s="593"/>
    </row>
    <row r="1817" spans="1:11" x14ac:dyDescent="0.2">
      <c r="A1817" s="601"/>
      <c r="B1817" s="658"/>
      <c r="F1817" s="593"/>
      <c r="G1817" s="593"/>
      <c r="H1817" s="593"/>
      <c r="I1817" s="593"/>
      <c r="J1817" s="593"/>
      <c r="K1817" s="593"/>
    </row>
    <row r="1818" spans="1:11" x14ac:dyDescent="0.2">
      <c r="A1818" s="601"/>
      <c r="B1818" s="658"/>
      <c r="F1818" s="593"/>
      <c r="G1818" s="593"/>
      <c r="H1818" s="593"/>
      <c r="I1818" s="593"/>
      <c r="J1818" s="593"/>
      <c r="K1818" s="593"/>
    </row>
    <row r="1819" spans="1:11" x14ac:dyDescent="0.2">
      <c r="A1819" s="601"/>
      <c r="B1819" s="658"/>
      <c r="F1819" s="593"/>
      <c r="G1819" s="593"/>
      <c r="H1819" s="593"/>
      <c r="I1819" s="593"/>
      <c r="J1819" s="593"/>
      <c r="K1819" s="593"/>
    </row>
    <row r="1820" spans="1:11" x14ac:dyDescent="0.2">
      <c r="A1820" s="601"/>
      <c r="B1820" s="658"/>
      <c r="F1820" s="593"/>
      <c r="G1820" s="593"/>
      <c r="H1820" s="593"/>
      <c r="I1820" s="593"/>
      <c r="J1820" s="593"/>
      <c r="K1820" s="593"/>
    </row>
    <row r="1821" spans="1:11" x14ac:dyDescent="0.2">
      <c r="A1821" s="601"/>
      <c r="B1821" s="658"/>
      <c r="F1821" s="593"/>
      <c r="G1821" s="593"/>
      <c r="H1821" s="593"/>
      <c r="I1821" s="593"/>
      <c r="J1821" s="593"/>
      <c r="K1821" s="593"/>
    </row>
    <row r="1822" spans="1:11" x14ac:dyDescent="0.2">
      <c r="A1822" s="601"/>
      <c r="B1822" s="658"/>
      <c r="F1822" s="593"/>
      <c r="G1822" s="593"/>
      <c r="H1822" s="593"/>
      <c r="I1822" s="593"/>
      <c r="J1822" s="593"/>
      <c r="K1822" s="593"/>
    </row>
    <row r="1823" spans="1:11" x14ac:dyDescent="0.2">
      <c r="A1823" s="601"/>
      <c r="B1823" s="658"/>
      <c r="F1823" s="593"/>
      <c r="G1823" s="593"/>
      <c r="H1823" s="593"/>
      <c r="I1823" s="593"/>
      <c r="J1823" s="593"/>
      <c r="K1823" s="593"/>
    </row>
    <row r="1824" spans="1:11" x14ac:dyDescent="0.2">
      <c r="A1824" s="601"/>
      <c r="B1824" s="658"/>
      <c r="F1824" s="593"/>
      <c r="G1824" s="593"/>
      <c r="H1824" s="593"/>
      <c r="I1824" s="593"/>
      <c r="J1824" s="593"/>
      <c r="K1824" s="593"/>
    </row>
    <row r="1825" spans="1:11" x14ac:dyDescent="0.2">
      <c r="A1825" s="601"/>
      <c r="B1825" s="658"/>
      <c r="F1825" s="593"/>
      <c r="G1825" s="593"/>
      <c r="H1825" s="593"/>
      <c r="I1825" s="593"/>
      <c r="J1825" s="593"/>
      <c r="K1825" s="593"/>
    </row>
    <row r="1826" spans="1:11" x14ac:dyDescent="0.2">
      <c r="A1826" s="601"/>
      <c r="B1826" s="658"/>
      <c r="F1826" s="593"/>
      <c r="G1826" s="593"/>
      <c r="H1826" s="593"/>
      <c r="I1826" s="593"/>
      <c r="J1826" s="593"/>
      <c r="K1826" s="593"/>
    </row>
    <row r="1827" spans="1:11" x14ac:dyDescent="0.2">
      <c r="A1827" s="601"/>
      <c r="B1827" s="658"/>
      <c r="F1827" s="593"/>
      <c r="G1827" s="593"/>
      <c r="H1827" s="593"/>
      <c r="I1827" s="593"/>
      <c r="J1827" s="593"/>
      <c r="K1827" s="593"/>
    </row>
    <row r="1828" spans="1:11" x14ac:dyDescent="0.2">
      <c r="A1828" s="601"/>
      <c r="B1828" s="658"/>
      <c r="F1828" s="593"/>
      <c r="G1828" s="593"/>
      <c r="H1828" s="593"/>
      <c r="I1828" s="593"/>
      <c r="J1828" s="593"/>
      <c r="K1828" s="593"/>
    </row>
    <row r="1829" spans="1:11" x14ac:dyDescent="0.2">
      <c r="A1829" s="601"/>
      <c r="B1829" s="658"/>
      <c r="F1829" s="593"/>
      <c r="G1829" s="593"/>
      <c r="H1829" s="593"/>
      <c r="I1829" s="593"/>
      <c r="J1829" s="593"/>
      <c r="K1829" s="593"/>
    </row>
    <row r="1830" spans="1:11" x14ac:dyDescent="0.2">
      <c r="A1830" s="601"/>
      <c r="B1830" s="658"/>
      <c r="F1830" s="593"/>
      <c r="G1830" s="593"/>
      <c r="H1830" s="593"/>
      <c r="I1830" s="593"/>
      <c r="J1830" s="593"/>
      <c r="K1830" s="593"/>
    </row>
    <row r="1831" spans="1:11" x14ac:dyDescent="0.2">
      <c r="A1831" s="601"/>
      <c r="B1831" s="658"/>
      <c r="F1831" s="593"/>
      <c r="G1831" s="593"/>
      <c r="H1831" s="593"/>
      <c r="I1831" s="593"/>
      <c r="J1831" s="593"/>
      <c r="K1831" s="593"/>
    </row>
    <row r="1832" spans="1:11" x14ac:dyDescent="0.2">
      <c r="A1832" s="601"/>
      <c r="B1832" s="658"/>
      <c r="F1832" s="593"/>
      <c r="G1832" s="593"/>
      <c r="H1832" s="593"/>
      <c r="I1832" s="593"/>
      <c r="J1832" s="593"/>
      <c r="K1832" s="593"/>
    </row>
    <row r="1833" spans="1:11" x14ac:dyDescent="0.2">
      <c r="A1833" s="601"/>
      <c r="B1833" s="658"/>
      <c r="F1833" s="593"/>
      <c r="G1833" s="593"/>
      <c r="H1833" s="593"/>
      <c r="I1833" s="593"/>
      <c r="J1833" s="593"/>
      <c r="K1833" s="593"/>
    </row>
    <row r="1834" spans="1:11" x14ac:dyDescent="0.2">
      <c r="A1834" s="601"/>
      <c r="B1834" s="658"/>
      <c r="F1834" s="593"/>
      <c r="G1834" s="593"/>
      <c r="H1834" s="593"/>
      <c r="I1834" s="593"/>
      <c r="J1834" s="593"/>
      <c r="K1834" s="593"/>
    </row>
    <row r="1835" spans="1:11" x14ac:dyDescent="0.2">
      <c r="A1835" s="601"/>
      <c r="B1835" s="658"/>
      <c r="F1835" s="593"/>
      <c r="G1835" s="593"/>
      <c r="H1835" s="593"/>
      <c r="I1835" s="593"/>
      <c r="J1835" s="593"/>
      <c r="K1835" s="593"/>
    </row>
    <row r="1836" spans="1:11" x14ac:dyDescent="0.2">
      <c r="A1836" s="601"/>
      <c r="B1836" s="658"/>
      <c r="F1836" s="593"/>
      <c r="G1836" s="593"/>
      <c r="H1836" s="593"/>
      <c r="I1836" s="593"/>
      <c r="J1836" s="593"/>
      <c r="K1836" s="593"/>
    </row>
    <row r="1837" spans="1:11" x14ac:dyDescent="0.2">
      <c r="A1837" s="601"/>
      <c r="B1837" s="658"/>
      <c r="F1837" s="593"/>
      <c r="G1837" s="593"/>
      <c r="H1837" s="593"/>
      <c r="I1837" s="593"/>
      <c r="J1837" s="593"/>
      <c r="K1837" s="593"/>
    </row>
    <row r="1838" spans="1:11" x14ac:dyDescent="0.2">
      <c r="A1838" s="601"/>
      <c r="B1838" s="658"/>
      <c r="F1838" s="593"/>
      <c r="G1838" s="593"/>
      <c r="H1838" s="593"/>
      <c r="I1838" s="593"/>
      <c r="J1838" s="593"/>
      <c r="K1838" s="593"/>
    </row>
    <row r="1839" spans="1:11" x14ac:dyDescent="0.2">
      <c r="A1839" s="601"/>
      <c r="B1839" s="658"/>
      <c r="F1839" s="593"/>
      <c r="G1839" s="593"/>
      <c r="H1839" s="593"/>
      <c r="I1839" s="593"/>
      <c r="J1839" s="593"/>
      <c r="K1839" s="593"/>
    </row>
    <row r="1840" spans="1:11" x14ac:dyDescent="0.2">
      <c r="A1840" s="601"/>
      <c r="B1840" s="658"/>
      <c r="F1840" s="593"/>
      <c r="G1840" s="593"/>
      <c r="H1840" s="593"/>
      <c r="I1840" s="593"/>
      <c r="J1840" s="593"/>
      <c r="K1840" s="593"/>
    </row>
    <row r="1841" spans="1:11" x14ac:dyDescent="0.2">
      <c r="A1841" s="601"/>
      <c r="B1841" s="658"/>
      <c r="F1841" s="593"/>
      <c r="G1841" s="593"/>
      <c r="H1841" s="593"/>
      <c r="I1841" s="593"/>
      <c r="J1841" s="593"/>
      <c r="K1841" s="593"/>
    </row>
    <row r="1842" spans="1:11" x14ac:dyDescent="0.2">
      <c r="A1842" s="601"/>
      <c r="B1842" s="658"/>
      <c r="F1842" s="593"/>
      <c r="G1842" s="593"/>
      <c r="H1842" s="593"/>
      <c r="I1842" s="593"/>
      <c r="J1842" s="593"/>
      <c r="K1842" s="593"/>
    </row>
    <row r="1843" spans="1:11" x14ac:dyDescent="0.2">
      <c r="A1843" s="601"/>
      <c r="B1843" s="658"/>
      <c r="F1843" s="593"/>
      <c r="G1843" s="593"/>
      <c r="H1843" s="593"/>
      <c r="I1843" s="593"/>
      <c r="J1843" s="593"/>
      <c r="K1843" s="593"/>
    </row>
    <row r="1844" spans="1:11" x14ac:dyDescent="0.2">
      <c r="A1844" s="601"/>
      <c r="B1844" s="658"/>
      <c r="F1844" s="593"/>
      <c r="G1844" s="593"/>
      <c r="H1844" s="593"/>
      <c r="I1844" s="593"/>
      <c r="J1844" s="593"/>
      <c r="K1844" s="593"/>
    </row>
    <row r="1845" spans="1:11" x14ac:dyDescent="0.2">
      <c r="A1845" s="601"/>
      <c r="B1845" s="658"/>
      <c r="F1845" s="593"/>
      <c r="G1845" s="593"/>
      <c r="H1845" s="593"/>
      <c r="I1845" s="593"/>
      <c r="J1845" s="593"/>
      <c r="K1845" s="593"/>
    </row>
    <row r="1846" spans="1:11" x14ac:dyDescent="0.2">
      <c r="A1846" s="601"/>
      <c r="B1846" s="658"/>
      <c r="F1846" s="593"/>
      <c r="G1846" s="593"/>
      <c r="H1846" s="593"/>
      <c r="I1846" s="593"/>
      <c r="J1846" s="593"/>
      <c r="K1846" s="593"/>
    </row>
    <row r="1847" spans="1:11" x14ac:dyDescent="0.2">
      <c r="A1847" s="601"/>
      <c r="B1847" s="658"/>
      <c r="F1847" s="593"/>
      <c r="G1847" s="593"/>
      <c r="H1847" s="593"/>
      <c r="I1847" s="593"/>
      <c r="J1847" s="593"/>
      <c r="K1847" s="593"/>
    </row>
    <row r="1848" spans="1:11" x14ac:dyDescent="0.2">
      <c r="A1848" s="601"/>
      <c r="B1848" s="658"/>
      <c r="F1848" s="593"/>
      <c r="G1848" s="593"/>
      <c r="H1848" s="593"/>
      <c r="I1848" s="593"/>
      <c r="J1848" s="593"/>
      <c r="K1848" s="593"/>
    </row>
    <row r="1849" spans="1:11" x14ac:dyDescent="0.2">
      <c r="A1849" s="601"/>
      <c r="B1849" s="658"/>
      <c r="F1849" s="593"/>
      <c r="G1849" s="593"/>
      <c r="H1849" s="593"/>
      <c r="I1849" s="593"/>
      <c r="J1849" s="593"/>
      <c r="K1849" s="593"/>
    </row>
    <row r="1850" spans="1:11" x14ac:dyDescent="0.2">
      <c r="A1850" s="601"/>
      <c r="B1850" s="658"/>
      <c r="F1850" s="593"/>
      <c r="G1850" s="593"/>
      <c r="H1850" s="593"/>
      <c r="I1850" s="593"/>
      <c r="J1850" s="593"/>
      <c r="K1850" s="593"/>
    </row>
    <row r="1851" spans="1:11" x14ac:dyDescent="0.2">
      <c r="A1851" s="601"/>
      <c r="B1851" s="658"/>
      <c r="F1851" s="593"/>
      <c r="G1851" s="593"/>
      <c r="H1851" s="593"/>
      <c r="I1851" s="593"/>
      <c r="J1851" s="593"/>
      <c r="K1851" s="593"/>
    </row>
    <row r="1852" spans="1:11" x14ac:dyDescent="0.2">
      <c r="A1852" s="601"/>
      <c r="B1852" s="658"/>
      <c r="F1852" s="593"/>
      <c r="G1852" s="593"/>
      <c r="H1852" s="593"/>
      <c r="I1852" s="593"/>
      <c r="J1852" s="593"/>
      <c r="K1852" s="593"/>
    </row>
    <row r="1853" spans="1:11" x14ac:dyDescent="0.2">
      <c r="A1853" s="601"/>
      <c r="B1853" s="658"/>
      <c r="F1853" s="593"/>
      <c r="G1853" s="593"/>
      <c r="H1853" s="593"/>
      <c r="I1853" s="593"/>
      <c r="J1853" s="593"/>
      <c r="K1853" s="593"/>
    </row>
    <row r="1854" spans="1:11" x14ac:dyDescent="0.2">
      <c r="A1854" s="601"/>
      <c r="B1854" s="658"/>
      <c r="F1854" s="593"/>
      <c r="G1854" s="593"/>
      <c r="H1854" s="593"/>
      <c r="I1854" s="593"/>
      <c r="J1854" s="593"/>
      <c r="K1854" s="593"/>
    </row>
    <row r="1855" spans="1:11" x14ac:dyDescent="0.2">
      <c r="A1855" s="601"/>
      <c r="B1855" s="658"/>
      <c r="F1855" s="593"/>
      <c r="G1855" s="593"/>
      <c r="H1855" s="593"/>
      <c r="I1855" s="593"/>
      <c r="J1855" s="593"/>
      <c r="K1855" s="593"/>
    </row>
    <row r="1856" spans="1:11" x14ac:dyDescent="0.2">
      <c r="A1856" s="601"/>
      <c r="B1856" s="658"/>
      <c r="F1856" s="593"/>
      <c r="G1856" s="593"/>
      <c r="H1856" s="593"/>
      <c r="I1856" s="593"/>
      <c r="J1856" s="593"/>
      <c r="K1856" s="593"/>
    </row>
    <row r="1857" spans="1:11" x14ac:dyDescent="0.2">
      <c r="A1857" s="601"/>
      <c r="B1857" s="658"/>
      <c r="F1857" s="593"/>
      <c r="G1857" s="593"/>
      <c r="H1857" s="593"/>
      <c r="I1857" s="593"/>
      <c r="J1857" s="593"/>
      <c r="K1857" s="593"/>
    </row>
    <row r="1858" spans="1:11" x14ac:dyDescent="0.2">
      <c r="A1858" s="601"/>
      <c r="B1858" s="658"/>
      <c r="F1858" s="593"/>
      <c r="G1858" s="593"/>
      <c r="H1858" s="593"/>
      <c r="I1858" s="593"/>
      <c r="J1858" s="593"/>
      <c r="K1858" s="593"/>
    </row>
    <row r="1859" spans="1:11" x14ac:dyDescent="0.2">
      <c r="A1859" s="601"/>
      <c r="B1859" s="658"/>
      <c r="F1859" s="593"/>
      <c r="G1859" s="593"/>
      <c r="H1859" s="593"/>
      <c r="I1859" s="593"/>
      <c r="J1859" s="593"/>
      <c r="K1859" s="593"/>
    </row>
    <row r="1860" spans="1:11" x14ac:dyDescent="0.2">
      <c r="A1860" s="601"/>
      <c r="B1860" s="658"/>
      <c r="F1860" s="593"/>
      <c r="G1860" s="593"/>
      <c r="H1860" s="593"/>
      <c r="I1860" s="593"/>
      <c r="J1860" s="593"/>
      <c r="K1860" s="593"/>
    </row>
    <row r="1861" spans="1:11" x14ac:dyDescent="0.2">
      <c r="A1861" s="601"/>
      <c r="B1861" s="658"/>
      <c r="F1861" s="593"/>
      <c r="G1861" s="593"/>
      <c r="H1861" s="593"/>
      <c r="I1861" s="593"/>
      <c r="J1861" s="593"/>
      <c r="K1861" s="593"/>
    </row>
    <row r="1862" spans="1:11" x14ac:dyDescent="0.2">
      <c r="A1862" s="601"/>
      <c r="B1862" s="658"/>
      <c r="F1862" s="593"/>
      <c r="G1862" s="593"/>
      <c r="H1862" s="593"/>
      <c r="I1862" s="593"/>
      <c r="J1862" s="593"/>
      <c r="K1862" s="593"/>
    </row>
    <row r="1863" spans="1:11" x14ac:dyDescent="0.2">
      <c r="A1863" s="601"/>
      <c r="B1863" s="658"/>
      <c r="F1863" s="593"/>
      <c r="G1863" s="593"/>
      <c r="H1863" s="593"/>
      <c r="I1863" s="593"/>
      <c r="J1863" s="593"/>
      <c r="K1863" s="593"/>
    </row>
    <row r="1864" spans="1:11" x14ac:dyDescent="0.2">
      <c r="A1864" s="601"/>
      <c r="B1864" s="658"/>
      <c r="F1864" s="593"/>
      <c r="G1864" s="593"/>
      <c r="H1864" s="593"/>
      <c r="I1864" s="593"/>
      <c r="J1864" s="593"/>
      <c r="K1864" s="593"/>
    </row>
    <row r="1865" spans="1:11" x14ac:dyDescent="0.2">
      <c r="A1865" s="601"/>
      <c r="B1865" s="658"/>
      <c r="F1865" s="593"/>
      <c r="G1865" s="593"/>
      <c r="H1865" s="593"/>
      <c r="I1865" s="593"/>
      <c r="J1865" s="593"/>
      <c r="K1865" s="593"/>
    </row>
    <row r="1866" spans="1:11" x14ac:dyDescent="0.2">
      <c r="A1866" s="601"/>
      <c r="B1866" s="658"/>
      <c r="F1866" s="593"/>
      <c r="G1866" s="593"/>
      <c r="H1866" s="593"/>
      <c r="I1866" s="593"/>
      <c r="J1866" s="593"/>
      <c r="K1866" s="593"/>
    </row>
    <row r="1867" spans="1:11" x14ac:dyDescent="0.2">
      <c r="A1867" s="601"/>
      <c r="B1867" s="658"/>
      <c r="F1867" s="593"/>
      <c r="G1867" s="593"/>
      <c r="H1867" s="593"/>
      <c r="I1867" s="593"/>
      <c r="J1867" s="593"/>
      <c r="K1867" s="593"/>
    </row>
    <row r="1868" spans="1:11" x14ac:dyDescent="0.2">
      <c r="A1868" s="601"/>
      <c r="B1868" s="658"/>
      <c r="F1868" s="593"/>
      <c r="G1868" s="593"/>
      <c r="H1868" s="593"/>
      <c r="I1868" s="593"/>
      <c r="J1868" s="593"/>
      <c r="K1868" s="593"/>
    </row>
    <row r="1869" spans="1:11" x14ac:dyDescent="0.2">
      <c r="A1869" s="601"/>
      <c r="B1869" s="658"/>
      <c r="F1869" s="593"/>
      <c r="G1869" s="593"/>
      <c r="H1869" s="593"/>
      <c r="I1869" s="593"/>
      <c r="J1869" s="593"/>
      <c r="K1869" s="593"/>
    </row>
    <row r="1870" spans="1:11" x14ac:dyDescent="0.2">
      <c r="A1870" s="601"/>
      <c r="B1870" s="658"/>
      <c r="F1870" s="593"/>
      <c r="G1870" s="593"/>
      <c r="H1870" s="593"/>
      <c r="I1870" s="593"/>
      <c r="J1870" s="593"/>
      <c r="K1870" s="593"/>
    </row>
    <row r="1871" spans="1:11" x14ac:dyDescent="0.2">
      <c r="A1871" s="601"/>
      <c r="B1871" s="658"/>
      <c r="F1871" s="593"/>
      <c r="G1871" s="593"/>
      <c r="H1871" s="593"/>
      <c r="I1871" s="593"/>
      <c r="J1871" s="593"/>
      <c r="K1871" s="593"/>
    </row>
    <row r="1872" spans="1:11" x14ac:dyDescent="0.2">
      <c r="A1872" s="601"/>
      <c r="B1872" s="658"/>
      <c r="F1872" s="593"/>
      <c r="G1872" s="593"/>
      <c r="H1872" s="593"/>
      <c r="I1872" s="593"/>
      <c r="J1872" s="593"/>
      <c r="K1872" s="593"/>
    </row>
    <row r="1873" spans="1:11" x14ac:dyDescent="0.2">
      <c r="A1873" s="601"/>
      <c r="B1873" s="658"/>
      <c r="F1873" s="593"/>
      <c r="G1873" s="593"/>
      <c r="H1873" s="593"/>
      <c r="I1873" s="593"/>
      <c r="J1873" s="593"/>
      <c r="K1873" s="593"/>
    </row>
    <row r="1874" spans="1:11" x14ac:dyDescent="0.2">
      <c r="A1874" s="601"/>
      <c r="B1874" s="658"/>
      <c r="F1874" s="593"/>
      <c r="G1874" s="593"/>
      <c r="H1874" s="593"/>
      <c r="I1874" s="593"/>
      <c r="J1874" s="593"/>
      <c r="K1874" s="593"/>
    </row>
    <row r="1875" spans="1:11" x14ac:dyDescent="0.2">
      <c r="A1875" s="601"/>
      <c r="B1875" s="658"/>
      <c r="F1875" s="593"/>
      <c r="G1875" s="593"/>
      <c r="H1875" s="593"/>
      <c r="I1875" s="593"/>
      <c r="J1875" s="593"/>
      <c r="K1875" s="593"/>
    </row>
    <row r="1876" spans="1:11" x14ac:dyDescent="0.2">
      <c r="A1876" s="601"/>
      <c r="B1876" s="658"/>
      <c r="F1876" s="593"/>
      <c r="G1876" s="593"/>
      <c r="H1876" s="593"/>
      <c r="I1876" s="593"/>
      <c r="J1876" s="593"/>
      <c r="K1876" s="593"/>
    </row>
    <row r="1877" spans="1:11" x14ac:dyDescent="0.2">
      <c r="A1877" s="601"/>
      <c r="B1877" s="658"/>
      <c r="F1877" s="593"/>
      <c r="G1877" s="593"/>
      <c r="H1877" s="593"/>
      <c r="I1877" s="593"/>
      <c r="J1877" s="593"/>
      <c r="K1877" s="593"/>
    </row>
    <row r="1878" spans="1:11" x14ac:dyDescent="0.2">
      <c r="A1878" s="601"/>
      <c r="B1878" s="658"/>
      <c r="F1878" s="593"/>
      <c r="G1878" s="593"/>
      <c r="H1878" s="593"/>
      <c r="I1878" s="593"/>
      <c r="J1878" s="593"/>
      <c r="K1878" s="593"/>
    </row>
    <row r="1879" spans="1:11" x14ac:dyDescent="0.2">
      <c r="A1879" s="601"/>
      <c r="B1879" s="658"/>
      <c r="F1879" s="593"/>
      <c r="G1879" s="593"/>
      <c r="H1879" s="593"/>
      <c r="I1879" s="593"/>
      <c r="J1879" s="593"/>
      <c r="K1879" s="593"/>
    </row>
    <row r="1880" spans="1:11" x14ac:dyDescent="0.2">
      <c r="A1880" s="601"/>
      <c r="B1880" s="658"/>
      <c r="F1880" s="593"/>
      <c r="G1880" s="593"/>
      <c r="H1880" s="593"/>
      <c r="I1880" s="593"/>
      <c r="J1880" s="593"/>
      <c r="K1880" s="593"/>
    </row>
    <row r="1881" spans="1:11" x14ac:dyDescent="0.2">
      <c r="A1881" s="601"/>
      <c r="B1881" s="658"/>
      <c r="F1881" s="593"/>
      <c r="G1881" s="593"/>
      <c r="H1881" s="593"/>
      <c r="I1881" s="593"/>
      <c r="J1881" s="593"/>
      <c r="K1881" s="593"/>
    </row>
    <row r="1882" spans="1:11" x14ac:dyDescent="0.2">
      <c r="A1882" s="601"/>
      <c r="B1882" s="658"/>
      <c r="F1882" s="593"/>
      <c r="G1882" s="593"/>
      <c r="H1882" s="593"/>
      <c r="I1882" s="593"/>
      <c r="J1882" s="593"/>
      <c r="K1882" s="593"/>
    </row>
    <row r="1883" spans="1:11" x14ac:dyDescent="0.2">
      <c r="A1883" s="601"/>
      <c r="B1883" s="658"/>
      <c r="F1883" s="593"/>
      <c r="G1883" s="593"/>
      <c r="H1883" s="593"/>
      <c r="I1883" s="593"/>
      <c r="J1883" s="593"/>
      <c r="K1883" s="593"/>
    </row>
    <row r="1884" spans="1:11" x14ac:dyDescent="0.2">
      <c r="A1884" s="601"/>
      <c r="B1884" s="658"/>
      <c r="F1884" s="593"/>
      <c r="G1884" s="593"/>
      <c r="H1884" s="593"/>
      <c r="I1884" s="593"/>
      <c r="J1884" s="593"/>
      <c r="K1884" s="593"/>
    </row>
    <row r="1885" spans="1:11" x14ac:dyDescent="0.2">
      <c r="A1885" s="601"/>
      <c r="B1885" s="658"/>
      <c r="F1885" s="593"/>
      <c r="G1885" s="593"/>
      <c r="H1885" s="593"/>
      <c r="I1885" s="593"/>
      <c r="J1885" s="593"/>
      <c r="K1885" s="593"/>
    </row>
    <row r="1886" spans="1:11" x14ac:dyDescent="0.2">
      <c r="A1886" s="601"/>
      <c r="B1886" s="658"/>
      <c r="F1886" s="593"/>
      <c r="G1886" s="593"/>
      <c r="H1886" s="593"/>
      <c r="I1886" s="593"/>
      <c r="J1886" s="593"/>
      <c r="K1886" s="593"/>
    </row>
    <row r="1887" spans="1:11" x14ac:dyDescent="0.2">
      <c r="A1887" s="601"/>
      <c r="B1887" s="658"/>
      <c r="F1887" s="593"/>
      <c r="G1887" s="593"/>
      <c r="H1887" s="593"/>
      <c r="I1887" s="593"/>
      <c r="J1887" s="593"/>
      <c r="K1887" s="593"/>
    </row>
    <row r="1888" spans="1:11" x14ac:dyDescent="0.2">
      <c r="A1888" s="601"/>
      <c r="B1888" s="658"/>
      <c r="F1888" s="593"/>
      <c r="G1888" s="593"/>
      <c r="H1888" s="593"/>
      <c r="I1888" s="593"/>
      <c r="J1888" s="593"/>
      <c r="K1888" s="593"/>
    </row>
    <row r="1889" spans="1:11" x14ac:dyDescent="0.2">
      <c r="A1889" s="601"/>
      <c r="B1889" s="658"/>
      <c r="F1889" s="593"/>
      <c r="G1889" s="593"/>
      <c r="H1889" s="593"/>
      <c r="I1889" s="593"/>
      <c r="J1889" s="593"/>
      <c r="K1889" s="593"/>
    </row>
    <row r="1890" spans="1:11" x14ac:dyDescent="0.2">
      <c r="A1890" s="601"/>
      <c r="B1890" s="658"/>
      <c r="F1890" s="593"/>
      <c r="G1890" s="593"/>
      <c r="H1890" s="593"/>
      <c r="I1890" s="593"/>
      <c r="J1890" s="593"/>
      <c r="K1890" s="593"/>
    </row>
    <row r="1891" spans="1:11" x14ac:dyDescent="0.2">
      <c r="A1891" s="601"/>
      <c r="B1891" s="658"/>
      <c r="F1891" s="593"/>
      <c r="G1891" s="593"/>
      <c r="H1891" s="593"/>
      <c r="I1891" s="593"/>
      <c r="J1891" s="593"/>
      <c r="K1891" s="593"/>
    </row>
    <row r="1892" spans="1:11" x14ac:dyDescent="0.2">
      <c r="A1892" s="601"/>
      <c r="B1892" s="658"/>
      <c r="F1892" s="593"/>
      <c r="G1892" s="593"/>
      <c r="H1892" s="593"/>
      <c r="I1892" s="593"/>
      <c r="J1892" s="593"/>
      <c r="K1892" s="593"/>
    </row>
    <row r="1893" spans="1:11" x14ac:dyDescent="0.2">
      <c r="A1893" s="601"/>
      <c r="B1893" s="658"/>
      <c r="F1893" s="593"/>
      <c r="G1893" s="593"/>
      <c r="H1893" s="593"/>
      <c r="I1893" s="593"/>
      <c r="J1893" s="593"/>
      <c r="K1893" s="593"/>
    </row>
    <row r="1894" spans="1:11" x14ac:dyDescent="0.2">
      <c r="A1894" s="601"/>
      <c r="B1894" s="658"/>
      <c r="F1894" s="593"/>
      <c r="G1894" s="593"/>
      <c r="H1894" s="593"/>
      <c r="I1894" s="593"/>
      <c r="J1894" s="593"/>
      <c r="K1894" s="593"/>
    </row>
    <row r="1895" spans="1:11" x14ac:dyDescent="0.2">
      <c r="A1895" s="601"/>
      <c r="B1895" s="658"/>
      <c r="F1895" s="593"/>
      <c r="G1895" s="593"/>
      <c r="H1895" s="593"/>
      <c r="I1895" s="593"/>
      <c r="J1895" s="593"/>
      <c r="K1895" s="593"/>
    </row>
    <row r="1896" spans="1:11" x14ac:dyDescent="0.2">
      <c r="A1896" s="601"/>
      <c r="B1896" s="658"/>
      <c r="F1896" s="593"/>
      <c r="G1896" s="593"/>
      <c r="H1896" s="593"/>
      <c r="I1896" s="593"/>
      <c r="J1896" s="593"/>
      <c r="K1896" s="593"/>
    </row>
    <row r="1897" spans="1:11" x14ac:dyDescent="0.2">
      <c r="A1897" s="601"/>
      <c r="B1897" s="658"/>
      <c r="F1897" s="593"/>
      <c r="G1897" s="593"/>
      <c r="H1897" s="593"/>
      <c r="I1897" s="593"/>
      <c r="J1897" s="593"/>
      <c r="K1897" s="593"/>
    </row>
    <row r="1898" spans="1:11" x14ac:dyDescent="0.2">
      <c r="A1898" s="601"/>
      <c r="B1898" s="658"/>
      <c r="F1898" s="593"/>
      <c r="G1898" s="593"/>
      <c r="H1898" s="593"/>
      <c r="I1898" s="593"/>
      <c r="J1898" s="593"/>
      <c r="K1898" s="593"/>
    </row>
    <row r="1899" spans="1:11" x14ac:dyDescent="0.2">
      <c r="A1899" s="601"/>
      <c r="B1899" s="658"/>
      <c r="F1899" s="593"/>
      <c r="G1899" s="593"/>
      <c r="H1899" s="593"/>
      <c r="I1899" s="593"/>
      <c r="J1899" s="593"/>
      <c r="K1899" s="593"/>
    </row>
    <row r="1900" spans="1:11" x14ac:dyDescent="0.2">
      <c r="A1900" s="601"/>
      <c r="B1900" s="658"/>
      <c r="F1900" s="593"/>
      <c r="G1900" s="593"/>
      <c r="H1900" s="593"/>
      <c r="I1900" s="593"/>
      <c r="J1900" s="593"/>
      <c r="K1900" s="593"/>
    </row>
    <row r="1901" spans="1:11" x14ac:dyDescent="0.2">
      <c r="A1901" s="601"/>
      <c r="B1901" s="658"/>
      <c r="F1901" s="593"/>
      <c r="G1901" s="593"/>
      <c r="H1901" s="593"/>
      <c r="I1901" s="593"/>
      <c r="J1901" s="593"/>
      <c r="K1901" s="593"/>
    </row>
    <row r="1902" spans="1:11" x14ac:dyDescent="0.2">
      <c r="A1902" s="601"/>
      <c r="B1902" s="658"/>
      <c r="F1902" s="593"/>
      <c r="G1902" s="593"/>
      <c r="H1902" s="593"/>
      <c r="I1902" s="593"/>
      <c r="J1902" s="593"/>
      <c r="K1902" s="593"/>
    </row>
    <row r="1903" spans="1:11" x14ac:dyDescent="0.2">
      <c r="A1903" s="601"/>
      <c r="B1903" s="658"/>
      <c r="F1903" s="593"/>
      <c r="G1903" s="593"/>
      <c r="H1903" s="593"/>
      <c r="I1903" s="593"/>
      <c r="J1903" s="593"/>
      <c r="K1903" s="593"/>
    </row>
    <row r="1904" spans="1:11" x14ac:dyDescent="0.2">
      <c r="A1904" s="601"/>
      <c r="B1904" s="658"/>
      <c r="F1904" s="593"/>
      <c r="G1904" s="593"/>
      <c r="H1904" s="593"/>
      <c r="I1904" s="593"/>
      <c r="J1904" s="593"/>
      <c r="K1904" s="593"/>
    </row>
    <row r="1905" spans="1:11" x14ac:dyDescent="0.2">
      <c r="A1905" s="601"/>
      <c r="B1905" s="658"/>
      <c r="F1905" s="593"/>
      <c r="G1905" s="593"/>
      <c r="H1905" s="593"/>
      <c r="I1905" s="593"/>
      <c r="J1905" s="593"/>
      <c r="K1905" s="593"/>
    </row>
    <row r="1906" spans="1:11" x14ac:dyDescent="0.2">
      <c r="A1906" s="601"/>
      <c r="B1906" s="658"/>
      <c r="F1906" s="593"/>
      <c r="G1906" s="593"/>
      <c r="H1906" s="593"/>
      <c r="I1906" s="593"/>
      <c r="J1906" s="593"/>
      <c r="K1906" s="593"/>
    </row>
    <row r="1907" spans="1:11" x14ac:dyDescent="0.2">
      <c r="A1907" s="601"/>
      <c r="B1907" s="658"/>
      <c r="F1907" s="593"/>
      <c r="G1907" s="593"/>
      <c r="H1907" s="593"/>
      <c r="I1907" s="593"/>
      <c r="J1907" s="593"/>
      <c r="K1907" s="593"/>
    </row>
    <row r="1908" spans="1:11" x14ac:dyDescent="0.2">
      <c r="A1908" s="601"/>
      <c r="B1908" s="658"/>
      <c r="F1908" s="593"/>
      <c r="G1908" s="593"/>
      <c r="H1908" s="593"/>
      <c r="I1908" s="593"/>
      <c r="J1908" s="593"/>
      <c r="K1908" s="593"/>
    </row>
    <row r="1909" spans="1:11" x14ac:dyDescent="0.2">
      <c r="A1909" s="601"/>
      <c r="B1909" s="658"/>
      <c r="F1909" s="593"/>
      <c r="G1909" s="593"/>
      <c r="H1909" s="593"/>
      <c r="I1909" s="593"/>
      <c r="J1909" s="593"/>
      <c r="K1909" s="593"/>
    </row>
    <row r="1910" spans="1:11" x14ac:dyDescent="0.2">
      <c r="A1910" s="601"/>
      <c r="B1910" s="658"/>
      <c r="F1910" s="593"/>
      <c r="G1910" s="593"/>
      <c r="H1910" s="593"/>
      <c r="I1910" s="593"/>
      <c r="J1910" s="593"/>
      <c r="K1910" s="593"/>
    </row>
    <row r="1911" spans="1:11" x14ac:dyDescent="0.2">
      <c r="A1911" s="601"/>
      <c r="B1911" s="658"/>
      <c r="F1911" s="593"/>
      <c r="G1911" s="593"/>
      <c r="H1911" s="593"/>
      <c r="I1911" s="593"/>
      <c r="J1911" s="593"/>
      <c r="K1911" s="593"/>
    </row>
    <row r="1912" spans="1:11" x14ac:dyDescent="0.2">
      <c r="A1912" s="601"/>
      <c r="B1912" s="658"/>
      <c r="F1912" s="593"/>
      <c r="G1912" s="593"/>
      <c r="H1912" s="593"/>
      <c r="I1912" s="593"/>
      <c r="J1912" s="593"/>
      <c r="K1912" s="593"/>
    </row>
    <row r="1913" spans="1:11" x14ac:dyDescent="0.2">
      <c r="A1913" s="601"/>
      <c r="B1913" s="658"/>
      <c r="F1913" s="593"/>
      <c r="G1913" s="593"/>
      <c r="H1913" s="593"/>
      <c r="I1913" s="593"/>
      <c r="J1913" s="593"/>
      <c r="K1913" s="593"/>
    </row>
    <row r="1914" spans="1:11" x14ac:dyDescent="0.2">
      <c r="A1914" s="601"/>
      <c r="B1914" s="658"/>
      <c r="F1914" s="593"/>
      <c r="G1914" s="593"/>
      <c r="H1914" s="593"/>
      <c r="I1914" s="593"/>
      <c r="J1914" s="593"/>
      <c r="K1914" s="593"/>
    </row>
    <row r="1915" spans="1:11" x14ac:dyDescent="0.2">
      <c r="A1915" s="601"/>
      <c r="B1915" s="658"/>
      <c r="F1915" s="593"/>
      <c r="G1915" s="593"/>
      <c r="H1915" s="593"/>
      <c r="I1915" s="593"/>
      <c r="J1915" s="593"/>
      <c r="K1915" s="593"/>
    </row>
    <row r="1916" spans="1:11" x14ac:dyDescent="0.2">
      <c r="A1916" s="601"/>
      <c r="B1916" s="658"/>
      <c r="F1916" s="593"/>
      <c r="G1916" s="593"/>
      <c r="H1916" s="593"/>
      <c r="I1916" s="593"/>
      <c r="J1916" s="593"/>
      <c r="K1916" s="593"/>
    </row>
    <row r="1917" spans="1:11" x14ac:dyDescent="0.2">
      <c r="A1917" s="601"/>
      <c r="B1917" s="658"/>
      <c r="F1917" s="593"/>
      <c r="G1917" s="593"/>
      <c r="H1917" s="593"/>
      <c r="I1917" s="593"/>
      <c r="J1917" s="593"/>
      <c r="K1917" s="593"/>
    </row>
    <row r="1918" spans="1:11" x14ac:dyDescent="0.2">
      <c r="A1918" s="601"/>
      <c r="B1918" s="658"/>
      <c r="F1918" s="593"/>
      <c r="G1918" s="593"/>
      <c r="H1918" s="593"/>
      <c r="I1918" s="593"/>
      <c r="J1918" s="593"/>
      <c r="K1918" s="593"/>
    </row>
    <row r="1919" spans="1:11" x14ac:dyDescent="0.2">
      <c r="A1919" s="601"/>
      <c r="B1919" s="658"/>
      <c r="F1919" s="593"/>
      <c r="G1919" s="593"/>
      <c r="H1919" s="593"/>
      <c r="I1919" s="593"/>
      <c r="J1919" s="593"/>
      <c r="K1919" s="593"/>
    </row>
    <row r="1920" spans="1:11" x14ac:dyDescent="0.2">
      <c r="A1920" s="601"/>
      <c r="B1920" s="658"/>
      <c r="F1920" s="593"/>
      <c r="G1920" s="593"/>
      <c r="H1920" s="593"/>
      <c r="I1920" s="593"/>
      <c r="J1920" s="593"/>
      <c r="K1920" s="593"/>
    </row>
    <row r="1921" spans="1:11" x14ac:dyDescent="0.2">
      <c r="A1921" s="601"/>
      <c r="B1921" s="658"/>
      <c r="F1921" s="593"/>
      <c r="G1921" s="593"/>
      <c r="H1921" s="593"/>
      <c r="I1921" s="593"/>
      <c r="J1921" s="593"/>
      <c r="K1921" s="593"/>
    </row>
    <row r="1922" spans="1:11" x14ac:dyDescent="0.2">
      <c r="A1922" s="601"/>
      <c r="B1922" s="658"/>
      <c r="F1922" s="593"/>
      <c r="G1922" s="593"/>
      <c r="H1922" s="593"/>
      <c r="I1922" s="593"/>
      <c r="J1922" s="593"/>
      <c r="K1922" s="593"/>
    </row>
    <row r="1923" spans="1:11" x14ac:dyDescent="0.2">
      <c r="A1923" s="601"/>
      <c r="B1923" s="658"/>
      <c r="F1923" s="593"/>
      <c r="G1923" s="593"/>
      <c r="H1923" s="593"/>
      <c r="I1923" s="593"/>
      <c r="J1923" s="593"/>
      <c r="K1923" s="593"/>
    </row>
    <row r="1924" spans="1:11" x14ac:dyDescent="0.2">
      <c r="A1924" s="601"/>
      <c r="B1924" s="658"/>
      <c r="F1924" s="593"/>
      <c r="G1924" s="593"/>
      <c r="H1924" s="593"/>
      <c r="I1924" s="593"/>
      <c r="J1924" s="593"/>
      <c r="K1924" s="593"/>
    </row>
    <row r="1925" spans="1:11" x14ac:dyDescent="0.2">
      <c r="A1925" s="601"/>
      <c r="B1925" s="658"/>
      <c r="F1925" s="593"/>
      <c r="G1925" s="593"/>
      <c r="H1925" s="593"/>
      <c r="I1925" s="593"/>
      <c r="J1925" s="593"/>
      <c r="K1925" s="593"/>
    </row>
    <row r="1926" spans="1:11" x14ac:dyDescent="0.2">
      <c r="A1926" s="601"/>
      <c r="B1926" s="658"/>
      <c r="F1926" s="593"/>
      <c r="G1926" s="593"/>
      <c r="H1926" s="593"/>
      <c r="I1926" s="593"/>
      <c r="J1926" s="593"/>
      <c r="K1926" s="593"/>
    </row>
    <row r="1927" spans="1:11" x14ac:dyDescent="0.2">
      <c r="A1927" s="601"/>
      <c r="B1927" s="658"/>
      <c r="F1927" s="593"/>
      <c r="G1927" s="593"/>
      <c r="H1927" s="593"/>
      <c r="I1927" s="593"/>
      <c r="J1927" s="593"/>
      <c r="K1927" s="593"/>
    </row>
    <row r="1928" spans="1:11" x14ac:dyDescent="0.2">
      <c r="A1928" s="601"/>
      <c r="B1928" s="658"/>
      <c r="F1928" s="593"/>
      <c r="G1928" s="593"/>
      <c r="H1928" s="593"/>
      <c r="I1928" s="593"/>
      <c r="J1928" s="593"/>
      <c r="K1928" s="593"/>
    </row>
    <row r="1929" spans="1:11" x14ac:dyDescent="0.2">
      <c r="A1929" s="601"/>
      <c r="B1929" s="658"/>
      <c r="F1929" s="593"/>
      <c r="G1929" s="593"/>
      <c r="H1929" s="593"/>
      <c r="I1929" s="593"/>
      <c r="J1929" s="593"/>
      <c r="K1929" s="593"/>
    </row>
    <row r="1930" spans="1:11" x14ac:dyDescent="0.2">
      <c r="A1930" s="601"/>
      <c r="B1930" s="658"/>
      <c r="F1930" s="593"/>
      <c r="G1930" s="593"/>
      <c r="H1930" s="593"/>
      <c r="I1930" s="593"/>
      <c r="J1930" s="593"/>
      <c r="K1930" s="593"/>
    </row>
    <row r="1931" spans="1:11" x14ac:dyDescent="0.2">
      <c r="A1931" s="601"/>
      <c r="B1931" s="658"/>
      <c r="F1931" s="593"/>
      <c r="G1931" s="593"/>
      <c r="H1931" s="593"/>
      <c r="I1931" s="593"/>
      <c r="J1931" s="593"/>
      <c r="K1931" s="593"/>
    </row>
    <row r="1932" spans="1:11" x14ac:dyDescent="0.2">
      <c r="A1932" s="601"/>
      <c r="B1932" s="658"/>
      <c r="F1932" s="593"/>
      <c r="G1932" s="593"/>
      <c r="H1932" s="593"/>
      <c r="I1932" s="593"/>
      <c r="J1932" s="593"/>
      <c r="K1932" s="593"/>
    </row>
    <row r="1933" spans="1:11" x14ac:dyDescent="0.2">
      <c r="A1933" s="601"/>
      <c r="B1933" s="658"/>
      <c r="F1933" s="593"/>
      <c r="G1933" s="593"/>
      <c r="H1933" s="593"/>
      <c r="I1933" s="593"/>
      <c r="J1933" s="593"/>
      <c r="K1933" s="593"/>
    </row>
    <row r="1934" spans="1:11" x14ac:dyDescent="0.2">
      <c r="A1934" s="601"/>
      <c r="B1934" s="658"/>
      <c r="F1934" s="593"/>
      <c r="G1934" s="593"/>
      <c r="H1934" s="593"/>
      <c r="I1934" s="593"/>
      <c r="J1934" s="593"/>
      <c r="K1934" s="593"/>
    </row>
    <row r="1935" spans="1:11" x14ac:dyDescent="0.2">
      <c r="A1935" s="601"/>
      <c r="B1935" s="658"/>
      <c r="F1935" s="593"/>
      <c r="G1935" s="593"/>
      <c r="H1935" s="593"/>
      <c r="I1935" s="593"/>
      <c r="J1935" s="593"/>
      <c r="K1935" s="593"/>
    </row>
    <row r="1936" spans="1:11" x14ac:dyDescent="0.2">
      <c r="A1936" s="601"/>
      <c r="B1936" s="658"/>
      <c r="F1936" s="593"/>
      <c r="G1936" s="593"/>
      <c r="H1936" s="593"/>
      <c r="I1936" s="593"/>
      <c r="J1936" s="593"/>
      <c r="K1936" s="593"/>
    </row>
    <row r="1937" spans="1:11" x14ac:dyDescent="0.2">
      <c r="A1937" s="601"/>
      <c r="B1937" s="658"/>
      <c r="F1937" s="593"/>
      <c r="G1937" s="593"/>
      <c r="H1937" s="593"/>
      <c r="I1937" s="593"/>
      <c r="J1937" s="593"/>
      <c r="K1937" s="593"/>
    </row>
    <row r="1938" spans="1:11" x14ac:dyDescent="0.2">
      <c r="A1938" s="601"/>
      <c r="B1938" s="658"/>
      <c r="F1938" s="593"/>
      <c r="G1938" s="593"/>
      <c r="H1938" s="593"/>
      <c r="I1938" s="593"/>
      <c r="J1938" s="593"/>
      <c r="K1938" s="593"/>
    </row>
    <row r="1939" spans="1:11" x14ac:dyDescent="0.2">
      <c r="A1939" s="601"/>
      <c r="B1939" s="658"/>
      <c r="F1939" s="593"/>
      <c r="G1939" s="593"/>
      <c r="H1939" s="593"/>
      <c r="I1939" s="593"/>
      <c r="J1939" s="593"/>
      <c r="K1939" s="593"/>
    </row>
    <row r="1940" spans="1:11" x14ac:dyDescent="0.2">
      <c r="A1940" s="601"/>
      <c r="B1940" s="658"/>
      <c r="F1940" s="593"/>
      <c r="G1940" s="593"/>
      <c r="H1940" s="593"/>
      <c r="I1940" s="593"/>
      <c r="J1940" s="593"/>
      <c r="K1940" s="593"/>
    </row>
    <row r="1941" spans="1:11" x14ac:dyDescent="0.2">
      <c r="A1941" s="601"/>
      <c r="B1941" s="658"/>
      <c r="F1941" s="593"/>
      <c r="G1941" s="593"/>
      <c r="H1941" s="593"/>
      <c r="I1941" s="593"/>
      <c r="J1941" s="593"/>
      <c r="K1941" s="593"/>
    </row>
    <row r="1942" spans="1:11" x14ac:dyDescent="0.2">
      <c r="A1942" s="601"/>
      <c r="B1942" s="658"/>
      <c r="F1942" s="593"/>
      <c r="G1942" s="593"/>
      <c r="H1942" s="593"/>
      <c r="I1942" s="593"/>
      <c r="J1942" s="593"/>
      <c r="K1942" s="593"/>
    </row>
    <row r="1943" spans="1:11" x14ac:dyDescent="0.2">
      <c r="A1943" s="601"/>
      <c r="B1943" s="658"/>
      <c r="F1943" s="593"/>
      <c r="G1943" s="593"/>
      <c r="H1943" s="593"/>
      <c r="I1943" s="593"/>
      <c r="J1943" s="593"/>
      <c r="K1943" s="593"/>
    </row>
    <row r="1944" spans="1:11" x14ac:dyDescent="0.2">
      <c r="A1944" s="601"/>
      <c r="B1944" s="658"/>
      <c r="F1944" s="593"/>
      <c r="G1944" s="593"/>
      <c r="H1944" s="593"/>
      <c r="I1944" s="593"/>
      <c r="J1944" s="593"/>
      <c r="K1944" s="593"/>
    </row>
    <row r="1945" spans="1:11" x14ac:dyDescent="0.2">
      <c r="A1945" s="601"/>
      <c r="B1945" s="658"/>
      <c r="F1945" s="593"/>
      <c r="G1945" s="593"/>
      <c r="H1945" s="593"/>
      <c r="I1945" s="593"/>
      <c r="J1945" s="593"/>
      <c r="K1945" s="593"/>
    </row>
    <row r="1946" spans="1:11" x14ac:dyDescent="0.2">
      <c r="A1946" s="601"/>
      <c r="B1946" s="658"/>
      <c r="F1946" s="593"/>
      <c r="G1946" s="593"/>
      <c r="H1946" s="593"/>
      <c r="I1946" s="593"/>
      <c r="J1946" s="593"/>
      <c r="K1946" s="593"/>
    </row>
    <row r="1947" spans="1:11" x14ac:dyDescent="0.2">
      <c r="A1947" s="601"/>
      <c r="B1947" s="658"/>
      <c r="F1947" s="593"/>
      <c r="G1947" s="593"/>
      <c r="H1947" s="593"/>
      <c r="I1947" s="593"/>
      <c r="J1947" s="593"/>
      <c r="K1947" s="593"/>
    </row>
    <row r="1948" spans="1:11" x14ac:dyDescent="0.2">
      <c r="A1948" s="601"/>
      <c r="B1948" s="658"/>
      <c r="F1948" s="593"/>
      <c r="G1948" s="593"/>
      <c r="H1948" s="593"/>
      <c r="I1948" s="593"/>
      <c r="J1948" s="593"/>
      <c r="K1948" s="593"/>
    </row>
    <row r="1949" spans="1:11" x14ac:dyDescent="0.2">
      <c r="A1949" s="601"/>
      <c r="B1949" s="658"/>
      <c r="F1949" s="593"/>
      <c r="G1949" s="593"/>
      <c r="H1949" s="593"/>
      <c r="I1949" s="593"/>
      <c r="J1949" s="593"/>
      <c r="K1949" s="593"/>
    </row>
    <row r="1950" spans="1:11" x14ac:dyDescent="0.2">
      <c r="A1950" s="601"/>
      <c r="B1950" s="658"/>
      <c r="F1950" s="593"/>
      <c r="G1950" s="593"/>
      <c r="H1950" s="593"/>
      <c r="I1950" s="593"/>
      <c r="J1950" s="593"/>
      <c r="K1950" s="593"/>
    </row>
    <row r="1951" spans="1:11" x14ac:dyDescent="0.2">
      <c r="A1951" s="601"/>
      <c r="B1951" s="658"/>
      <c r="F1951" s="593"/>
      <c r="G1951" s="593"/>
      <c r="H1951" s="593"/>
      <c r="I1951" s="593"/>
      <c r="J1951" s="593"/>
      <c r="K1951" s="593"/>
    </row>
    <row r="1952" spans="1:11" x14ac:dyDescent="0.2">
      <c r="A1952" s="601"/>
      <c r="B1952" s="658"/>
      <c r="F1952" s="593"/>
      <c r="G1952" s="593"/>
      <c r="H1952" s="593"/>
      <c r="I1952" s="593"/>
      <c r="J1952" s="593"/>
      <c r="K1952" s="593"/>
    </row>
    <row r="1953" spans="1:11" x14ac:dyDescent="0.2">
      <c r="A1953" s="601"/>
      <c r="B1953" s="658"/>
      <c r="F1953" s="593"/>
      <c r="G1953" s="593"/>
      <c r="H1953" s="593"/>
      <c r="I1953" s="593"/>
      <c r="J1953" s="593"/>
      <c r="K1953" s="593"/>
    </row>
    <row r="1954" spans="1:11" x14ac:dyDescent="0.2">
      <c r="A1954" s="601"/>
      <c r="B1954" s="658"/>
      <c r="F1954" s="593"/>
      <c r="G1954" s="593"/>
      <c r="H1954" s="593"/>
      <c r="I1954" s="593"/>
      <c r="J1954" s="593"/>
      <c r="K1954" s="593"/>
    </row>
    <row r="1955" spans="1:11" x14ac:dyDescent="0.2">
      <c r="A1955" s="601"/>
      <c r="B1955" s="658"/>
      <c r="F1955" s="593"/>
      <c r="G1955" s="593"/>
      <c r="H1955" s="593"/>
      <c r="I1955" s="593"/>
      <c r="J1955" s="593"/>
      <c r="K1955" s="593"/>
    </row>
    <row r="1956" spans="1:11" x14ac:dyDescent="0.2">
      <c r="A1956" s="601"/>
      <c r="B1956" s="658"/>
      <c r="F1956" s="593"/>
      <c r="G1956" s="593"/>
      <c r="H1956" s="593"/>
      <c r="I1956" s="593"/>
      <c r="J1956" s="593"/>
      <c r="K1956" s="593"/>
    </row>
    <row r="1957" spans="1:11" x14ac:dyDescent="0.2">
      <c r="A1957" s="601"/>
      <c r="B1957" s="658"/>
      <c r="F1957" s="593"/>
      <c r="G1957" s="593"/>
      <c r="H1957" s="593"/>
      <c r="I1957" s="593"/>
      <c r="J1957" s="593"/>
      <c r="K1957" s="593"/>
    </row>
    <row r="1958" spans="1:11" x14ac:dyDescent="0.2">
      <c r="A1958" s="601"/>
      <c r="B1958" s="658"/>
      <c r="F1958" s="593"/>
      <c r="G1958" s="593"/>
      <c r="H1958" s="593"/>
      <c r="I1958" s="593"/>
      <c r="J1958" s="593"/>
      <c r="K1958" s="593"/>
    </row>
    <row r="1959" spans="1:11" x14ac:dyDescent="0.2">
      <c r="A1959" s="601"/>
      <c r="B1959" s="658"/>
      <c r="F1959" s="593"/>
      <c r="G1959" s="593"/>
      <c r="H1959" s="593"/>
      <c r="I1959" s="593"/>
      <c r="J1959" s="593"/>
      <c r="K1959" s="593"/>
    </row>
    <row r="1960" spans="1:11" x14ac:dyDescent="0.2">
      <c r="A1960" s="601"/>
      <c r="B1960" s="658"/>
      <c r="F1960" s="593"/>
      <c r="G1960" s="593"/>
      <c r="H1960" s="593"/>
      <c r="I1960" s="593"/>
      <c r="J1960" s="593"/>
      <c r="K1960" s="593"/>
    </row>
    <row r="1961" spans="1:11" x14ac:dyDescent="0.2">
      <c r="A1961" s="601"/>
      <c r="B1961" s="658"/>
      <c r="F1961" s="593"/>
      <c r="G1961" s="593"/>
      <c r="H1961" s="593"/>
      <c r="I1961" s="593"/>
      <c r="J1961" s="593"/>
      <c r="K1961" s="593"/>
    </row>
    <row r="1962" spans="1:11" x14ac:dyDescent="0.2">
      <c r="A1962" s="601"/>
      <c r="B1962" s="658"/>
      <c r="F1962" s="593"/>
      <c r="G1962" s="593"/>
      <c r="H1962" s="593"/>
      <c r="I1962" s="593"/>
      <c r="J1962" s="593"/>
      <c r="K1962" s="593"/>
    </row>
    <row r="1963" spans="1:11" x14ac:dyDescent="0.2">
      <c r="A1963" s="601"/>
      <c r="B1963" s="658"/>
      <c r="F1963" s="593"/>
      <c r="G1963" s="593"/>
      <c r="H1963" s="593"/>
      <c r="I1963" s="593"/>
      <c r="J1963" s="593"/>
      <c r="K1963" s="593"/>
    </row>
    <row r="1964" spans="1:11" x14ac:dyDescent="0.2">
      <c r="A1964" s="601"/>
      <c r="B1964" s="658"/>
      <c r="F1964" s="593"/>
      <c r="G1964" s="593"/>
      <c r="H1964" s="593"/>
      <c r="I1964" s="593"/>
      <c r="J1964" s="593"/>
      <c r="K1964" s="593"/>
    </row>
    <row r="1965" spans="1:11" x14ac:dyDescent="0.2">
      <c r="A1965" s="601"/>
      <c r="B1965" s="658"/>
      <c r="F1965" s="593"/>
      <c r="G1965" s="593"/>
      <c r="H1965" s="593"/>
      <c r="I1965" s="593"/>
      <c r="J1965" s="593"/>
      <c r="K1965" s="593"/>
    </row>
    <row r="1966" spans="1:11" x14ac:dyDescent="0.2">
      <c r="A1966" s="601"/>
      <c r="B1966" s="658"/>
      <c r="F1966" s="593"/>
      <c r="G1966" s="593"/>
      <c r="H1966" s="593"/>
      <c r="I1966" s="593"/>
      <c r="J1966" s="593"/>
      <c r="K1966" s="593"/>
    </row>
    <row r="1967" spans="1:11" x14ac:dyDescent="0.2">
      <c r="A1967" s="601"/>
      <c r="B1967" s="658"/>
      <c r="F1967" s="593"/>
      <c r="G1967" s="593"/>
      <c r="H1967" s="593"/>
      <c r="I1967" s="593"/>
      <c r="J1967" s="593"/>
      <c r="K1967" s="593"/>
    </row>
    <row r="1968" spans="1:11" x14ac:dyDescent="0.2">
      <c r="A1968" s="601"/>
      <c r="B1968" s="658"/>
      <c r="F1968" s="593"/>
      <c r="G1968" s="593"/>
      <c r="H1968" s="593"/>
      <c r="I1968" s="593"/>
      <c r="J1968" s="593"/>
      <c r="K1968" s="593"/>
    </row>
    <row r="1969" spans="1:11" x14ac:dyDescent="0.2">
      <c r="A1969" s="601"/>
      <c r="B1969" s="658"/>
      <c r="F1969" s="593"/>
      <c r="G1969" s="593"/>
      <c r="H1969" s="593"/>
      <c r="I1969" s="593"/>
      <c r="J1969" s="593"/>
      <c r="K1969" s="593"/>
    </row>
    <row r="1970" spans="1:11" x14ac:dyDescent="0.2">
      <c r="A1970" s="601"/>
      <c r="B1970" s="658"/>
      <c r="F1970" s="593"/>
      <c r="G1970" s="593"/>
      <c r="H1970" s="593"/>
      <c r="I1970" s="593"/>
      <c r="J1970" s="593"/>
      <c r="K1970" s="593"/>
    </row>
    <row r="1971" spans="1:11" x14ac:dyDescent="0.2">
      <c r="A1971" s="601"/>
      <c r="B1971" s="658"/>
      <c r="F1971" s="593"/>
      <c r="G1971" s="593"/>
      <c r="H1971" s="593"/>
      <c r="I1971" s="593"/>
      <c r="J1971" s="593"/>
      <c r="K1971" s="593"/>
    </row>
    <row r="1972" spans="1:11" x14ac:dyDescent="0.2">
      <c r="A1972" s="601"/>
      <c r="B1972" s="658"/>
      <c r="F1972" s="593"/>
      <c r="G1972" s="593"/>
      <c r="H1972" s="593"/>
      <c r="I1972" s="593"/>
      <c r="J1972" s="593"/>
      <c r="K1972" s="593"/>
    </row>
    <row r="1973" spans="1:11" x14ac:dyDescent="0.2">
      <c r="A1973" s="601"/>
      <c r="B1973" s="658"/>
      <c r="F1973" s="593"/>
      <c r="G1973" s="593"/>
      <c r="H1973" s="593"/>
      <c r="I1973" s="593"/>
      <c r="J1973" s="593"/>
      <c r="K1973" s="593"/>
    </row>
    <row r="1974" spans="1:11" x14ac:dyDescent="0.2">
      <c r="A1974" s="601"/>
      <c r="B1974" s="658"/>
      <c r="F1974" s="593"/>
      <c r="G1974" s="593"/>
      <c r="H1974" s="593"/>
      <c r="I1974" s="593"/>
      <c r="J1974" s="593"/>
      <c r="K1974" s="593"/>
    </row>
    <row r="1975" spans="1:11" x14ac:dyDescent="0.2">
      <c r="A1975" s="601"/>
      <c r="B1975" s="658"/>
      <c r="F1975" s="593"/>
      <c r="G1975" s="593"/>
      <c r="H1975" s="593"/>
      <c r="I1975" s="593"/>
      <c r="J1975" s="593"/>
      <c r="K1975" s="593"/>
    </row>
    <row r="1976" spans="1:11" x14ac:dyDescent="0.2">
      <c r="A1976" s="601"/>
      <c r="B1976" s="658"/>
      <c r="F1976" s="593"/>
      <c r="G1976" s="593"/>
      <c r="H1976" s="593"/>
      <c r="I1976" s="593"/>
      <c r="J1976" s="593"/>
      <c r="K1976" s="593"/>
    </row>
    <row r="1977" spans="1:11" x14ac:dyDescent="0.2">
      <c r="A1977" s="601"/>
      <c r="B1977" s="658"/>
      <c r="F1977" s="593"/>
      <c r="G1977" s="593"/>
      <c r="H1977" s="593"/>
      <c r="I1977" s="593"/>
      <c r="J1977" s="593"/>
      <c r="K1977" s="593"/>
    </row>
    <row r="1978" spans="1:11" x14ac:dyDescent="0.2">
      <c r="A1978" s="601"/>
      <c r="B1978" s="658"/>
      <c r="F1978" s="593"/>
      <c r="G1978" s="593"/>
      <c r="H1978" s="593"/>
      <c r="I1978" s="593"/>
      <c r="J1978" s="593"/>
      <c r="K1978" s="593"/>
    </row>
    <row r="1979" spans="1:11" x14ac:dyDescent="0.2">
      <c r="A1979" s="601"/>
      <c r="B1979" s="658"/>
      <c r="F1979" s="593"/>
      <c r="G1979" s="593"/>
      <c r="H1979" s="593"/>
      <c r="I1979" s="593"/>
      <c r="J1979" s="593"/>
      <c r="K1979" s="593"/>
    </row>
    <row r="1980" spans="1:11" x14ac:dyDescent="0.2">
      <c r="A1980" s="601"/>
      <c r="B1980" s="658"/>
      <c r="F1980" s="593"/>
      <c r="G1980" s="593"/>
      <c r="H1980" s="593"/>
      <c r="I1980" s="593"/>
      <c r="J1980" s="593"/>
      <c r="K1980" s="593"/>
    </row>
    <row r="1981" spans="1:11" x14ac:dyDescent="0.2">
      <c r="A1981" s="601"/>
      <c r="B1981" s="658"/>
      <c r="F1981" s="593"/>
      <c r="G1981" s="593"/>
      <c r="H1981" s="593"/>
      <c r="I1981" s="593"/>
      <c r="J1981" s="593"/>
      <c r="K1981" s="593"/>
    </row>
    <row r="1982" spans="1:11" x14ac:dyDescent="0.2">
      <c r="A1982" s="601"/>
      <c r="B1982" s="658"/>
      <c r="F1982" s="593"/>
      <c r="G1982" s="593"/>
      <c r="H1982" s="593"/>
      <c r="I1982" s="593"/>
      <c r="J1982" s="593"/>
      <c r="K1982" s="593"/>
    </row>
    <row r="1983" spans="1:11" x14ac:dyDescent="0.2">
      <c r="A1983" s="601"/>
      <c r="B1983" s="658"/>
      <c r="F1983" s="593"/>
      <c r="G1983" s="593"/>
      <c r="H1983" s="593"/>
      <c r="I1983" s="593"/>
      <c r="J1983" s="593"/>
      <c r="K1983" s="593"/>
    </row>
    <row r="1984" spans="1:11" x14ac:dyDescent="0.2">
      <c r="A1984" s="601"/>
      <c r="B1984" s="658"/>
      <c r="F1984" s="593"/>
      <c r="G1984" s="593"/>
      <c r="H1984" s="593"/>
      <c r="I1984" s="593"/>
      <c r="J1984" s="593"/>
      <c r="K1984" s="593"/>
    </row>
    <row r="1985" spans="1:11" x14ac:dyDescent="0.2">
      <c r="A1985" s="601"/>
      <c r="B1985" s="658"/>
      <c r="F1985" s="593"/>
      <c r="G1985" s="593"/>
      <c r="H1985" s="593"/>
      <c r="I1985" s="593"/>
      <c r="J1985" s="593"/>
      <c r="K1985" s="593"/>
    </row>
    <row r="1986" spans="1:11" x14ac:dyDescent="0.2">
      <c r="A1986" s="601"/>
      <c r="B1986" s="658"/>
      <c r="F1986" s="593"/>
      <c r="G1986" s="593"/>
      <c r="H1986" s="593"/>
      <c r="I1986" s="593"/>
      <c r="J1986" s="593"/>
      <c r="K1986" s="593"/>
    </row>
    <row r="1987" spans="1:11" x14ac:dyDescent="0.2">
      <c r="A1987" s="601"/>
      <c r="B1987" s="658"/>
      <c r="F1987" s="593"/>
      <c r="G1987" s="593"/>
      <c r="H1987" s="593"/>
      <c r="I1987" s="593"/>
      <c r="J1987" s="593"/>
      <c r="K1987" s="593"/>
    </row>
    <row r="1988" spans="1:11" x14ac:dyDescent="0.2">
      <c r="A1988" s="601"/>
      <c r="B1988" s="658"/>
      <c r="F1988" s="593"/>
      <c r="G1988" s="593"/>
      <c r="H1988" s="593"/>
      <c r="I1988" s="593"/>
      <c r="J1988" s="593"/>
      <c r="K1988" s="593"/>
    </row>
    <row r="1989" spans="1:11" x14ac:dyDescent="0.2">
      <c r="A1989" s="601"/>
      <c r="B1989" s="658"/>
      <c r="F1989" s="593"/>
      <c r="G1989" s="593"/>
      <c r="H1989" s="593"/>
      <c r="I1989" s="593"/>
      <c r="J1989" s="593"/>
      <c r="K1989" s="593"/>
    </row>
    <row r="1990" spans="1:11" x14ac:dyDescent="0.2">
      <c r="A1990" s="601"/>
      <c r="B1990" s="658"/>
      <c r="F1990" s="593"/>
      <c r="G1990" s="593"/>
      <c r="H1990" s="593"/>
      <c r="I1990" s="593"/>
      <c r="J1990" s="593"/>
      <c r="K1990" s="593"/>
    </row>
    <row r="1991" spans="1:11" x14ac:dyDescent="0.2">
      <c r="A1991" s="601"/>
      <c r="B1991" s="658"/>
      <c r="F1991" s="593"/>
      <c r="G1991" s="593"/>
      <c r="H1991" s="593"/>
      <c r="I1991" s="593"/>
      <c r="J1991" s="593"/>
      <c r="K1991" s="593"/>
    </row>
    <row r="1992" spans="1:11" x14ac:dyDescent="0.2">
      <c r="A1992" s="601"/>
      <c r="B1992" s="658"/>
      <c r="F1992" s="593"/>
      <c r="G1992" s="593"/>
      <c r="H1992" s="593"/>
      <c r="I1992" s="593"/>
      <c r="J1992" s="593"/>
      <c r="K1992" s="593"/>
    </row>
    <row r="1993" spans="1:11" x14ac:dyDescent="0.2">
      <c r="A1993" s="601"/>
      <c r="B1993" s="658"/>
      <c r="F1993" s="593"/>
      <c r="G1993" s="593"/>
      <c r="H1993" s="593"/>
      <c r="I1993" s="593"/>
      <c r="J1993" s="593"/>
      <c r="K1993" s="593"/>
    </row>
    <row r="1994" spans="1:11" x14ac:dyDescent="0.2">
      <c r="A1994" s="601"/>
      <c r="B1994" s="658"/>
      <c r="F1994" s="593"/>
      <c r="G1994" s="593"/>
      <c r="H1994" s="593"/>
      <c r="I1994" s="593"/>
      <c r="J1994" s="593"/>
      <c r="K1994" s="593"/>
    </row>
    <row r="1995" spans="1:11" x14ac:dyDescent="0.2">
      <c r="A1995" s="601"/>
      <c r="B1995" s="658"/>
      <c r="F1995" s="593"/>
      <c r="G1995" s="593"/>
      <c r="H1995" s="593"/>
      <c r="I1995" s="593"/>
      <c r="J1995" s="593"/>
      <c r="K1995" s="593"/>
    </row>
    <row r="1996" spans="1:11" x14ac:dyDescent="0.2">
      <c r="A1996" s="601"/>
      <c r="B1996" s="658"/>
      <c r="F1996" s="593"/>
      <c r="G1996" s="593"/>
      <c r="H1996" s="593"/>
      <c r="I1996" s="593"/>
      <c r="J1996" s="593"/>
      <c r="K1996" s="593"/>
    </row>
    <row r="1997" spans="1:11" x14ac:dyDescent="0.2">
      <c r="A1997" s="601"/>
      <c r="B1997" s="658"/>
      <c r="F1997" s="593"/>
      <c r="G1997" s="593"/>
      <c r="H1997" s="593"/>
      <c r="I1997" s="593"/>
      <c r="J1997" s="593"/>
      <c r="K1997" s="593"/>
    </row>
    <row r="1998" spans="1:11" x14ac:dyDescent="0.2">
      <c r="A1998" s="601"/>
      <c r="B1998" s="658"/>
      <c r="F1998" s="593"/>
      <c r="G1998" s="593"/>
      <c r="H1998" s="593"/>
      <c r="I1998" s="593"/>
      <c r="J1998" s="593"/>
      <c r="K1998" s="593"/>
    </row>
    <row r="1999" spans="1:11" x14ac:dyDescent="0.2">
      <c r="A1999" s="601"/>
      <c r="B1999" s="658"/>
      <c r="F1999" s="593"/>
      <c r="G1999" s="593"/>
      <c r="H1999" s="593"/>
      <c r="I1999" s="593"/>
      <c r="J1999" s="593"/>
      <c r="K1999" s="593"/>
    </row>
    <row r="2000" spans="1:11" x14ac:dyDescent="0.2">
      <c r="A2000" s="601"/>
      <c r="B2000" s="658"/>
      <c r="F2000" s="593"/>
      <c r="G2000" s="593"/>
      <c r="H2000" s="593"/>
      <c r="I2000" s="593"/>
      <c r="J2000" s="593"/>
      <c r="K2000" s="593"/>
    </row>
    <row r="2001" spans="1:11" x14ac:dyDescent="0.2">
      <c r="A2001" s="601"/>
      <c r="B2001" s="658"/>
      <c r="F2001" s="593"/>
      <c r="G2001" s="593"/>
      <c r="H2001" s="593"/>
      <c r="I2001" s="593"/>
      <c r="J2001" s="593"/>
      <c r="K2001" s="593"/>
    </row>
    <row r="2002" spans="1:11" x14ac:dyDescent="0.2">
      <c r="A2002" s="601"/>
      <c r="B2002" s="658"/>
      <c r="F2002" s="593"/>
      <c r="G2002" s="593"/>
      <c r="H2002" s="593"/>
      <c r="I2002" s="593"/>
      <c r="J2002" s="593"/>
      <c r="K2002" s="593"/>
    </row>
    <row r="2003" spans="1:11" x14ac:dyDescent="0.2">
      <c r="A2003" s="601"/>
      <c r="B2003" s="658"/>
      <c r="F2003" s="593"/>
      <c r="G2003" s="593"/>
      <c r="H2003" s="593"/>
      <c r="I2003" s="593"/>
      <c r="J2003" s="593"/>
      <c r="K2003" s="593"/>
    </row>
    <row r="2004" spans="1:11" x14ac:dyDescent="0.2">
      <c r="A2004" s="601"/>
      <c r="B2004" s="658"/>
      <c r="F2004" s="593"/>
      <c r="G2004" s="593"/>
      <c r="H2004" s="593"/>
      <c r="I2004" s="593"/>
      <c r="J2004" s="593"/>
      <c r="K2004" s="593"/>
    </row>
    <row r="2005" spans="1:11" x14ac:dyDescent="0.2">
      <c r="A2005" s="601"/>
      <c r="B2005" s="658"/>
      <c r="F2005" s="593"/>
      <c r="G2005" s="593"/>
      <c r="H2005" s="593"/>
      <c r="I2005" s="593"/>
      <c r="J2005" s="593"/>
      <c r="K2005" s="593"/>
    </row>
    <row r="2006" spans="1:11" x14ac:dyDescent="0.2">
      <c r="A2006" s="601"/>
      <c r="B2006" s="658"/>
      <c r="F2006" s="593"/>
      <c r="G2006" s="593"/>
      <c r="H2006" s="593"/>
      <c r="I2006" s="593"/>
      <c r="J2006" s="593"/>
      <c r="K2006" s="593"/>
    </row>
    <row r="2007" spans="1:11" x14ac:dyDescent="0.2">
      <c r="A2007" s="601"/>
      <c r="B2007" s="658"/>
      <c r="F2007" s="593"/>
      <c r="G2007" s="593"/>
      <c r="H2007" s="593"/>
      <c r="I2007" s="593"/>
      <c r="J2007" s="593"/>
      <c r="K2007" s="593"/>
    </row>
    <row r="2008" spans="1:11" x14ac:dyDescent="0.2">
      <c r="A2008" s="601"/>
      <c r="B2008" s="658"/>
      <c r="F2008" s="593"/>
      <c r="G2008" s="593"/>
      <c r="H2008" s="593"/>
      <c r="I2008" s="593"/>
      <c r="J2008" s="593"/>
      <c r="K2008" s="593"/>
    </row>
    <row r="2009" spans="1:11" x14ac:dyDescent="0.2">
      <c r="A2009" s="601"/>
      <c r="B2009" s="658"/>
      <c r="F2009" s="593"/>
      <c r="G2009" s="593"/>
      <c r="H2009" s="593"/>
      <c r="I2009" s="593"/>
      <c r="J2009" s="593"/>
      <c r="K2009" s="593"/>
    </row>
    <row r="2010" spans="1:11" x14ac:dyDescent="0.2">
      <c r="A2010" s="601"/>
      <c r="B2010" s="658"/>
      <c r="F2010" s="593"/>
      <c r="G2010" s="593"/>
      <c r="H2010" s="593"/>
      <c r="I2010" s="593"/>
      <c r="J2010" s="593"/>
      <c r="K2010" s="593"/>
    </row>
    <row r="2011" spans="1:11" x14ac:dyDescent="0.2">
      <c r="A2011" s="601"/>
      <c r="B2011" s="658"/>
      <c r="F2011" s="593"/>
      <c r="G2011" s="593"/>
      <c r="H2011" s="593"/>
      <c r="I2011" s="593"/>
      <c r="J2011" s="593"/>
      <c r="K2011" s="593"/>
    </row>
    <row r="2012" spans="1:11" x14ac:dyDescent="0.2">
      <c r="A2012" s="601"/>
      <c r="B2012" s="658"/>
      <c r="F2012" s="593"/>
      <c r="G2012" s="593"/>
      <c r="H2012" s="593"/>
      <c r="I2012" s="593"/>
      <c r="J2012" s="593"/>
      <c r="K2012" s="593"/>
    </row>
    <row r="2013" spans="1:11" x14ac:dyDescent="0.2">
      <c r="A2013" s="601"/>
      <c r="B2013" s="658"/>
      <c r="F2013" s="593"/>
      <c r="G2013" s="593"/>
      <c r="H2013" s="593"/>
      <c r="I2013" s="593"/>
      <c r="J2013" s="593"/>
      <c r="K2013" s="593"/>
    </row>
    <row r="2014" spans="1:11" x14ac:dyDescent="0.2">
      <c r="A2014" s="601"/>
      <c r="B2014" s="658"/>
      <c r="F2014" s="593"/>
      <c r="G2014" s="593"/>
      <c r="H2014" s="593"/>
      <c r="I2014" s="593"/>
      <c r="J2014" s="593"/>
      <c r="K2014" s="593"/>
    </row>
    <row r="2015" spans="1:11" x14ac:dyDescent="0.2">
      <c r="A2015" s="601"/>
      <c r="B2015" s="658"/>
      <c r="F2015" s="593"/>
      <c r="G2015" s="593"/>
      <c r="H2015" s="593"/>
      <c r="I2015" s="593"/>
      <c r="J2015" s="593"/>
      <c r="K2015" s="593"/>
    </row>
    <row r="2016" spans="1:11" x14ac:dyDescent="0.2">
      <c r="A2016" s="601"/>
      <c r="B2016" s="658"/>
      <c r="F2016" s="593"/>
      <c r="G2016" s="593"/>
      <c r="H2016" s="593"/>
      <c r="I2016" s="593"/>
      <c r="J2016" s="593"/>
      <c r="K2016" s="593"/>
    </row>
    <row r="2017" spans="1:11" x14ac:dyDescent="0.2">
      <c r="A2017" s="601"/>
      <c r="B2017" s="658"/>
      <c r="F2017" s="593"/>
      <c r="G2017" s="593"/>
      <c r="H2017" s="593"/>
      <c r="I2017" s="593"/>
      <c r="J2017" s="593"/>
      <c r="K2017" s="593"/>
    </row>
    <row r="2018" spans="1:11" x14ac:dyDescent="0.2">
      <c r="A2018" s="601"/>
      <c r="B2018" s="658"/>
      <c r="F2018" s="593"/>
      <c r="G2018" s="593"/>
      <c r="H2018" s="593"/>
      <c r="I2018" s="593"/>
      <c r="J2018" s="593"/>
      <c r="K2018" s="593"/>
    </row>
    <row r="2019" spans="1:11" x14ac:dyDescent="0.2">
      <c r="A2019" s="601"/>
      <c r="B2019" s="658"/>
      <c r="F2019" s="593"/>
      <c r="G2019" s="593"/>
      <c r="H2019" s="593"/>
      <c r="I2019" s="593"/>
      <c r="J2019" s="593"/>
      <c r="K2019" s="593"/>
    </row>
    <row r="2020" spans="1:11" x14ac:dyDescent="0.2">
      <c r="A2020" s="601"/>
      <c r="B2020" s="658"/>
      <c r="F2020" s="593"/>
      <c r="G2020" s="593"/>
      <c r="H2020" s="593"/>
      <c r="I2020" s="593"/>
      <c r="J2020" s="593"/>
      <c r="K2020" s="593"/>
    </row>
    <row r="2021" spans="1:11" x14ac:dyDescent="0.2">
      <c r="A2021" s="601"/>
      <c r="B2021" s="658"/>
      <c r="F2021" s="593"/>
      <c r="G2021" s="593"/>
      <c r="H2021" s="593"/>
      <c r="I2021" s="593"/>
      <c r="J2021" s="593"/>
      <c r="K2021" s="593"/>
    </row>
    <row r="2022" spans="1:11" x14ac:dyDescent="0.2">
      <c r="A2022" s="601"/>
      <c r="B2022" s="658"/>
      <c r="F2022" s="593"/>
      <c r="G2022" s="593"/>
      <c r="H2022" s="593"/>
      <c r="I2022" s="593"/>
      <c r="J2022" s="593"/>
      <c r="K2022" s="593"/>
    </row>
    <row r="2023" spans="1:11" x14ac:dyDescent="0.2">
      <c r="A2023" s="601"/>
      <c r="B2023" s="658"/>
      <c r="F2023" s="593"/>
      <c r="G2023" s="593"/>
      <c r="H2023" s="593"/>
      <c r="I2023" s="593"/>
      <c r="J2023" s="593"/>
      <c r="K2023" s="593"/>
    </row>
    <row r="2024" spans="1:11" x14ac:dyDescent="0.2">
      <c r="A2024" s="601"/>
      <c r="B2024" s="658"/>
      <c r="F2024" s="593"/>
      <c r="G2024" s="593"/>
      <c r="H2024" s="593"/>
      <c r="I2024" s="593"/>
      <c r="J2024" s="593"/>
      <c r="K2024" s="593"/>
    </row>
    <row r="2025" spans="1:11" x14ac:dyDescent="0.2">
      <c r="A2025" s="601"/>
      <c r="B2025" s="658"/>
      <c r="F2025" s="593"/>
      <c r="G2025" s="593"/>
      <c r="H2025" s="593"/>
      <c r="I2025" s="593"/>
      <c r="J2025" s="593"/>
      <c r="K2025" s="593"/>
    </row>
    <row r="2026" spans="1:11" x14ac:dyDescent="0.2">
      <c r="A2026" s="601"/>
      <c r="B2026" s="658"/>
      <c r="F2026" s="593"/>
      <c r="G2026" s="593"/>
      <c r="H2026" s="593"/>
      <c r="I2026" s="593"/>
      <c r="J2026" s="593"/>
      <c r="K2026" s="593"/>
    </row>
    <row r="2027" spans="1:11" x14ac:dyDescent="0.2">
      <c r="A2027" s="601"/>
      <c r="B2027" s="658"/>
      <c r="F2027" s="593"/>
      <c r="G2027" s="593"/>
      <c r="H2027" s="593"/>
      <c r="I2027" s="593"/>
      <c r="J2027" s="593"/>
      <c r="K2027" s="593"/>
    </row>
    <row r="2028" spans="1:11" x14ac:dyDescent="0.2">
      <c r="A2028" s="601"/>
      <c r="B2028" s="658"/>
      <c r="F2028" s="593"/>
      <c r="G2028" s="593"/>
      <c r="H2028" s="593"/>
      <c r="I2028" s="593"/>
      <c r="J2028" s="593"/>
      <c r="K2028" s="593"/>
    </row>
    <row r="2029" spans="1:11" x14ac:dyDescent="0.2">
      <c r="A2029" s="601"/>
      <c r="B2029" s="658"/>
      <c r="F2029" s="593"/>
      <c r="G2029" s="593"/>
      <c r="H2029" s="593"/>
      <c r="I2029" s="593"/>
      <c r="J2029" s="593"/>
      <c r="K2029" s="593"/>
    </row>
    <row r="2030" spans="1:11" x14ac:dyDescent="0.2">
      <c r="A2030" s="601"/>
      <c r="B2030" s="658"/>
      <c r="F2030" s="593"/>
      <c r="G2030" s="593"/>
      <c r="H2030" s="593"/>
      <c r="I2030" s="593"/>
      <c r="J2030" s="593"/>
      <c r="K2030" s="593"/>
    </row>
    <row r="2031" spans="1:11" x14ac:dyDescent="0.2">
      <c r="A2031" s="601"/>
      <c r="B2031" s="658"/>
      <c r="F2031" s="593"/>
      <c r="G2031" s="593"/>
      <c r="H2031" s="593"/>
      <c r="I2031" s="593"/>
      <c r="J2031" s="593"/>
      <c r="K2031" s="593"/>
    </row>
    <row r="2032" spans="1:11" x14ac:dyDescent="0.2">
      <c r="A2032" s="601"/>
      <c r="B2032" s="658"/>
      <c r="F2032" s="593"/>
      <c r="G2032" s="593"/>
      <c r="H2032" s="593"/>
      <c r="I2032" s="593"/>
      <c r="J2032" s="593"/>
      <c r="K2032" s="593"/>
    </row>
    <row r="2033" spans="1:11" x14ac:dyDescent="0.2">
      <c r="A2033" s="601"/>
      <c r="B2033" s="658"/>
      <c r="F2033" s="593"/>
      <c r="G2033" s="593"/>
      <c r="H2033" s="593"/>
      <c r="I2033" s="593"/>
      <c r="J2033" s="593"/>
      <c r="K2033" s="593"/>
    </row>
    <row r="2034" spans="1:11" x14ac:dyDescent="0.2">
      <c r="A2034" s="601"/>
      <c r="B2034" s="658"/>
      <c r="F2034" s="593"/>
      <c r="G2034" s="593"/>
      <c r="H2034" s="593"/>
      <c r="I2034" s="593"/>
      <c r="J2034" s="593"/>
      <c r="K2034" s="593"/>
    </row>
    <row r="2035" spans="1:11" x14ac:dyDescent="0.2">
      <c r="A2035" s="601"/>
      <c r="B2035" s="658"/>
      <c r="F2035" s="593"/>
      <c r="G2035" s="593"/>
      <c r="H2035" s="593"/>
      <c r="I2035" s="593"/>
      <c r="J2035" s="593"/>
      <c r="K2035" s="593"/>
    </row>
    <row r="2036" spans="1:11" x14ac:dyDescent="0.2">
      <c r="A2036" s="601"/>
      <c r="B2036" s="658"/>
      <c r="F2036" s="593"/>
      <c r="G2036" s="593"/>
      <c r="H2036" s="593"/>
      <c r="I2036" s="593"/>
      <c r="J2036" s="593"/>
      <c r="K2036" s="593"/>
    </row>
    <row r="2037" spans="1:11" x14ac:dyDescent="0.2">
      <c r="A2037" s="601"/>
      <c r="B2037" s="658"/>
      <c r="F2037" s="593"/>
      <c r="G2037" s="593"/>
      <c r="H2037" s="593"/>
      <c r="I2037" s="593"/>
      <c r="J2037" s="593"/>
      <c r="K2037" s="593"/>
    </row>
    <row r="2038" spans="1:11" x14ac:dyDescent="0.2">
      <c r="A2038" s="601"/>
      <c r="B2038" s="658"/>
      <c r="F2038" s="593"/>
      <c r="G2038" s="593"/>
      <c r="H2038" s="593"/>
      <c r="I2038" s="593"/>
      <c r="J2038" s="593"/>
      <c r="K2038" s="593"/>
    </row>
    <row r="2039" spans="1:11" x14ac:dyDescent="0.2">
      <c r="A2039" s="601"/>
      <c r="B2039" s="658"/>
      <c r="F2039" s="593"/>
      <c r="G2039" s="593"/>
      <c r="H2039" s="593"/>
      <c r="I2039" s="593"/>
      <c r="J2039" s="593"/>
      <c r="K2039" s="593"/>
    </row>
    <row r="2040" spans="1:11" x14ac:dyDescent="0.2">
      <c r="A2040" s="601"/>
      <c r="B2040" s="658"/>
      <c r="F2040" s="593"/>
      <c r="G2040" s="593"/>
      <c r="H2040" s="593"/>
      <c r="I2040" s="593"/>
      <c r="J2040" s="593"/>
      <c r="K2040" s="593"/>
    </row>
    <row r="2041" spans="1:11" x14ac:dyDescent="0.2">
      <c r="A2041" s="601"/>
      <c r="B2041" s="658"/>
      <c r="F2041" s="593"/>
      <c r="G2041" s="593"/>
      <c r="H2041" s="593"/>
      <c r="I2041" s="593"/>
      <c r="J2041" s="593"/>
      <c r="K2041" s="593"/>
    </row>
    <row r="2042" spans="1:11" x14ac:dyDescent="0.2">
      <c r="A2042" s="601"/>
      <c r="B2042" s="658"/>
      <c r="F2042" s="593"/>
      <c r="G2042" s="593"/>
      <c r="H2042" s="593"/>
      <c r="I2042" s="593"/>
      <c r="J2042" s="593"/>
      <c r="K2042" s="593"/>
    </row>
    <row r="2043" spans="1:11" x14ac:dyDescent="0.2">
      <c r="A2043" s="601"/>
      <c r="B2043" s="658"/>
      <c r="F2043" s="593"/>
      <c r="G2043" s="593"/>
      <c r="H2043" s="593"/>
      <c r="I2043" s="593"/>
      <c r="J2043" s="593"/>
      <c r="K2043" s="593"/>
    </row>
    <row r="2044" spans="1:11" x14ac:dyDescent="0.2">
      <c r="A2044" s="601"/>
      <c r="B2044" s="658"/>
      <c r="F2044" s="593"/>
      <c r="G2044" s="593"/>
      <c r="H2044" s="593"/>
      <c r="I2044" s="593"/>
      <c r="J2044" s="593"/>
      <c r="K2044" s="593"/>
    </row>
    <row r="2045" spans="1:11" x14ac:dyDescent="0.2">
      <c r="A2045" s="601"/>
      <c r="B2045" s="658"/>
      <c r="F2045" s="593"/>
      <c r="G2045" s="593"/>
      <c r="H2045" s="593"/>
      <c r="I2045" s="593"/>
      <c r="J2045" s="593"/>
      <c r="K2045" s="593"/>
    </row>
    <row r="2046" spans="1:11" x14ac:dyDescent="0.2">
      <c r="A2046" s="601"/>
      <c r="B2046" s="658"/>
      <c r="F2046" s="593"/>
      <c r="G2046" s="593"/>
      <c r="H2046" s="593"/>
      <c r="I2046" s="593"/>
      <c r="J2046" s="593"/>
      <c r="K2046" s="593"/>
    </row>
    <row r="2047" spans="1:11" x14ac:dyDescent="0.2">
      <c r="A2047" s="601"/>
      <c r="B2047" s="658"/>
      <c r="F2047" s="593"/>
      <c r="G2047" s="593"/>
      <c r="H2047" s="593"/>
      <c r="I2047" s="593"/>
      <c r="J2047" s="593"/>
      <c r="K2047" s="593"/>
    </row>
    <row r="2048" spans="1:11" x14ac:dyDescent="0.2">
      <c r="A2048" s="601"/>
      <c r="B2048" s="658"/>
      <c r="F2048" s="593"/>
      <c r="G2048" s="593"/>
      <c r="H2048" s="593"/>
      <c r="I2048" s="593"/>
      <c r="J2048" s="593"/>
      <c r="K2048" s="593"/>
    </row>
    <row r="2049" spans="1:11" x14ac:dyDescent="0.2">
      <c r="A2049" s="601"/>
      <c r="B2049" s="658"/>
      <c r="F2049" s="593"/>
      <c r="G2049" s="593"/>
      <c r="H2049" s="593"/>
      <c r="I2049" s="593"/>
      <c r="J2049" s="593"/>
      <c r="K2049" s="593"/>
    </row>
    <row r="2050" spans="1:11" x14ac:dyDescent="0.2">
      <c r="A2050" s="601"/>
      <c r="B2050" s="658"/>
      <c r="F2050" s="593"/>
      <c r="G2050" s="593"/>
      <c r="H2050" s="593"/>
      <c r="I2050" s="593"/>
      <c r="J2050" s="593"/>
      <c r="K2050" s="593"/>
    </row>
    <row r="2051" spans="1:11" x14ac:dyDescent="0.2">
      <c r="A2051" s="601"/>
      <c r="B2051" s="658"/>
      <c r="F2051" s="593"/>
      <c r="G2051" s="593"/>
      <c r="H2051" s="593"/>
      <c r="I2051" s="593"/>
      <c r="J2051" s="593"/>
      <c r="K2051" s="593"/>
    </row>
    <row r="2052" spans="1:11" x14ac:dyDescent="0.2">
      <c r="A2052" s="601"/>
      <c r="B2052" s="658"/>
      <c r="F2052" s="593"/>
      <c r="G2052" s="593"/>
      <c r="H2052" s="593"/>
      <c r="I2052" s="593"/>
      <c r="J2052" s="593"/>
      <c r="K2052" s="593"/>
    </row>
    <row r="2053" spans="1:11" x14ac:dyDescent="0.2">
      <c r="A2053" s="601"/>
      <c r="B2053" s="658"/>
      <c r="F2053" s="593"/>
      <c r="G2053" s="593"/>
      <c r="H2053" s="593"/>
      <c r="I2053" s="593"/>
      <c r="J2053" s="593"/>
      <c r="K2053" s="593"/>
    </row>
    <row r="2054" spans="1:11" x14ac:dyDescent="0.2">
      <c r="A2054" s="601"/>
      <c r="B2054" s="658"/>
      <c r="F2054" s="593"/>
      <c r="G2054" s="593"/>
      <c r="H2054" s="593"/>
      <c r="I2054" s="593"/>
      <c r="J2054" s="593"/>
      <c r="K2054" s="593"/>
    </row>
    <row r="2055" spans="1:11" x14ac:dyDescent="0.2">
      <c r="A2055" s="601"/>
      <c r="B2055" s="658"/>
      <c r="F2055" s="593"/>
      <c r="G2055" s="593"/>
      <c r="H2055" s="593"/>
      <c r="I2055" s="593"/>
      <c r="J2055" s="593"/>
      <c r="K2055" s="593"/>
    </row>
    <row r="2056" spans="1:11" x14ac:dyDescent="0.2">
      <c r="A2056" s="601"/>
      <c r="B2056" s="658"/>
      <c r="F2056" s="593"/>
      <c r="G2056" s="593"/>
      <c r="H2056" s="593"/>
      <c r="I2056" s="593"/>
      <c r="J2056" s="593"/>
      <c r="K2056" s="593"/>
    </row>
    <row r="2057" spans="1:11" x14ac:dyDescent="0.2">
      <c r="A2057" s="601"/>
      <c r="B2057" s="658"/>
      <c r="F2057" s="593"/>
      <c r="G2057" s="593"/>
      <c r="H2057" s="593"/>
      <c r="I2057" s="593"/>
      <c r="J2057" s="593"/>
      <c r="K2057" s="593"/>
    </row>
    <row r="2058" spans="1:11" x14ac:dyDescent="0.2">
      <c r="A2058" s="601"/>
      <c r="B2058" s="658"/>
      <c r="F2058" s="593"/>
      <c r="G2058" s="593"/>
      <c r="H2058" s="593"/>
      <c r="I2058" s="593"/>
      <c r="J2058" s="593"/>
      <c r="K2058" s="593"/>
    </row>
    <row r="2059" spans="1:11" x14ac:dyDescent="0.2">
      <c r="A2059" s="601"/>
      <c r="B2059" s="658"/>
      <c r="F2059" s="593"/>
      <c r="G2059" s="593"/>
      <c r="H2059" s="593"/>
      <c r="I2059" s="593"/>
      <c r="J2059" s="593"/>
      <c r="K2059" s="593"/>
    </row>
    <row r="2060" spans="1:11" x14ac:dyDescent="0.2">
      <c r="A2060" s="601"/>
      <c r="B2060" s="658"/>
      <c r="F2060" s="593"/>
      <c r="G2060" s="593"/>
      <c r="H2060" s="593"/>
      <c r="I2060" s="593"/>
      <c r="J2060" s="593"/>
      <c r="K2060" s="593"/>
    </row>
    <row r="2061" spans="1:11" x14ac:dyDescent="0.2">
      <c r="A2061" s="601"/>
      <c r="B2061" s="658"/>
      <c r="F2061" s="593"/>
      <c r="G2061" s="593"/>
      <c r="H2061" s="593"/>
      <c r="I2061" s="593"/>
      <c r="J2061" s="593"/>
      <c r="K2061" s="593"/>
    </row>
    <row r="2062" spans="1:11" x14ac:dyDescent="0.2">
      <c r="A2062" s="601"/>
      <c r="B2062" s="658"/>
      <c r="F2062" s="593"/>
      <c r="G2062" s="593"/>
      <c r="H2062" s="593"/>
      <c r="I2062" s="593"/>
      <c r="J2062" s="593"/>
      <c r="K2062" s="593"/>
    </row>
    <row r="2063" spans="1:11" x14ac:dyDescent="0.2">
      <c r="A2063" s="601"/>
      <c r="B2063" s="658"/>
      <c r="F2063" s="593"/>
      <c r="G2063" s="593"/>
      <c r="H2063" s="593"/>
      <c r="I2063" s="593"/>
      <c r="J2063" s="593"/>
      <c r="K2063" s="593"/>
    </row>
    <row r="2064" spans="1:11" x14ac:dyDescent="0.2">
      <c r="A2064" s="601"/>
      <c r="B2064" s="658"/>
      <c r="F2064" s="593"/>
      <c r="G2064" s="593"/>
      <c r="H2064" s="593"/>
      <c r="I2064" s="593"/>
      <c r="J2064" s="593"/>
      <c r="K2064" s="593"/>
    </row>
    <row r="2065" spans="1:11" x14ac:dyDescent="0.2">
      <c r="A2065" s="601"/>
      <c r="B2065" s="658"/>
      <c r="F2065" s="593"/>
      <c r="G2065" s="593"/>
      <c r="H2065" s="593"/>
      <c r="I2065" s="593"/>
      <c r="J2065" s="593"/>
      <c r="K2065" s="593"/>
    </row>
    <row r="2066" spans="1:11" x14ac:dyDescent="0.2">
      <c r="A2066" s="601"/>
      <c r="B2066" s="658"/>
      <c r="F2066" s="593"/>
      <c r="G2066" s="593"/>
      <c r="H2066" s="593"/>
      <c r="I2066" s="593"/>
      <c r="J2066" s="593"/>
      <c r="K2066" s="593"/>
    </row>
    <row r="2067" spans="1:11" x14ac:dyDescent="0.2">
      <c r="A2067" s="601"/>
      <c r="B2067" s="658"/>
      <c r="F2067" s="593"/>
      <c r="G2067" s="593"/>
      <c r="H2067" s="593"/>
      <c r="I2067" s="593"/>
      <c r="J2067" s="593"/>
      <c r="K2067" s="593"/>
    </row>
    <row r="2068" spans="1:11" x14ac:dyDescent="0.2">
      <c r="A2068" s="601"/>
      <c r="B2068" s="658"/>
      <c r="F2068" s="593"/>
      <c r="G2068" s="593"/>
      <c r="H2068" s="593"/>
      <c r="I2068" s="593"/>
      <c r="J2068" s="593"/>
      <c r="K2068" s="593"/>
    </row>
    <row r="2069" spans="1:11" x14ac:dyDescent="0.2">
      <c r="A2069" s="601"/>
      <c r="B2069" s="658"/>
      <c r="F2069" s="593"/>
      <c r="G2069" s="593"/>
      <c r="H2069" s="593"/>
      <c r="I2069" s="593"/>
      <c r="J2069" s="593"/>
      <c r="K2069" s="593"/>
    </row>
    <row r="2070" spans="1:11" x14ac:dyDescent="0.2">
      <c r="A2070" s="601"/>
      <c r="B2070" s="658"/>
      <c r="F2070" s="593"/>
      <c r="G2070" s="593"/>
      <c r="H2070" s="593"/>
      <c r="I2070" s="593"/>
      <c r="J2070" s="593"/>
      <c r="K2070" s="593"/>
    </row>
    <row r="2071" spans="1:11" x14ac:dyDescent="0.2">
      <c r="A2071" s="601"/>
      <c r="B2071" s="658"/>
      <c r="F2071" s="593"/>
      <c r="G2071" s="593"/>
      <c r="H2071" s="593"/>
      <c r="I2071" s="593"/>
      <c r="J2071" s="593"/>
      <c r="K2071" s="593"/>
    </row>
    <row r="2072" spans="1:11" x14ac:dyDescent="0.2">
      <c r="A2072" s="601"/>
      <c r="B2072" s="658"/>
      <c r="F2072" s="593"/>
      <c r="G2072" s="593"/>
      <c r="H2072" s="593"/>
      <c r="I2072" s="593"/>
      <c r="J2072" s="593"/>
      <c r="K2072" s="593"/>
    </row>
    <row r="2073" spans="1:11" x14ac:dyDescent="0.2">
      <c r="A2073" s="601"/>
      <c r="B2073" s="658"/>
      <c r="F2073" s="593"/>
      <c r="G2073" s="593"/>
      <c r="H2073" s="593"/>
      <c r="I2073" s="593"/>
      <c r="J2073" s="593"/>
      <c r="K2073" s="593"/>
    </row>
    <row r="2074" spans="1:11" x14ac:dyDescent="0.2">
      <c r="A2074" s="601"/>
      <c r="B2074" s="658"/>
      <c r="F2074" s="593"/>
      <c r="G2074" s="593"/>
      <c r="H2074" s="593"/>
      <c r="I2074" s="593"/>
      <c r="J2074" s="593"/>
      <c r="K2074" s="593"/>
    </row>
    <row r="2075" spans="1:11" x14ac:dyDescent="0.2">
      <c r="A2075" s="601"/>
      <c r="B2075" s="658"/>
      <c r="F2075" s="593"/>
      <c r="G2075" s="593"/>
      <c r="H2075" s="593"/>
      <c r="I2075" s="593"/>
      <c r="J2075" s="593"/>
      <c r="K2075" s="593"/>
    </row>
    <row r="2076" spans="1:11" x14ac:dyDescent="0.2">
      <c r="A2076" s="601"/>
      <c r="B2076" s="658"/>
      <c r="F2076" s="593"/>
      <c r="G2076" s="593"/>
      <c r="H2076" s="593"/>
      <c r="I2076" s="593"/>
      <c r="J2076" s="593"/>
      <c r="K2076" s="593"/>
    </row>
    <row r="2077" spans="1:11" x14ac:dyDescent="0.2">
      <c r="A2077" s="601"/>
      <c r="B2077" s="658"/>
      <c r="F2077" s="593"/>
      <c r="G2077" s="593"/>
      <c r="H2077" s="593"/>
      <c r="I2077" s="593"/>
      <c r="J2077" s="593"/>
      <c r="K2077" s="593"/>
    </row>
    <row r="2078" spans="1:11" x14ac:dyDescent="0.2">
      <c r="A2078" s="601"/>
      <c r="B2078" s="658"/>
      <c r="F2078" s="593"/>
      <c r="G2078" s="593"/>
      <c r="H2078" s="593"/>
      <c r="I2078" s="593"/>
      <c r="J2078" s="593"/>
      <c r="K2078" s="593"/>
    </row>
    <row r="2079" spans="1:11" x14ac:dyDescent="0.2">
      <c r="A2079" s="601"/>
      <c r="B2079" s="658"/>
      <c r="F2079" s="593"/>
      <c r="G2079" s="593"/>
      <c r="H2079" s="593"/>
      <c r="I2079" s="593"/>
      <c r="J2079" s="593"/>
      <c r="K2079" s="593"/>
    </row>
    <row r="2080" spans="1:11" x14ac:dyDescent="0.2">
      <c r="A2080" s="601"/>
      <c r="B2080" s="658"/>
      <c r="F2080" s="593"/>
      <c r="G2080" s="593"/>
      <c r="H2080" s="593"/>
      <c r="I2080" s="593"/>
      <c r="J2080" s="593"/>
      <c r="K2080" s="593"/>
    </row>
    <row r="2081" spans="1:11" x14ac:dyDescent="0.2">
      <c r="A2081" s="601"/>
      <c r="B2081" s="658"/>
      <c r="F2081" s="593"/>
      <c r="G2081" s="593"/>
      <c r="H2081" s="593"/>
      <c r="I2081" s="593"/>
      <c r="J2081" s="593"/>
      <c r="K2081" s="593"/>
    </row>
    <row r="2082" spans="1:11" x14ac:dyDescent="0.2">
      <c r="A2082" s="601"/>
      <c r="B2082" s="658"/>
      <c r="F2082" s="593"/>
      <c r="G2082" s="593"/>
      <c r="H2082" s="593"/>
      <c r="I2082" s="593"/>
      <c r="J2082" s="593"/>
      <c r="K2082" s="593"/>
    </row>
    <row r="2083" spans="1:11" x14ac:dyDescent="0.2">
      <c r="A2083" s="601"/>
      <c r="B2083" s="658"/>
      <c r="F2083" s="593"/>
      <c r="G2083" s="593"/>
      <c r="H2083" s="593"/>
      <c r="I2083" s="593"/>
      <c r="J2083" s="593"/>
      <c r="K2083" s="593"/>
    </row>
    <row r="2084" spans="1:11" x14ac:dyDescent="0.2">
      <c r="A2084" s="601"/>
      <c r="B2084" s="658"/>
      <c r="F2084" s="593"/>
      <c r="G2084" s="593"/>
      <c r="H2084" s="593"/>
      <c r="I2084" s="593"/>
      <c r="J2084" s="593"/>
      <c r="K2084" s="593"/>
    </row>
    <row r="2085" spans="1:11" x14ac:dyDescent="0.2">
      <c r="A2085" s="601"/>
      <c r="B2085" s="658"/>
      <c r="F2085" s="593"/>
      <c r="G2085" s="593"/>
      <c r="H2085" s="593"/>
      <c r="I2085" s="593"/>
      <c r="J2085" s="593"/>
      <c r="K2085" s="593"/>
    </row>
    <row r="2086" spans="1:11" x14ac:dyDescent="0.2">
      <c r="A2086" s="601"/>
      <c r="B2086" s="658"/>
      <c r="F2086" s="593"/>
      <c r="G2086" s="593"/>
      <c r="H2086" s="593"/>
      <c r="I2086" s="593"/>
      <c r="J2086" s="593"/>
      <c r="K2086" s="593"/>
    </row>
    <row r="2087" spans="1:11" x14ac:dyDescent="0.2">
      <c r="A2087" s="601"/>
      <c r="B2087" s="658"/>
      <c r="F2087" s="593"/>
      <c r="G2087" s="593"/>
      <c r="H2087" s="593"/>
      <c r="I2087" s="593"/>
      <c r="J2087" s="593"/>
      <c r="K2087" s="593"/>
    </row>
    <row r="2088" spans="1:11" x14ac:dyDescent="0.2">
      <c r="A2088" s="601"/>
      <c r="B2088" s="658"/>
      <c r="F2088" s="593"/>
      <c r="G2088" s="593"/>
      <c r="H2088" s="593"/>
      <c r="I2088" s="593"/>
      <c r="J2088" s="593"/>
      <c r="K2088" s="593"/>
    </row>
    <row r="2089" spans="1:11" x14ac:dyDescent="0.2">
      <c r="A2089" s="601"/>
      <c r="B2089" s="658"/>
      <c r="F2089" s="593"/>
      <c r="G2089" s="593"/>
      <c r="H2089" s="593"/>
      <c r="I2089" s="593"/>
      <c r="J2089" s="593"/>
      <c r="K2089" s="593"/>
    </row>
    <row r="2090" spans="1:11" x14ac:dyDescent="0.2">
      <c r="A2090" s="601"/>
      <c r="B2090" s="658"/>
      <c r="F2090" s="593"/>
      <c r="G2090" s="593"/>
      <c r="H2090" s="593"/>
      <c r="I2090" s="593"/>
      <c r="J2090" s="593"/>
      <c r="K2090" s="593"/>
    </row>
    <row r="2091" spans="1:11" x14ac:dyDescent="0.2">
      <c r="A2091" s="601"/>
      <c r="B2091" s="658"/>
      <c r="F2091" s="593"/>
      <c r="G2091" s="593"/>
      <c r="H2091" s="593"/>
      <c r="I2091" s="593"/>
      <c r="J2091" s="593"/>
      <c r="K2091" s="593"/>
    </row>
    <row r="2092" spans="1:11" x14ac:dyDescent="0.2">
      <c r="A2092" s="601"/>
      <c r="B2092" s="658"/>
      <c r="F2092" s="593"/>
      <c r="G2092" s="593"/>
      <c r="H2092" s="593"/>
      <c r="I2092" s="593"/>
      <c r="J2092" s="593"/>
      <c r="K2092" s="593"/>
    </row>
    <row r="2093" spans="1:11" x14ac:dyDescent="0.2">
      <c r="A2093" s="601"/>
      <c r="B2093" s="658"/>
      <c r="F2093" s="593"/>
      <c r="G2093" s="593"/>
      <c r="H2093" s="593"/>
      <c r="I2093" s="593"/>
      <c r="J2093" s="593"/>
      <c r="K2093" s="593"/>
    </row>
    <row r="2094" spans="1:11" x14ac:dyDescent="0.2">
      <c r="A2094" s="601"/>
      <c r="B2094" s="658"/>
      <c r="F2094" s="593"/>
      <c r="G2094" s="593"/>
      <c r="H2094" s="593"/>
      <c r="I2094" s="593"/>
      <c r="J2094" s="593"/>
      <c r="K2094" s="593"/>
    </row>
    <row r="2095" spans="1:11" x14ac:dyDescent="0.2">
      <c r="A2095" s="601"/>
      <c r="B2095" s="658"/>
      <c r="F2095" s="593"/>
      <c r="G2095" s="593"/>
      <c r="H2095" s="593"/>
      <c r="I2095" s="593"/>
      <c r="J2095" s="593"/>
      <c r="K2095" s="593"/>
    </row>
    <row r="2096" spans="1:11" x14ac:dyDescent="0.2">
      <c r="A2096" s="601"/>
      <c r="B2096" s="658"/>
      <c r="F2096" s="593"/>
      <c r="G2096" s="593"/>
      <c r="H2096" s="593"/>
      <c r="I2096" s="593"/>
      <c r="J2096" s="593"/>
      <c r="K2096" s="593"/>
    </row>
    <row r="2097" spans="1:11" x14ac:dyDescent="0.2">
      <c r="A2097" s="601"/>
      <c r="B2097" s="658"/>
      <c r="F2097" s="593"/>
      <c r="G2097" s="593"/>
      <c r="H2097" s="593"/>
      <c r="I2097" s="593"/>
      <c r="J2097" s="593"/>
      <c r="K2097" s="593"/>
    </row>
    <row r="2098" spans="1:11" x14ac:dyDescent="0.2">
      <c r="A2098" s="601"/>
      <c r="B2098" s="658"/>
      <c r="F2098" s="593"/>
      <c r="G2098" s="593"/>
      <c r="H2098" s="593"/>
      <c r="I2098" s="593"/>
      <c r="J2098" s="593"/>
      <c r="K2098" s="593"/>
    </row>
    <row r="2099" spans="1:11" x14ac:dyDescent="0.2">
      <c r="A2099" s="601"/>
      <c r="B2099" s="658"/>
      <c r="F2099" s="593"/>
      <c r="G2099" s="593"/>
      <c r="H2099" s="593"/>
      <c r="I2099" s="593"/>
      <c r="J2099" s="593"/>
      <c r="K2099" s="593"/>
    </row>
    <row r="2100" spans="1:11" x14ac:dyDescent="0.2">
      <c r="A2100" s="601"/>
      <c r="B2100" s="658"/>
      <c r="F2100" s="593"/>
      <c r="G2100" s="593"/>
      <c r="H2100" s="593"/>
      <c r="I2100" s="593"/>
      <c r="J2100" s="593"/>
      <c r="K2100" s="593"/>
    </row>
    <row r="2101" spans="1:11" x14ac:dyDescent="0.2">
      <c r="A2101" s="601"/>
      <c r="B2101" s="658"/>
      <c r="F2101" s="593"/>
      <c r="G2101" s="593"/>
      <c r="H2101" s="593"/>
      <c r="I2101" s="593"/>
      <c r="J2101" s="593"/>
      <c r="K2101" s="593"/>
    </row>
    <row r="2102" spans="1:11" x14ac:dyDescent="0.2">
      <c r="A2102" s="601"/>
      <c r="B2102" s="658"/>
      <c r="F2102" s="593"/>
      <c r="G2102" s="593"/>
      <c r="H2102" s="593"/>
      <c r="I2102" s="593"/>
      <c r="J2102" s="593"/>
      <c r="K2102" s="593"/>
    </row>
    <row r="2103" spans="1:11" x14ac:dyDescent="0.2">
      <c r="A2103" s="601"/>
      <c r="B2103" s="658"/>
      <c r="F2103" s="593"/>
      <c r="G2103" s="593"/>
      <c r="H2103" s="593"/>
      <c r="I2103" s="593"/>
      <c r="J2103" s="593"/>
      <c r="K2103" s="593"/>
    </row>
    <row r="2104" spans="1:11" x14ac:dyDescent="0.2">
      <c r="A2104" s="601"/>
      <c r="B2104" s="658"/>
      <c r="F2104" s="593"/>
      <c r="G2104" s="593"/>
      <c r="H2104" s="593"/>
      <c r="I2104" s="593"/>
      <c r="J2104" s="593"/>
      <c r="K2104" s="593"/>
    </row>
    <row r="2105" spans="1:11" x14ac:dyDescent="0.2">
      <c r="A2105" s="601"/>
      <c r="B2105" s="658"/>
      <c r="F2105" s="593"/>
      <c r="G2105" s="593"/>
      <c r="H2105" s="593"/>
      <c r="I2105" s="593"/>
      <c r="J2105" s="593"/>
      <c r="K2105" s="593"/>
    </row>
    <row r="2106" spans="1:11" x14ac:dyDescent="0.2">
      <c r="A2106" s="601"/>
      <c r="B2106" s="658"/>
      <c r="F2106" s="593"/>
      <c r="G2106" s="593"/>
      <c r="H2106" s="593"/>
      <c r="I2106" s="593"/>
      <c r="J2106" s="593"/>
      <c r="K2106" s="593"/>
    </row>
    <row r="2107" spans="1:11" x14ac:dyDescent="0.2">
      <c r="A2107" s="601"/>
      <c r="B2107" s="658"/>
      <c r="F2107" s="593"/>
      <c r="G2107" s="593"/>
      <c r="H2107" s="593"/>
      <c r="I2107" s="593"/>
      <c r="J2107" s="593"/>
      <c r="K2107" s="593"/>
    </row>
    <row r="2108" spans="1:11" x14ac:dyDescent="0.2">
      <c r="A2108" s="601"/>
      <c r="B2108" s="658"/>
      <c r="F2108" s="593"/>
      <c r="G2108" s="593"/>
      <c r="H2108" s="593"/>
      <c r="I2108" s="593"/>
      <c r="J2108" s="593"/>
      <c r="K2108" s="593"/>
    </row>
    <row r="2109" spans="1:11" x14ac:dyDescent="0.2">
      <c r="A2109" s="601"/>
      <c r="B2109" s="658"/>
      <c r="F2109" s="593"/>
      <c r="G2109" s="593"/>
      <c r="H2109" s="593"/>
      <c r="I2109" s="593"/>
      <c r="J2109" s="593"/>
      <c r="K2109" s="593"/>
    </row>
    <row r="2110" spans="1:11" x14ac:dyDescent="0.2">
      <c r="A2110" s="601"/>
      <c r="B2110" s="658"/>
      <c r="F2110" s="593"/>
      <c r="G2110" s="593"/>
      <c r="H2110" s="593"/>
      <c r="I2110" s="593"/>
      <c r="J2110" s="593"/>
      <c r="K2110" s="593"/>
    </row>
    <row r="2111" spans="1:11" x14ac:dyDescent="0.2">
      <c r="A2111" s="601"/>
      <c r="B2111" s="658"/>
      <c r="F2111" s="593"/>
      <c r="G2111" s="593"/>
      <c r="H2111" s="593"/>
      <c r="I2111" s="593"/>
      <c r="J2111" s="593"/>
      <c r="K2111" s="593"/>
    </row>
    <row r="2112" spans="1:11" x14ac:dyDescent="0.2">
      <c r="A2112" s="601"/>
      <c r="B2112" s="658"/>
      <c r="F2112" s="593"/>
      <c r="G2112" s="593"/>
      <c r="H2112" s="593"/>
      <c r="I2112" s="593"/>
      <c r="J2112" s="593"/>
      <c r="K2112" s="593"/>
    </row>
    <row r="2113" spans="1:11" x14ac:dyDescent="0.2">
      <c r="A2113" s="601"/>
      <c r="B2113" s="658"/>
      <c r="F2113" s="593"/>
      <c r="G2113" s="593"/>
      <c r="H2113" s="593"/>
      <c r="I2113" s="593"/>
      <c r="J2113" s="593"/>
      <c r="K2113" s="593"/>
    </row>
    <row r="2114" spans="1:11" x14ac:dyDescent="0.2">
      <c r="A2114" s="601"/>
      <c r="B2114" s="658"/>
      <c r="F2114" s="593"/>
      <c r="G2114" s="593"/>
      <c r="H2114" s="593"/>
      <c r="I2114" s="593"/>
      <c r="J2114" s="593"/>
      <c r="K2114" s="593"/>
    </row>
    <row r="2115" spans="1:11" x14ac:dyDescent="0.2">
      <c r="A2115" s="601"/>
      <c r="B2115" s="658"/>
      <c r="F2115" s="593"/>
      <c r="G2115" s="593"/>
      <c r="H2115" s="593"/>
      <c r="I2115" s="593"/>
      <c r="J2115" s="593"/>
      <c r="K2115" s="593"/>
    </row>
    <row r="2116" spans="1:11" x14ac:dyDescent="0.2">
      <c r="A2116" s="601"/>
      <c r="B2116" s="658"/>
      <c r="F2116" s="593"/>
      <c r="G2116" s="593"/>
      <c r="H2116" s="593"/>
      <c r="I2116" s="593"/>
      <c r="J2116" s="593"/>
      <c r="K2116" s="593"/>
    </row>
    <row r="2117" spans="1:11" x14ac:dyDescent="0.2">
      <c r="A2117" s="601"/>
      <c r="B2117" s="658"/>
      <c r="F2117" s="593"/>
      <c r="G2117" s="593"/>
      <c r="H2117" s="593"/>
      <c r="I2117" s="593"/>
      <c r="J2117" s="593"/>
      <c r="K2117" s="593"/>
    </row>
    <row r="2118" spans="1:11" x14ac:dyDescent="0.2">
      <c r="A2118" s="601"/>
      <c r="B2118" s="658"/>
      <c r="F2118" s="593"/>
      <c r="G2118" s="593"/>
      <c r="H2118" s="593"/>
      <c r="I2118" s="593"/>
      <c r="J2118" s="593"/>
      <c r="K2118" s="593"/>
    </row>
    <row r="2119" spans="1:11" x14ac:dyDescent="0.2">
      <c r="A2119" s="601"/>
      <c r="B2119" s="658"/>
      <c r="F2119" s="593"/>
      <c r="G2119" s="593"/>
      <c r="H2119" s="593"/>
      <c r="I2119" s="593"/>
      <c r="J2119" s="593"/>
      <c r="K2119" s="593"/>
    </row>
    <row r="2120" spans="1:11" x14ac:dyDescent="0.2">
      <c r="A2120" s="601"/>
      <c r="B2120" s="658"/>
      <c r="F2120" s="593"/>
      <c r="G2120" s="593"/>
      <c r="H2120" s="593"/>
      <c r="I2120" s="593"/>
      <c r="J2120" s="593"/>
      <c r="K2120" s="593"/>
    </row>
    <row r="2121" spans="1:11" x14ac:dyDescent="0.2">
      <c r="A2121" s="601"/>
      <c r="B2121" s="658"/>
      <c r="F2121" s="593"/>
      <c r="G2121" s="593"/>
      <c r="H2121" s="593"/>
      <c r="I2121" s="593"/>
      <c r="J2121" s="593"/>
      <c r="K2121" s="593"/>
    </row>
    <row r="2122" spans="1:11" x14ac:dyDescent="0.2">
      <c r="A2122" s="601"/>
      <c r="B2122" s="658"/>
      <c r="F2122" s="593"/>
      <c r="G2122" s="593"/>
      <c r="H2122" s="593"/>
      <c r="I2122" s="593"/>
      <c r="J2122" s="593"/>
      <c r="K2122" s="593"/>
    </row>
    <row r="2123" spans="1:11" x14ac:dyDescent="0.2">
      <c r="A2123" s="601"/>
      <c r="B2123" s="658"/>
      <c r="F2123" s="593"/>
      <c r="G2123" s="593"/>
      <c r="H2123" s="593"/>
      <c r="I2123" s="593"/>
      <c r="J2123" s="593"/>
      <c r="K2123" s="593"/>
    </row>
    <row r="2124" spans="1:11" x14ac:dyDescent="0.2">
      <c r="A2124" s="601"/>
      <c r="B2124" s="658"/>
      <c r="F2124" s="593"/>
      <c r="G2124" s="593"/>
      <c r="H2124" s="593"/>
      <c r="I2124" s="593"/>
      <c r="J2124" s="593"/>
      <c r="K2124" s="593"/>
    </row>
    <row r="2125" spans="1:11" x14ac:dyDescent="0.2">
      <c r="A2125" s="601"/>
      <c r="B2125" s="658"/>
      <c r="F2125" s="593"/>
      <c r="G2125" s="593"/>
      <c r="H2125" s="593"/>
      <c r="I2125" s="593"/>
      <c r="J2125" s="593"/>
      <c r="K2125" s="593"/>
    </row>
    <row r="2126" spans="1:11" x14ac:dyDescent="0.2">
      <c r="A2126" s="601"/>
      <c r="B2126" s="658"/>
      <c r="F2126" s="593"/>
      <c r="G2126" s="593"/>
      <c r="H2126" s="593"/>
      <c r="I2126" s="593"/>
      <c r="J2126" s="593"/>
      <c r="K2126" s="593"/>
    </row>
    <row r="2127" spans="1:11" x14ac:dyDescent="0.2">
      <c r="A2127" s="601"/>
      <c r="B2127" s="658"/>
      <c r="F2127" s="593"/>
      <c r="G2127" s="593"/>
      <c r="H2127" s="593"/>
      <c r="I2127" s="593"/>
      <c r="J2127" s="593"/>
      <c r="K2127" s="593"/>
    </row>
    <row r="2128" spans="1:11" x14ac:dyDescent="0.2">
      <c r="A2128" s="601"/>
      <c r="B2128" s="658"/>
      <c r="F2128" s="593"/>
      <c r="G2128" s="593"/>
      <c r="H2128" s="593"/>
      <c r="I2128" s="593"/>
      <c r="J2128" s="593"/>
      <c r="K2128" s="593"/>
    </row>
    <row r="2129" spans="1:11" x14ac:dyDescent="0.2">
      <c r="A2129" s="601"/>
      <c r="B2129" s="658"/>
      <c r="F2129" s="593"/>
      <c r="G2129" s="593"/>
      <c r="H2129" s="593"/>
      <c r="I2129" s="593"/>
      <c r="J2129" s="593"/>
      <c r="K2129" s="593"/>
    </row>
    <row r="2130" spans="1:11" x14ac:dyDescent="0.2">
      <c r="A2130" s="601"/>
      <c r="B2130" s="658"/>
      <c r="F2130" s="593"/>
      <c r="G2130" s="593"/>
      <c r="H2130" s="593"/>
      <c r="I2130" s="593"/>
      <c r="J2130" s="593"/>
      <c r="K2130" s="593"/>
    </row>
    <row r="2131" spans="1:11" x14ac:dyDescent="0.2">
      <c r="A2131" s="601"/>
      <c r="B2131" s="658"/>
      <c r="F2131" s="593"/>
      <c r="G2131" s="593"/>
      <c r="H2131" s="593"/>
      <c r="I2131" s="593"/>
      <c r="J2131" s="593"/>
      <c r="K2131" s="593"/>
    </row>
    <row r="2132" spans="1:11" x14ac:dyDescent="0.2">
      <c r="A2132" s="601"/>
      <c r="B2132" s="658"/>
      <c r="F2132" s="593"/>
      <c r="G2132" s="593"/>
      <c r="H2132" s="593"/>
      <c r="I2132" s="593"/>
      <c r="J2132" s="593"/>
      <c r="K2132" s="593"/>
    </row>
    <row r="2133" spans="1:11" x14ac:dyDescent="0.2">
      <c r="A2133" s="601"/>
      <c r="B2133" s="658"/>
      <c r="F2133" s="593"/>
      <c r="G2133" s="593"/>
      <c r="H2133" s="593"/>
      <c r="I2133" s="593"/>
      <c r="J2133" s="593"/>
      <c r="K2133" s="593"/>
    </row>
    <row r="2134" spans="1:11" x14ac:dyDescent="0.2">
      <c r="A2134" s="601"/>
      <c r="B2134" s="658"/>
      <c r="F2134" s="593"/>
      <c r="G2134" s="593"/>
      <c r="H2134" s="593"/>
      <c r="I2134" s="593"/>
      <c r="J2134" s="593"/>
      <c r="K2134" s="593"/>
    </row>
    <row r="2135" spans="1:11" x14ac:dyDescent="0.2">
      <c r="A2135" s="601"/>
      <c r="B2135" s="658"/>
      <c r="F2135" s="593"/>
      <c r="G2135" s="593"/>
      <c r="H2135" s="593"/>
      <c r="I2135" s="593"/>
      <c r="J2135" s="593"/>
      <c r="K2135" s="593"/>
    </row>
    <row r="2136" spans="1:11" x14ac:dyDescent="0.2">
      <c r="A2136" s="601"/>
      <c r="B2136" s="658"/>
      <c r="F2136" s="593"/>
      <c r="G2136" s="593"/>
      <c r="H2136" s="593"/>
      <c r="I2136" s="593"/>
      <c r="J2136" s="593"/>
      <c r="K2136" s="593"/>
    </row>
    <row r="2137" spans="1:11" x14ac:dyDescent="0.2">
      <c r="A2137" s="601"/>
      <c r="B2137" s="658"/>
      <c r="F2137" s="593"/>
      <c r="G2137" s="593"/>
      <c r="H2137" s="593"/>
      <c r="I2137" s="593"/>
      <c r="J2137" s="593"/>
      <c r="K2137" s="593"/>
    </row>
    <row r="2138" spans="1:11" x14ac:dyDescent="0.2">
      <c r="A2138" s="601"/>
      <c r="B2138" s="658"/>
      <c r="F2138" s="593"/>
      <c r="G2138" s="593"/>
      <c r="H2138" s="593"/>
      <c r="I2138" s="593"/>
      <c r="J2138" s="593"/>
      <c r="K2138" s="593"/>
    </row>
    <row r="2139" spans="1:11" x14ac:dyDescent="0.2">
      <c r="A2139" s="601"/>
      <c r="B2139" s="658"/>
      <c r="F2139" s="593"/>
      <c r="G2139" s="593"/>
      <c r="H2139" s="593"/>
      <c r="I2139" s="593"/>
      <c r="J2139" s="593"/>
      <c r="K2139" s="593"/>
    </row>
    <row r="2140" spans="1:11" x14ac:dyDescent="0.2">
      <c r="A2140" s="601"/>
      <c r="B2140" s="658"/>
      <c r="F2140" s="593"/>
      <c r="G2140" s="593"/>
      <c r="H2140" s="593"/>
      <c r="I2140" s="593"/>
      <c r="J2140" s="593"/>
      <c r="K2140" s="593"/>
    </row>
    <row r="2141" spans="1:11" x14ac:dyDescent="0.2">
      <c r="A2141" s="601"/>
      <c r="B2141" s="658"/>
      <c r="F2141" s="593"/>
      <c r="G2141" s="593"/>
      <c r="H2141" s="593"/>
      <c r="I2141" s="593"/>
      <c r="J2141" s="593"/>
      <c r="K2141" s="593"/>
    </row>
    <row r="2142" spans="1:11" x14ac:dyDescent="0.2">
      <c r="A2142" s="601"/>
      <c r="B2142" s="658"/>
      <c r="F2142" s="593"/>
      <c r="G2142" s="593"/>
      <c r="H2142" s="593"/>
      <c r="I2142" s="593"/>
      <c r="J2142" s="593"/>
      <c r="K2142" s="593"/>
    </row>
    <row r="2143" spans="1:11" x14ac:dyDescent="0.2">
      <c r="A2143" s="601"/>
      <c r="B2143" s="658"/>
      <c r="F2143" s="593"/>
      <c r="G2143" s="593"/>
      <c r="H2143" s="593"/>
      <c r="I2143" s="593"/>
      <c r="J2143" s="593"/>
      <c r="K2143" s="593"/>
    </row>
    <row r="2144" spans="1:11" x14ac:dyDescent="0.2">
      <c r="A2144" s="601"/>
      <c r="B2144" s="658"/>
      <c r="F2144" s="593"/>
      <c r="G2144" s="593"/>
      <c r="H2144" s="593"/>
      <c r="I2144" s="593"/>
      <c r="J2144" s="593"/>
      <c r="K2144" s="593"/>
    </row>
    <row r="2145" spans="1:11" x14ac:dyDescent="0.2">
      <c r="A2145" s="601"/>
      <c r="B2145" s="658"/>
      <c r="F2145" s="593"/>
      <c r="G2145" s="593"/>
      <c r="H2145" s="593"/>
      <c r="I2145" s="593"/>
      <c r="J2145" s="593"/>
      <c r="K2145" s="593"/>
    </row>
    <row r="2146" spans="1:11" x14ac:dyDescent="0.2">
      <c r="A2146" s="601"/>
      <c r="B2146" s="658"/>
      <c r="F2146" s="593"/>
      <c r="G2146" s="593"/>
      <c r="H2146" s="593"/>
      <c r="I2146" s="593"/>
      <c r="J2146" s="593"/>
      <c r="K2146" s="593"/>
    </row>
    <row r="2147" spans="1:11" x14ac:dyDescent="0.2">
      <c r="A2147" s="601"/>
      <c r="B2147" s="658"/>
      <c r="F2147" s="593"/>
      <c r="G2147" s="593"/>
      <c r="H2147" s="593"/>
      <c r="I2147" s="593"/>
      <c r="J2147" s="593"/>
      <c r="K2147" s="593"/>
    </row>
    <row r="2148" spans="1:11" x14ac:dyDescent="0.2">
      <c r="A2148" s="601"/>
      <c r="B2148" s="658"/>
      <c r="F2148" s="593"/>
      <c r="G2148" s="593"/>
      <c r="H2148" s="593"/>
      <c r="I2148" s="593"/>
      <c r="J2148" s="593"/>
      <c r="K2148" s="593"/>
    </row>
    <row r="2149" spans="1:11" x14ac:dyDescent="0.2">
      <c r="A2149" s="601"/>
      <c r="B2149" s="658"/>
      <c r="F2149" s="593"/>
      <c r="G2149" s="593"/>
      <c r="H2149" s="593"/>
      <c r="I2149" s="593"/>
      <c r="J2149" s="593"/>
      <c r="K2149" s="593"/>
    </row>
    <row r="2150" spans="1:11" x14ac:dyDescent="0.2">
      <c r="A2150" s="601"/>
      <c r="B2150" s="658"/>
      <c r="F2150" s="593"/>
      <c r="G2150" s="593"/>
      <c r="H2150" s="593"/>
      <c r="I2150" s="593"/>
      <c r="J2150" s="593"/>
      <c r="K2150" s="593"/>
    </row>
    <row r="2151" spans="1:11" x14ac:dyDescent="0.2">
      <c r="A2151" s="601"/>
      <c r="B2151" s="658"/>
      <c r="F2151" s="593"/>
      <c r="G2151" s="593"/>
      <c r="H2151" s="593"/>
      <c r="I2151" s="593"/>
      <c r="J2151" s="593"/>
      <c r="K2151" s="593"/>
    </row>
    <row r="2152" spans="1:11" x14ac:dyDescent="0.2">
      <c r="A2152" s="601"/>
      <c r="B2152" s="658"/>
      <c r="F2152" s="593"/>
      <c r="G2152" s="593"/>
      <c r="H2152" s="593"/>
      <c r="I2152" s="593"/>
      <c r="J2152" s="593"/>
      <c r="K2152" s="593"/>
    </row>
    <row r="2153" spans="1:11" x14ac:dyDescent="0.2">
      <c r="A2153" s="601"/>
      <c r="B2153" s="658"/>
      <c r="F2153" s="593"/>
      <c r="G2153" s="593"/>
      <c r="H2153" s="593"/>
      <c r="I2153" s="593"/>
      <c r="J2153" s="593"/>
      <c r="K2153" s="593"/>
    </row>
    <row r="2154" spans="1:11" x14ac:dyDescent="0.2">
      <c r="A2154" s="601"/>
      <c r="B2154" s="658"/>
      <c r="F2154" s="593"/>
      <c r="G2154" s="593"/>
      <c r="H2154" s="593"/>
      <c r="I2154" s="593"/>
      <c r="J2154" s="593"/>
      <c r="K2154" s="593"/>
    </row>
    <row r="2155" spans="1:11" x14ac:dyDescent="0.2">
      <c r="A2155" s="601"/>
      <c r="B2155" s="658"/>
      <c r="F2155" s="593"/>
      <c r="G2155" s="593"/>
      <c r="H2155" s="593"/>
      <c r="I2155" s="593"/>
      <c r="J2155" s="593"/>
      <c r="K2155" s="593"/>
    </row>
    <row r="2156" spans="1:11" x14ac:dyDescent="0.2">
      <c r="A2156" s="601"/>
      <c r="B2156" s="658"/>
      <c r="F2156" s="593"/>
      <c r="G2156" s="593"/>
      <c r="H2156" s="593"/>
      <c r="I2156" s="593"/>
      <c r="J2156" s="593"/>
      <c r="K2156" s="593"/>
    </row>
    <row r="2157" spans="1:11" x14ac:dyDescent="0.2">
      <c r="A2157" s="601"/>
      <c r="B2157" s="658"/>
      <c r="F2157" s="593"/>
      <c r="G2157" s="593"/>
      <c r="H2157" s="593"/>
      <c r="I2157" s="593"/>
      <c r="J2157" s="593"/>
      <c r="K2157" s="593"/>
    </row>
    <row r="2158" spans="1:11" x14ac:dyDescent="0.2">
      <c r="A2158" s="601"/>
      <c r="B2158" s="658"/>
      <c r="F2158" s="593"/>
      <c r="G2158" s="593"/>
      <c r="H2158" s="593"/>
      <c r="I2158" s="593"/>
      <c r="J2158" s="593"/>
      <c r="K2158" s="593"/>
    </row>
    <row r="2159" spans="1:11" x14ac:dyDescent="0.2">
      <c r="A2159" s="601"/>
      <c r="B2159" s="658"/>
      <c r="F2159" s="593"/>
      <c r="G2159" s="593"/>
      <c r="H2159" s="593"/>
      <c r="I2159" s="593"/>
      <c r="J2159" s="593"/>
      <c r="K2159" s="593"/>
    </row>
    <row r="2160" spans="1:11" x14ac:dyDescent="0.2">
      <c r="A2160" s="601"/>
      <c r="B2160" s="658"/>
      <c r="F2160" s="593"/>
      <c r="G2160" s="593"/>
      <c r="H2160" s="593"/>
      <c r="I2160" s="593"/>
      <c r="J2160" s="593"/>
      <c r="K2160" s="593"/>
    </row>
    <row r="2161" spans="1:11" x14ac:dyDescent="0.2">
      <c r="A2161" s="601"/>
      <c r="B2161" s="658"/>
      <c r="F2161" s="593"/>
      <c r="G2161" s="593"/>
      <c r="H2161" s="593"/>
      <c r="I2161" s="593"/>
      <c r="J2161" s="593"/>
      <c r="K2161" s="593"/>
    </row>
    <row r="2162" spans="1:11" x14ac:dyDescent="0.2">
      <c r="A2162" s="601"/>
      <c r="B2162" s="658"/>
      <c r="F2162" s="593"/>
      <c r="G2162" s="593"/>
      <c r="H2162" s="593"/>
      <c r="I2162" s="593"/>
      <c r="J2162" s="593"/>
      <c r="K2162" s="593"/>
    </row>
    <row r="2163" spans="1:11" x14ac:dyDescent="0.2">
      <c r="A2163" s="601"/>
      <c r="B2163" s="658"/>
      <c r="F2163" s="593"/>
      <c r="G2163" s="593"/>
      <c r="H2163" s="593"/>
      <c r="I2163" s="593"/>
      <c r="J2163" s="593"/>
      <c r="K2163" s="593"/>
    </row>
    <row r="2164" spans="1:11" x14ac:dyDescent="0.2">
      <c r="A2164" s="601"/>
      <c r="B2164" s="658"/>
      <c r="F2164" s="593"/>
      <c r="G2164" s="593"/>
      <c r="H2164" s="593"/>
      <c r="I2164" s="593"/>
      <c r="J2164" s="593"/>
      <c r="K2164" s="593"/>
    </row>
    <row r="2165" spans="1:11" x14ac:dyDescent="0.2">
      <c r="A2165" s="601"/>
      <c r="B2165" s="658"/>
      <c r="F2165" s="593"/>
      <c r="G2165" s="593"/>
      <c r="H2165" s="593"/>
      <c r="I2165" s="593"/>
      <c r="J2165" s="593"/>
      <c r="K2165" s="593"/>
    </row>
    <row r="2166" spans="1:11" x14ac:dyDescent="0.2">
      <c r="A2166" s="601"/>
      <c r="B2166" s="658"/>
      <c r="F2166" s="593"/>
      <c r="G2166" s="593"/>
      <c r="H2166" s="593"/>
      <c r="I2166" s="593"/>
      <c r="J2166" s="593"/>
      <c r="K2166" s="593"/>
    </row>
    <row r="2167" spans="1:11" x14ac:dyDescent="0.2">
      <c r="A2167" s="601"/>
      <c r="B2167" s="658"/>
      <c r="F2167" s="593"/>
      <c r="G2167" s="593"/>
      <c r="H2167" s="593"/>
      <c r="I2167" s="593"/>
      <c r="J2167" s="593"/>
      <c r="K2167" s="593"/>
    </row>
    <row r="2168" spans="1:11" x14ac:dyDescent="0.2">
      <c r="A2168" s="601"/>
      <c r="B2168" s="658"/>
      <c r="F2168" s="593"/>
      <c r="G2168" s="593"/>
      <c r="H2168" s="593"/>
      <c r="I2168" s="593"/>
      <c r="J2168" s="593"/>
      <c r="K2168" s="593"/>
    </row>
    <row r="2169" spans="1:11" x14ac:dyDescent="0.2">
      <c r="A2169" s="601"/>
      <c r="B2169" s="658"/>
      <c r="F2169" s="593"/>
      <c r="G2169" s="593"/>
      <c r="H2169" s="593"/>
      <c r="I2169" s="593"/>
      <c r="J2169" s="593"/>
      <c r="K2169" s="593"/>
    </row>
    <row r="2170" spans="1:11" x14ac:dyDescent="0.2">
      <c r="A2170" s="601"/>
      <c r="B2170" s="658"/>
      <c r="F2170" s="593"/>
      <c r="G2170" s="593"/>
      <c r="H2170" s="593"/>
      <c r="I2170" s="593"/>
      <c r="J2170" s="593"/>
      <c r="K2170" s="593"/>
    </row>
    <row r="2171" spans="1:11" x14ac:dyDescent="0.2">
      <c r="A2171" s="601"/>
      <c r="B2171" s="658"/>
      <c r="F2171" s="593"/>
      <c r="G2171" s="593"/>
      <c r="H2171" s="593"/>
      <c r="I2171" s="593"/>
      <c r="J2171" s="593"/>
      <c r="K2171" s="593"/>
    </row>
    <row r="2172" spans="1:11" x14ac:dyDescent="0.2">
      <c r="A2172" s="601"/>
      <c r="B2172" s="658"/>
      <c r="F2172" s="593"/>
      <c r="G2172" s="593"/>
      <c r="H2172" s="593"/>
      <c r="I2172" s="593"/>
      <c r="J2172" s="593"/>
      <c r="K2172" s="593"/>
    </row>
    <row r="2173" spans="1:11" x14ac:dyDescent="0.2">
      <c r="A2173" s="601"/>
      <c r="B2173" s="658"/>
      <c r="F2173" s="593"/>
      <c r="G2173" s="593"/>
      <c r="H2173" s="593"/>
      <c r="I2173" s="593"/>
      <c r="J2173" s="593"/>
      <c r="K2173" s="593"/>
    </row>
    <row r="2174" spans="1:11" x14ac:dyDescent="0.2">
      <c r="A2174" s="601"/>
      <c r="B2174" s="658"/>
      <c r="F2174" s="593"/>
      <c r="G2174" s="593"/>
      <c r="H2174" s="593"/>
      <c r="I2174" s="593"/>
      <c r="J2174" s="593"/>
      <c r="K2174" s="593"/>
    </row>
    <row r="2175" spans="1:11" x14ac:dyDescent="0.2">
      <c r="A2175" s="601"/>
      <c r="B2175" s="658"/>
      <c r="F2175" s="593"/>
      <c r="G2175" s="593"/>
      <c r="H2175" s="593"/>
      <c r="I2175" s="593"/>
      <c r="J2175" s="593"/>
      <c r="K2175" s="593"/>
    </row>
    <row r="2176" spans="1:11" x14ac:dyDescent="0.2">
      <c r="A2176" s="601"/>
      <c r="B2176" s="658"/>
      <c r="F2176" s="593"/>
      <c r="G2176" s="593"/>
      <c r="H2176" s="593"/>
      <c r="I2176" s="593"/>
      <c r="J2176" s="593"/>
      <c r="K2176" s="593"/>
    </row>
    <row r="2177" spans="1:11" x14ac:dyDescent="0.2">
      <c r="A2177" s="601"/>
      <c r="B2177" s="658"/>
      <c r="F2177" s="593"/>
      <c r="G2177" s="593"/>
      <c r="H2177" s="593"/>
      <c r="I2177" s="593"/>
      <c r="J2177" s="593"/>
      <c r="K2177" s="593"/>
    </row>
    <row r="2178" spans="1:11" x14ac:dyDescent="0.2">
      <c r="A2178" s="601"/>
      <c r="B2178" s="658"/>
      <c r="F2178" s="593"/>
      <c r="G2178" s="593"/>
      <c r="H2178" s="593"/>
      <c r="I2178" s="593"/>
      <c r="J2178" s="593"/>
      <c r="K2178" s="593"/>
    </row>
    <row r="2179" spans="1:11" x14ac:dyDescent="0.2">
      <c r="A2179" s="601"/>
      <c r="B2179" s="658"/>
      <c r="F2179" s="593"/>
      <c r="G2179" s="593"/>
      <c r="H2179" s="593"/>
      <c r="I2179" s="593"/>
      <c r="J2179" s="593"/>
      <c r="K2179" s="593"/>
    </row>
    <row r="2180" spans="1:11" x14ac:dyDescent="0.2">
      <c r="A2180" s="601"/>
      <c r="B2180" s="658"/>
      <c r="F2180" s="593"/>
      <c r="G2180" s="593"/>
      <c r="H2180" s="593"/>
      <c r="I2180" s="593"/>
      <c r="J2180" s="593"/>
      <c r="K2180" s="593"/>
    </row>
    <row r="2181" spans="1:11" x14ac:dyDescent="0.2">
      <c r="A2181" s="601"/>
      <c r="B2181" s="658"/>
      <c r="F2181" s="593"/>
      <c r="G2181" s="593"/>
      <c r="H2181" s="593"/>
      <c r="I2181" s="593"/>
      <c r="J2181" s="593"/>
      <c r="K2181" s="593"/>
    </row>
    <row r="2182" spans="1:11" x14ac:dyDescent="0.2">
      <c r="A2182" s="601"/>
      <c r="B2182" s="658"/>
      <c r="F2182" s="593"/>
      <c r="G2182" s="593"/>
      <c r="H2182" s="593"/>
      <c r="I2182" s="593"/>
      <c r="J2182" s="593"/>
      <c r="K2182" s="593"/>
    </row>
    <row r="2183" spans="1:11" x14ac:dyDescent="0.2">
      <c r="A2183" s="601"/>
      <c r="B2183" s="658"/>
      <c r="F2183" s="593"/>
      <c r="G2183" s="593"/>
      <c r="H2183" s="593"/>
      <c r="I2183" s="593"/>
      <c r="J2183" s="593"/>
      <c r="K2183" s="593"/>
    </row>
    <row r="2184" spans="1:11" x14ac:dyDescent="0.2">
      <c r="A2184" s="601"/>
      <c r="B2184" s="658"/>
      <c r="F2184" s="593"/>
      <c r="G2184" s="593"/>
      <c r="H2184" s="593"/>
      <c r="I2184" s="593"/>
      <c r="J2184" s="593"/>
      <c r="K2184" s="593"/>
    </row>
    <row r="2185" spans="1:11" x14ac:dyDescent="0.2">
      <c r="A2185" s="601"/>
      <c r="B2185" s="658"/>
      <c r="F2185" s="593"/>
      <c r="G2185" s="593"/>
      <c r="H2185" s="593"/>
      <c r="I2185" s="593"/>
      <c r="J2185" s="593"/>
      <c r="K2185" s="593"/>
    </row>
    <row r="2186" spans="1:11" x14ac:dyDescent="0.2">
      <c r="A2186" s="601"/>
      <c r="B2186" s="658"/>
      <c r="F2186" s="593"/>
      <c r="G2186" s="593"/>
      <c r="H2186" s="593"/>
      <c r="I2186" s="593"/>
      <c r="J2186" s="593"/>
      <c r="K2186" s="593"/>
    </row>
    <row r="2187" spans="1:11" x14ac:dyDescent="0.2">
      <c r="A2187" s="601"/>
      <c r="B2187" s="658"/>
      <c r="F2187" s="593"/>
      <c r="G2187" s="593"/>
      <c r="H2187" s="593"/>
      <c r="I2187" s="593"/>
      <c r="J2187" s="593"/>
      <c r="K2187" s="593"/>
    </row>
    <row r="2188" spans="1:11" x14ac:dyDescent="0.2">
      <c r="A2188" s="601"/>
      <c r="B2188" s="658"/>
      <c r="F2188" s="593"/>
      <c r="G2188" s="593"/>
      <c r="H2188" s="593"/>
      <c r="I2188" s="593"/>
      <c r="J2188" s="593"/>
      <c r="K2188" s="593"/>
    </row>
    <row r="2189" spans="1:11" x14ac:dyDescent="0.2">
      <c r="A2189" s="601"/>
      <c r="B2189" s="658"/>
      <c r="F2189" s="593"/>
      <c r="G2189" s="593"/>
      <c r="H2189" s="593"/>
      <c r="I2189" s="593"/>
      <c r="J2189" s="593"/>
      <c r="K2189" s="593"/>
    </row>
    <row r="2190" spans="1:11" x14ac:dyDescent="0.2">
      <c r="A2190" s="601"/>
      <c r="B2190" s="658"/>
      <c r="F2190" s="593"/>
      <c r="G2190" s="593"/>
      <c r="H2190" s="593"/>
      <c r="I2190" s="593"/>
      <c r="J2190" s="593"/>
      <c r="K2190" s="593"/>
    </row>
    <row r="2191" spans="1:11" x14ac:dyDescent="0.2">
      <c r="A2191" s="601"/>
      <c r="B2191" s="658"/>
      <c r="F2191" s="593"/>
      <c r="G2191" s="593"/>
      <c r="H2191" s="593"/>
      <c r="I2191" s="593"/>
      <c r="J2191" s="593"/>
      <c r="K2191" s="593"/>
    </row>
    <row r="2192" spans="1:11" x14ac:dyDescent="0.2">
      <c r="A2192" s="601"/>
      <c r="B2192" s="658"/>
      <c r="F2192" s="593"/>
      <c r="G2192" s="593"/>
      <c r="H2192" s="593"/>
      <c r="I2192" s="593"/>
      <c r="J2192" s="593"/>
      <c r="K2192" s="593"/>
    </row>
    <row r="2193" spans="1:11" x14ac:dyDescent="0.2">
      <c r="A2193" s="601"/>
      <c r="B2193" s="658"/>
      <c r="F2193" s="593"/>
      <c r="G2193" s="593"/>
      <c r="H2193" s="593"/>
      <c r="I2193" s="593"/>
      <c r="J2193" s="593"/>
      <c r="K2193" s="593"/>
    </row>
    <row r="2194" spans="1:11" x14ac:dyDescent="0.2">
      <c r="A2194" s="601"/>
      <c r="B2194" s="658"/>
      <c r="F2194" s="593"/>
      <c r="G2194" s="593"/>
      <c r="H2194" s="593"/>
      <c r="I2194" s="593"/>
      <c r="J2194" s="593"/>
      <c r="K2194" s="593"/>
    </row>
    <row r="2195" spans="1:11" x14ac:dyDescent="0.2">
      <c r="A2195" s="601"/>
      <c r="B2195" s="658"/>
      <c r="F2195" s="593"/>
      <c r="G2195" s="593"/>
      <c r="H2195" s="593"/>
      <c r="I2195" s="593"/>
      <c r="J2195" s="593"/>
      <c r="K2195" s="593"/>
    </row>
    <row r="2196" spans="1:11" x14ac:dyDescent="0.2">
      <c r="A2196" s="601"/>
      <c r="B2196" s="658"/>
      <c r="F2196" s="593"/>
      <c r="G2196" s="593"/>
      <c r="H2196" s="593"/>
      <c r="I2196" s="593"/>
      <c r="J2196" s="593"/>
      <c r="K2196" s="593"/>
    </row>
    <row r="2197" spans="1:11" x14ac:dyDescent="0.2">
      <c r="A2197" s="601"/>
      <c r="B2197" s="658"/>
      <c r="F2197" s="593"/>
      <c r="G2197" s="593"/>
      <c r="H2197" s="593"/>
      <c r="I2197" s="593"/>
      <c r="J2197" s="593"/>
      <c r="K2197" s="593"/>
    </row>
    <row r="2198" spans="1:11" x14ac:dyDescent="0.2">
      <c r="A2198" s="601"/>
      <c r="B2198" s="658"/>
      <c r="F2198" s="593"/>
      <c r="G2198" s="593"/>
      <c r="H2198" s="593"/>
      <c r="I2198" s="593"/>
      <c r="J2198" s="593"/>
      <c r="K2198" s="593"/>
    </row>
    <row r="2199" spans="1:11" x14ac:dyDescent="0.2">
      <c r="A2199" s="601"/>
      <c r="B2199" s="658"/>
      <c r="F2199" s="593"/>
      <c r="G2199" s="593"/>
      <c r="H2199" s="593"/>
      <c r="I2199" s="593"/>
      <c r="J2199" s="593"/>
      <c r="K2199" s="593"/>
    </row>
    <row r="2200" spans="1:11" x14ac:dyDescent="0.2">
      <c r="A2200" s="601"/>
      <c r="B2200" s="658"/>
      <c r="F2200" s="593"/>
      <c r="G2200" s="593"/>
      <c r="H2200" s="593"/>
      <c r="I2200" s="593"/>
      <c r="J2200" s="593"/>
      <c r="K2200" s="593"/>
    </row>
    <row r="2201" spans="1:11" x14ac:dyDescent="0.2">
      <c r="A2201" s="601"/>
      <c r="B2201" s="658"/>
      <c r="F2201" s="593"/>
      <c r="G2201" s="593"/>
      <c r="H2201" s="593"/>
      <c r="I2201" s="593"/>
      <c r="J2201" s="593"/>
      <c r="K2201" s="593"/>
    </row>
    <row r="2202" spans="1:11" x14ac:dyDescent="0.2">
      <c r="A2202" s="601"/>
      <c r="B2202" s="658"/>
      <c r="F2202" s="593"/>
      <c r="G2202" s="593"/>
      <c r="H2202" s="593"/>
      <c r="I2202" s="593"/>
      <c r="J2202" s="593"/>
      <c r="K2202" s="593"/>
    </row>
    <row r="2203" spans="1:11" x14ac:dyDescent="0.2">
      <c r="A2203" s="601"/>
      <c r="B2203" s="658"/>
      <c r="F2203" s="593"/>
      <c r="G2203" s="593"/>
      <c r="H2203" s="593"/>
      <c r="I2203" s="593"/>
      <c r="J2203" s="593"/>
      <c r="K2203" s="593"/>
    </row>
    <row r="2204" spans="1:11" x14ac:dyDescent="0.2">
      <c r="A2204" s="601"/>
      <c r="B2204" s="658"/>
      <c r="F2204" s="593"/>
      <c r="G2204" s="593"/>
      <c r="H2204" s="593"/>
      <c r="I2204" s="593"/>
      <c r="J2204" s="593"/>
      <c r="K2204" s="593"/>
    </row>
    <row r="2205" spans="1:11" x14ac:dyDescent="0.2">
      <c r="A2205" s="601"/>
      <c r="B2205" s="658"/>
      <c r="F2205" s="593"/>
      <c r="G2205" s="593"/>
      <c r="H2205" s="593"/>
      <c r="I2205" s="593"/>
      <c r="J2205" s="593"/>
      <c r="K2205" s="593"/>
    </row>
    <row r="2206" spans="1:11" x14ac:dyDescent="0.2">
      <c r="A2206" s="601"/>
      <c r="B2206" s="658"/>
      <c r="F2206" s="593"/>
      <c r="G2206" s="593"/>
      <c r="H2206" s="593"/>
      <c r="I2206" s="593"/>
      <c r="J2206" s="593"/>
      <c r="K2206" s="593"/>
    </row>
    <row r="2207" spans="1:11" x14ac:dyDescent="0.2">
      <c r="A2207" s="601"/>
      <c r="B2207" s="658"/>
      <c r="F2207" s="593"/>
      <c r="G2207" s="593"/>
      <c r="H2207" s="593"/>
      <c r="I2207" s="593"/>
      <c r="J2207" s="593"/>
      <c r="K2207" s="593"/>
    </row>
    <row r="2208" spans="1:11" x14ac:dyDescent="0.2">
      <c r="A2208" s="601"/>
      <c r="B2208" s="658"/>
      <c r="F2208" s="593"/>
      <c r="G2208" s="593"/>
      <c r="H2208" s="593"/>
      <c r="I2208" s="593"/>
      <c r="J2208" s="593"/>
      <c r="K2208" s="593"/>
    </row>
    <row r="2209" spans="1:11" x14ac:dyDescent="0.2">
      <c r="A2209" s="601"/>
      <c r="B2209" s="658"/>
      <c r="F2209" s="593"/>
      <c r="G2209" s="593"/>
      <c r="H2209" s="593"/>
      <c r="I2209" s="593"/>
      <c r="J2209" s="593"/>
      <c r="K2209" s="593"/>
    </row>
    <row r="2210" spans="1:11" x14ac:dyDescent="0.2">
      <c r="A2210" s="601"/>
      <c r="B2210" s="658"/>
      <c r="F2210" s="593"/>
      <c r="G2210" s="593"/>
      <c r="H2210" s="593"/>
      <c r="I2210" s="593"/>
      <c r="J2210" s="593"/>
      <c r="K2210" s="593"/>
    </row>
    <row r="2211" spans="1:11" x14ac:dyDescent="0.2">
      <c r="A2211" s="601"/>
      <c r="B2211" s="658"/>
      <c r="F2211" s="593"/>
      <c r="G2211" s="593"/>
      <c r="H2211" s="593"/>
      <c r="I2211" s="593"/>
      <c r="J2211" s="593"/>
      <c r="K2211" s="593"/>
    </row>
    <row r="2212" spans="1:11" x14ac:dyDescent="0.2">
      <c r="A2212" s="601"/>
      <c r="B2212" s="658"/>
      <c r="F2212" s="593"/>
      <c r="G2212" s="593"/>
      <c r="H2212" s="593"/>
      <c r="I2212" s="593"/>
      <c r="J2212" s="593"/>
      <c r="K2212" s="593"/>
    </row>
    <row r="2213" spans="1:11" x14ac:dyDescent="0.2">
      <c r="A2213" s="601"/>
      <c r="B2213" s="658"/>
      <c r="F2213" s="593"/>
      <c r="G2213" s="593"/>
      <c r="H2213" s="593"/>
      <c r="I2213" s="593"/>
      <c r="J2213" s="593"/>
      <c r="K2213" s="593"/>
    </row>
    <row r="2214" spans="1:11" x14ac:dyDescent="0.2">
      <c r="A2214" s="601"/>
      <c r="B2214" s="658"/>
      <c r="F2214" s="593"/>
      <c r="G2214" s="593"/>
      <c r="H2214" s="593"/>
      <c r="I2214" s="593"/>
      <c r="J2214" s="593"/>
      <c r="K2214" s="593"/>
    </row>
    <row r="2215" spans="1:11" x14ac:dyDescent="0.2">
      <c r="A2215" s="601"/>
      <c r="B2215" s="658"/>
      <c r="F2215" s="593"/>
      <c r="G2215" s="593"/>
      <c r="H2215" s="593"/>
      <c r="I2215" s="593"/>
      <c r="J2215" s="593"/>
      <c r="K2215" s="593"/>
    </row>
    <row r="2216" spans="1:11" x14ac:dyDescent="0.2">
      <c r="A2216" s="601"/>
      <c r="B2216" s="658"/>
      <c r="F2216" s="593"/>
      <c r="G2216" s="593"/>
      <c r="H2216" s="593"/>
      <c r="I2216" s="593"/>
      <c r="J2216" s="593"/>
      <c r="K2216" s="593"/>
    </row>
    <row r="2217" spans="1:11" x14ac:dyDescent="0.2">
      <c r="A2217" s="601"/>
      <c r="B2217" s="658"/>
      <c r="F2217" s="593"/>
      <c r="G2217" s="593"/>
      <c r="H2217" s="593"/>
      <c r="I2217" s="593"/>
      <c r="J2217" s="593"/>
      <c r="K2217" s="593"/>
    </row>
    <row r="2218" spans="1:11" x14ac:dyDescent="0.2">
      <c r="A2218" s="601"/>
      <c r="B2218" s="658"/>
      <c r="F2218" s="593"/>
      <c r="G2218" s="593"/>
      <c r="H2218" s="593"/>
      <c r="I2218" s="593"/>
      <c r="J2218" s="593"/>
      <c r="K2218" s="593"/>
    </row>
    <row r="2219" spans="1:11" x14ac:dyDescent="0.2">
      <c r="A2219" s="601"/>
      <c r="B2219" s="658"/>
      <c r="F2219" s="593"/>
      <c r="G2219" s="593"/>
      <c r="H2219" s="593"/>
      <c r="I2219" s="593"/>
      <c r="J2219" s="593"/>
      <c r="K2219" s="593"/>
    </row>
    <row r="2220" spans="1:11" x14ac:dyDescent="0.2">
      <c r="A2220" s="601"/>
      <c r="B2220" s="658"/>
      <c r="F2220" s="593"/>
      <c r="G2220" s="593"/>
      <c r="H2220" s="593"/>
      <c r="I2220" s="593"/>
      <c r="J2220" s="593"/>
      <c r="K2220" s="593"/>
    </row>
    <row r="2221" spans="1:11" x14ac:dyDescent="0.2">
      <c r="A2221" s="601"/>
      <c r="B2221" s="658"/>
      <c r="F2221" s="593"/>
      <c r="G2221" s="593"/>
      <c r="H2221" s="593"/>
      <c r="I2221" s="593"/>
      <c r="J2221" s="593"/>
      <c r="K2221" s="593"/>
    </row>
    <row r="2222" spans="1:11" x14ac:dyDescent="0.2">
      <c r="A2222" s="601"/>
      <c r="B2222" s="658"/>
      <c r="F2222" s="593"/>
      <c r="G2222" s="593"/>
      <c r="H2222" s="593"/>
      <c r="I2222" s="593"/>
      <c r="J2222" s="593"/>
      <c r="K2222" s="593"/>
    </row>
    <row r="2223" spans="1:11" x14ac:dyDescent="0.2">
      <c r="A2223" s="601"/>
      <c r="B2223" s="658"/>
      <c r="F2223" s="593"/>
      <c r="G2223" s="593"/>
      <c r="H2223" s="593"/>
      <c r="I2223" s="593"/>
      <c r="J2223" s="593"/>
      <c r="K2223" s="593"/>
    </row>
    <row r="2224" spans="1:11" x14ac:dyDescent="0.2">
      <c r="A2224" s="601"/>
      <c r="B2224" s="658"/>
      <c r="F2224" s="593"/>
      <c r="G2224" s="593"/>
      <c r="H2224" s="593"/>
      <c r="I2224" s="593"/>
      <c r="J2224" s="593"/>
      <c r="K2224" s="593"/>
    </row>
    <row r="2225" spans="1:11" x14ac:dyDescent="0.2">
      <c r="A2225" s="601"/>
      <c r="B2225" s="658"/>
      <c r="F2225" s="593"/>
      <c r="G2225" s="593"/>
      <c r="H2225" s="593"/>
      <c r="I2225" s="593"/>
      <c r="J2225" s="593"/>
      <c r="K2225" s="593"/>
    </row>
    <row r="2226" spans="1:11" x14ac:dyDescent="0.2">
      <c r="A2226" s="601"/>
      <c r="B2226" s="658"/>
      <c r="F2226" s="593"/>
      <c r="G2226" s="593"/>
      <c r="H2226" s="593"/>
      <c r="I2226" s="593"/>
      <c r="J2226" s="593"/>
      <c r="K2226" s="593"/>
    </row>
    <row r="2227" spans="1:11" x14ac:dyDescent="0.2">
      <c r="A2227" s="601"/>
      <c r="B2227" s="658"/>
      <c r="F2227" s="593"/>
      <c r="G2227" s="593"/>
      <c r="H2227" s="593"/>
      <c r="I2227" s="593"/>
      <c r="J2227" s="593"/>
      <c r="K2227" s="593"/>
    </row>
    <row r="2228" spans="1:11" x14ac:dyDescent="0.2">
      <c r="A2228" s="601"/>
      <c r="B2228" s="658"/>
      <c r="F2228" s="593"/>
      <c r="G2228" s="593"/>
      <c r="H2228" s="593"/>
      <c r="I2228" s="593"/>
      <c r="J2228" s="593"/>
      <c r="K2228" s="593"/>
    </row>
    <row r="2229" spans="1:11" x14ac:dyDescent="0.2">
      <c r="A2229" s="601"/>
      <c r="B2229" s="658"/>
      <c r="F2229" s="593"/>
      <c r="G2229" s="593"/>
      <c r="H2229" s="593"/>
      <c r="I2229" s="593"/>
      <c r="J2229" s="593"/>
      <c r="K2229" s="593"/>
    </row>
    <row r="2230" spans="1:11" x14ac:dyDescent="0.2">
      <c r="A2230" s="601"/>
      <c r="B2230" s="658"/>
      <c r="F2230" s="593"/>
      <c r="G2230" s="593"/>
      <c r="H2230" s="593"/>
      <c r="I2230" s="593"/>
      <c r="J2230" s="593"/>
      <c r="K2230" s="593"/>
    </row>
    <row r="2231" spans="1:11" x14ac:dyDescent="0.2">
      <c r="A2231" s="601"/>
      <c r="B2231" s="658"/>
      <c r="F2231" s="593"/>
      <c r="G2231" s="593"/>
      <c r="H2231" s="593"/>
      <c r="I2231" s="593"/>
      <c r="J2231" s="593"/>
      <c r="K2231" s="593"/>
    </row>
    <row r="2232" spans="1:11" x14ac:dyDescent="0.2">
      <c r="A2232" s="601"/>
      <c r="B2232" s="658"/>
      <c r="F2232" s="593"/>
      <c r="G2232" s="593"/>
      <c r="H2232" s="593"/>
      <c r="I2232" s="593"/>
      <c r="J2232" s="593"/>
      <c r="K2232" s="593"/>
    </row>
    <row r="2233" spans="1:11" x14ac:dyDescent="0.2">
      <c r="A2233" s="601"/>
      <c r="B2233" s="658"/>
      <c r="F2233" s="593"/>
      <c r="G2233" s="593"/>
      <c r="H2233" s="593"/>
      <c r="I2233" s="593"/>
      <c r="J2233" s="593"/>
      <c r="K2233" s="593"/>
    </row>
    <row r="2234" spans="1:11" x14ac:dyDescent="0.2">
      <c r="A2234" s="601"/>
      <c r="B2234" s="658"/>
      <c r="F2234" s="593"/>
      <c r="G2234" s="593"/>
      <c r="H2234" s="593"/>
      <c r="I2234" s="593"/>
      <c r="J2234" s="593"/>
      <c r="K2234" s="593"/>
    </row>
    <row r="2235" spans="1:11" x14ac:dyDescent="0.2">
      <c r="A2235" s="601"/>
      <c r="B2235" s="658"/>
      <c r="F2235" s="593"/>
      <c r="G2235" s="593"/>
      <c r="H2235" s="593"/>
      <c r="I2235" s="593"/>
      <c r="J2235" s="593"/>
      <c r="K2235" s="593"/>
    </row>
    <row r="2236" spans="1:11" x14ac:dyDescent="0.2">
      <c r="A2236" s="601"/>
      <c r="B2236" s="658"/>
      <c r="F2236" s="593"/>
      <c r="G2236" s="593"/>
      <c r="H2236" s="593"/>
      <c r="I2236" s="593"/>
      <c r="J2236" s="593"/>
      <c r="K2236" s="593"/>
    </row>
    <row r="2237" spans="1:11" x14ac:dyDescent="0.2">
      <c r="A2237" s="601"/>
      <c r="B2237" s="658"/>
      <c r="F2237" s="593"/>
      <c r="G2237" s="593"/>
      <c r="H2237" s="593"/>
      <c r="I2237" s="593"/>
      <c r="J2237" s="593"/>
      <c r="K2237" s="593"/>
    </row>
    <row r="2238" spans="1:11" x14ac:dyDescent="0.2">
      <c r="A2238" s="601"/>
      <c r="B2238" s="658"/>
      <c r="F2238" s="593"/>
      <c r="G2238" s="593"/>
      <c r="H2238" s="593"/>
      <c r="I2238" s="593"/>
      <c r="J2238" s="593"/>
      <c r="K2238" s="593"/>
    </row>
    <row r="2239" spans="1:11" x14ac:dyDescent="0.2">
      <c r="A2239" s="601"/>
      <c r="B2239" s="658"/>
      <c r="F2239" s="593"/>
      <c r="G2239" s="593"/>
      <c r="H2239" s="593"/>
      <c r="I2239" s="593"/>
      <c r="J2239" s="593"/>
      <c r="K2239" s="593"/>
    </row>
    <row r="2240" spans="1:11" x14ac:dyDescent="0.2">
      <c r="A2240" s="601"/>
      <c r="B2240" s="658"/>
      <c r="F2240" s="593"/>
      <c r="G2240" s="593"/>
      <c r="H2240" s="593"/>
      <c r="I2240" s="593"/>
      <c r="J2240" s="593"/>
      <c r="K2240" s="593"/>
    </row>
    <row r="2241" spans="1:11" x14ac:dyDescent="0.2">
      <c r="A2241" s="601"/>
      <c r="B2241" s="658"/>
      <c r="F2241" s="593"/>
      <c r="G2241" s="593"/>
      <c r="H2241" s="593"/>
      <c r="I2241" s="593"/>
      <c r="J2241" s="593"/>
      <c r="K2241" s="593"/>
    </row>
    <row r="2242" spans="1:11" x14ac:dyDescent="0.2">
      <c r="A2242" s="601"/>
      <c r="B2242" s="658"/>
      <c r="F2242" s="593"/>
      <c r="G2242" s="593"/>
      <c r="H2242" s="593"/>
      <c r="I2242" s="593"/>
      <c r="J2242" s="593"/>
      <c r="K2242" s="593"/>
    </row>
    <row r="2243" spans="1:11" x14ac:dyDescent="0.2">
      <c r="A2243" s="601"/>
      <c r="B2243" s="658"/>
      <c r="F2243" s="593"/>
      <c r="G2243" s="593"/>
      <c r="H2243" s="593"/>
      <c r="I2243" s="593"/>
      <c r="J2243" s="593"/>
      <c r="K2243" s="593"/>
    </row>
    <row r="2244" spans="1:11" x14ac:dyDescent="0.2">
      <c r="A2244" s="601"/>
      <c r="B2244" s="658"/>
      <c r="F2244" s="593"/>
      <c r="G2244" s="593"/>
      <c r="H2244" s="593"/>
      <c r="I2244" s="593"/>
      <c r="J2244" s="593"/>
      <c r="K2244" s="593"/>
    </row>
    <row r="2245" spans="1:11" x14ac:dyDescent="0.2">
      <c r="A2245" s="601"/>
      <c r="B2245" s="658"/>
      <c r="F2245" s="593"/>
      <c r="G2245" s="593"/>
      <c r="H2245" s="593"/>
      <c r="I2245" s="593"/>
      <c r="J2245" s="593"/>
      <c r="K2245" s="593"/>
    </row>
    <row r="2246" spans="1:11" x14ac:dyDescent="0.2">
      <c r="A2246" s="601"/>
      <c r="B2246" s="658"/>
      <c r="F2246" s="593"/>
      <c r="G2246" s="593"/>
      <c r="H2246" s="593"/>
      <c r="I2246" s="593"/>
      <c r="J2246" s="593"/>
      <c r="K2246" s="593"/>
    </row>
    <row r="2247" spans="1:11" x14ac:dyDescent="0.2">
      <c r="A2247" s="601"/>
      <c r="B2247" s="658"/>
      <c r="F2247" s="593"/>
      <c r="G2247" s="593"/>
      <c r="H2247" s="593"/>
      <c r="I2247" s="593"/>
      <c r="J2247" s="593"/>
      <c r="K2247" s="593"/>
    </row>
    <row r="2248" spans="1:11" x14ac:dyDescent="0.2">
      <c r="A2248" s="601"/>
      <c r="B2248" s="658"/>
      <c r="F2248" s="593"/>
      <c r="G2248" s="593"/>
      <c r="H2248" s="593"/>
      <c r="I2248" s="593"/>
      <c r="J2248" s="593"/>
      <c r="K2248" s="593"/>
    </row>
    <row r="2249" spans="1:11" x14ac:dyDescent="0.2">
      <c r="A2249" s="601"/>
      <c r="B2249" s="658"/>
      <c r="F2249" s="593"/>
      <c r="G2249" s="593"/>
      <c r="H2249" s="593"/>
      <c r="I2249" s="593"/>
      <c r="J2249" s="593"/>
      <c r="K2249" s="593"/>
    </row>
    <row r="2250" spans="1:11" x14ac:dyDescent="0.2">
      <c r="A2250" s="601"/>
      <c r="B2250" s="658"/>
      <c r="F2250" s="593"/>
      <c r="G2250" s="593"/>
      <c r="H2250" s="593"/>
      <c r="I2250" s="593"/>
      <c r="J2250" s="593"/>
      <c r="K2250" s="593"/>
    </row>
    <row r="2251" spans="1:11" x14ac:dyDescent="0.2">
      <c r="A2251" s="601"/>
      <c r="B2251" s="658"/>
      <c r="F2251" s="593"/>
      <c r="G2251" s="593"/>
      <c r="H2251" s="593"/>
      <c r="I2251" s="593"/>
      <c r="J2251" s="593"/>
      <c r="K2251" s="593"/>
    </row>
    <row r="2252" spans="1:11" x14ac:dyDescent="0.2">
      <c r="A2252" s="601"/>
      <c r="B2252" s="658"/>
      <c r="F2252" s="593"/>
      <c r="G2252" s="593"/>
      <c r="H2252" s="593"/>
      <c r="I2252" s="593"/>
      <c r="J2252" s="593"/>
      <c r="K2252" s="593"/>
    </row>
    <row r="2253" spans="1:11" x14ac:dyDescent="0.2">
      <c r="A2253" s="601"/>
      <c r="B2253" s="658"/>
      <c r="F2253" s="593"/>
      <c r="G2253" s="593"/>
      <c r="H2253" s="593"/>
      <c r="I2253" s="593"/>
      <c r="J2253" s="593"/>
      <c r="K2253" s="593"/>
    </row>
    <row r="2254" spans="1:11" x14ac:dyDescent="0.2">
      <c r="A2254" s="601"/>
      <c r="B2254" s="658"/>
      <c r="F2254" s="593"/>
      <c r="G2254" s="593"/>
      <c r="H2254" s="593"/>
      <c r="I2254" s="593"/>
      <c r="J2254" s="593"/>
      <c r="K2254" s="593"/>
    </row>
    <row r="2255" spans="1:11" x14ac:dyDescent="0.2">
      <c r="A2255" s="601"/>
      <c r="B2255" s="658"/>
      <c r="F2255" s="593"/>
      <c r="G2255" s="593"/>
      <c r="H2255" s="593"/>
      <c r="I2255" s="593"/>
      <c r="J2255" s="593"/>
      <c r="K2255" s="593"/>
    </row>
    <row r="2256" spans="1:11" x14ac:dyDescent="0.2">
      <c r="A2256" s="601"/>
      <c r="B2256" s="658"/>
      <c r="F2256" s="593"/>
      <c r="G2256" s="593"/>
      <c r="H2256" s="593"/>
      <c r="I2256" s="593"/>
      <c r="J2256" s="593"/>
      <c r="K2256" s="593"/>
    </row>
    <row r="2257" spans="1:11" x14ac:dyDescent="0.2">
      <c r="A2257" s="601"/>
      <c r="B2257" s="658"/>
      <c r="F2257" s="593"/>
      <c r="G2257" s="593"/>
      <c r="H2257" s="593"/>
      <c r="I2257" s="593"/>
      <c r="J2257" s="593"/>
      <c r="K2257" s="593"/>
    </row>
    <row r="2258" spans="1:11" x14ac:dyDescent="0.2">
      <c r="A2258" s="601"/>
      <c r="B2258" s="658"/>
      <c r="F2258" s="593"/>
      <c r="G2258" s="593"/>
      <c r="H2258" s="593"/>
      <c r="I2258" s="593"/>
      <c r="J2258" s="593"/>
      <c r="K2258" s="593"/>
    </row>
    <row r="2259" spans="1:11" x14ac:dyDescent="0.2">
      <c r="A2259" s="601"/>
      <c r="B2259" s="658"/>
      <c r="F2259" s="593"/>
      <c r="G2259" s="593"/>
      <c r="H2259" s="593"/>
      <c r="I2259" s="593"/>
      <c r="J2259" s="593"/>
      <c r="K2259" s="593"/>
    </row>
    <row r="2260" spans="1:11" x14ac:dyDescent="0.2">
      <c r="A2260" s="601"/>
      <c r="B2260" s="658"/>
      <c r="F2260" s="593"/>
      <c r="G2260" s="593"/>
      <c r="H2260" s="593"/>
      <c r="I2260" s="593"/>
      <c r="J2260" s="593"/>
      <c r="K2260" s="593"/>
    </row>
    <row r="2261" spans="1:11" x14ac:dyDescent="0.2">
      <c r="A2261" s="601"/>
      <c r="B2261" s="658"/>
      <c r="F2261" s="593"/>
      <c r="G2261" s="593"/>
      <c r="H2261" s="593"/>
      <c r="I2261" s="593"/>
      <c r="J2261" s="593"/>
      <c r="K2261" s="593"/>
    </row>
    <row r="2262" spans="1:11" x14ac:dyDescent="0.2">
      <c r="A2262" s="601"/>
      <c r="B2262" s="658"/>
      <c r="F2262" s="593"/>
      <c r="G2262" s="593"/>
      <c r="H2262" s="593"/>
      <c r="I2262" s="593"/>
      <c r="J2262" s="593"/>
      <c r="K2262" s="593"/>
    </row>
    <row r="2263" spans="1:11" x14ac:dyDescent="0.2">
      <c r="A2263" s="601"/>
      <c r="B2263" s="658"/>
      <c r="F2263" s="593"/>
      <c r="G2263" s="593"/>
      <c r="H2263" s="593"/>
      <c r="I2263" s="593"/>
      <c r="J2263" s="593"/>
      <c r="K2263" s="593"/>
    </row>
    <row r="2264" spans="1:11" x14ac:dyDescent="0.2">
      <c r="A2264" s="601"/>
      <c r="B2264" s="658"/>
      <c r="F2264" s="593"/>
      <c r="G2264" s="593"/>
      <c r="H2264" s="593"/>
      <c r="I2264" s="593"/>
      <c r="J2264" s="593"/>
      <c r="K2264" s="593"/>
    </row>
    <row r="2265" spans="1:11" x14ac:dyDescent="0.2">
      <c r="A2265" s="601"/>
      <c r="B2265" s="658"/>
      <c r="F2265" s="593"/>
      <c r="G2265" s="593"/>
      <c r="H2265" s="593"/>
      <c r="I2265" s="593"/>
      <c r="J2265" s="593"/>
      <c r="K2265" s="593"/>
    </row>
    <row r="2266" spans="1:11" x14ac:dyDescent="0.2">
      <c r="A2266" s="601"/>
      <c r="B2266" s="658"/>
      <c r="F2266" s="593"/>
      <c r="G2266" s="593"/>
      <c r="H2266" s="593"/>
      <c r="I2266" s="593"/>
      <c r="J2266" s="593"/>
      <c r="K2266" s="593"/>
    </row>
    <row r="2267" spans="1:11" x14ac:dyDescent="0.2">
      <c r="A2267" s="601"/>
      <c r="B2267" s="658"/>
      <c r="F2267" s="593"/>
      <c r="G2267" s="593"/>
      <c r="H2267" s="593"/>
      <c r="I2267" s="593"/>
      <c r="J2267" s="593"/>
      <c r="K2267" s="593"/>
    </row>
    <row r="2268" spans="1:11" x14ac:dyDescent="0.2">
      <c r="A2268" s="601"/>
      <c r="B2268" s="658"/>
      <c r="F2268" s="593"/>
      <c r="G2268" s="593"/>
      <c r="H2268" s="593"/>
      <c r="I2268" s="593"/>
      <c r="J2268" s="593"/>
      <c r="K2268" s="593"/>
    </row>
    <row r="2269" spans="1:11" x14ac:dyDescent="0.2">
      <c r="A2269" s="601"/>
      <c r="B2269" s="658"/>
      <c r="F2269" s="593"/>
      <c r="G2269" s="593"/>
      <c r="H2269" s="593"/>
      <c r="I2269" s="593"/>
      <c r="J2269" s="593"/>
      <c r="K2269" s="593"/>
    </row>
    <row r="2270" spans="1:11" x14ac:dyDescent="0.2">
      <c r="A2270" s="601"/>
      <c r="B2270" s="658"/>
      <c r="F2270" s="593"/>
      <c r="G2270" s="593"/>
      <c r="H2270" s="593"/>
      <c r="I2270" s="593"/>
      <c r="J2270" s="593"/>
      <c r="K2270" s="593"/>
    </row>
    <row r="2271" spans="1:11" x14ac:dyDescent="0.2">
      <c r="A2271" s="601"/>
      <c r="B2271" s="658"/>
      <c r="F2271" s="593"/>
      <c r="G2271" s="593"/>
      <c r="H2271" s="593"/>
      <c r="I2271" s="593"/>
      <c r="J2271" s="593"/>
      <c r="K2271" s="593"/>
    </row>
    <row r="2272" spans="1:11" x14ac:dyDescent="0.2">
      <c r="A2272" s="601"/>
      <c r="B2272" s="658"/>
      <c r="F2272" s="593"/>
      <c r="G2272" s="593"/>
      <c r="H2272" s="593"/>
      <c r="I2272" s="593"/>
      <c r="J2272" s="593"/>
      <c r="K2272" s="593"/>
    </row>
    <row r="2273" spans="1:11" x14ac:dyDescent="0.2">
      <c r="A2273" s="601"/>
      <c r="B2273" s="658"/>
      <c r="F2273" s="593"/>
      <c r="G2273" s="593"/>
      <c r="H2273" s="593"/>
      <c r="I2273" s="593"/>
      <c r="J2273" s="593"/>
      <c r="K2273" s="593"/>
    </row>
    <row r="2274" spans="1:11" x14ac:dyDescent="0.2">
      <c r="A2274" s="601"/>
      <c r="B2274" s="658"/>
      <c r="F2274" s="593"/>
      <c r="G2274" s="593"/>
      <c r="H2274" s="593"/>
      <c r="I2274" s="593"/>
      <c r="J2274" s="593"/>
      <c r="K2274" s="593"/>
    </row>
    <row r="2275" spans="1:11" x14ac:dyDescent="0.2">
      <c r="A2275" s="601"/>
      <c r="B2275" s="658"/>
      <c r="F2275" s="593"/>
      <c r="G2275" s="593"/>
      <c r="H2275" s="593"/>
      <c r="I2275" s="593"/>
      <c r="J2275" s="593"/>
      <c r="K2275" s="593"/>
    </row>
    <row r="2276" spans="1:11" x14ac:dyDescent="0.2">
      <c r="A2276" s="601"/>
      <c r="B2276" s="658"/>
      <c r="F2276" s="593"/>
      <c r="G2276" s="593"/>
      <c r="H2276" s="593"/>
      <c r="I2276" s="593"/>
      <c r="J2276" s="593"/>
      <c r="K2276" s="593"/>
    </row>
    <row r="2277" spans="1:11" x14ac:dyDescent="0.2">
      <c r="A2277" s="601"/>
      <c r="B2277" s="658"/>
      <c r="F2277" s="593"/>
      <c r="G2277" s="593"/>
      <c r="H2277" s="593"/>
      <c r="I2277" s="593"/>
      <c r="J2277" s="593"/>
      <c r="K2277" s="593"/>
    </row>
    <row r="2278" spans="1:11" x14ac:dyDescent="0.2">
      <c r="A2278" s="601"/>
      <c r="B2278" s="658"/>
      <c r="F2278" s="593"/>
      <c r="G2278" s="593"/>
      <c r="H2278" s="593"/>
      <c r="I2278" s="593"/>
      <c r="J2278" s="593"/>
      <c r="K2278" s="593"/>
    </row>
    <row r="2279" spans="1:11" x14ac:dyDescent="0.2">
      <c r="A2279" s="601"/>
      <c r="B2279" s="658"/>
      <c r="F2279" s="593"/>
      <c r="G2279" s="593"/>
      <c r="H2279" s="593"/>
      <c r="I2279" s="593"/>
      <c r="J2279" s="593"/>
      <c r="K2279" s="593"/>
    </row>
    <row r="2280" spans="1:11" x14ac:dyDescent="0.2">
      <c r="A2280" s="601"/>
      <c r="B2280" s="658"/>
      <c r="F2280" s="593"/>
      <c r="G2280" s="593"/>
      <c r="H2280" s="593"/>
      <c r="I2280" s="593"/>
      <c r="J2280" s="593"/>
      <c r="K2280" s="593"/>
    </row>
    <row r="2281" spans="1:11" x14ac:dyDescent="0.2">
      <c r="A2281" s="601"/>
      <c r="B2281" s="658"/>
      <c r="F2281" s="593"/>
      <c r="G2281" s="593"/>
      <c r="H2281" s="593"/>
      <c r="I2281" s="593"/>
      <c r="J2281" s="593"/>
      <c r="K2281" s="593"/>
    </row>
    <row r="2282" spans="1:11" x14ac:dyDescent="0.2">
      <c r="A2282" s="601"/>
      <c r="B2282" s="658"/>
      <c r="F2282" s="593"/>
      <c r="G2282" s="593"/>
      <c r="H2282" s="593"/>
      <c r="I2282" s="593"/>
      <c r="J2282" s="593"/>
      <c r="K2282" s="593"/>
    </row>
    <row r="2283" spans="1:11" x14ac:dyDescent="0.2">
      <c r="A2283" s="601"/>
      <c r="B2283" s="658"/>
      <c r="F2283" s="593"/>
      <c r="G2283" s="593"/>
      <c r="H2283" s="593"/>
      <c r="I2283" s="593"/>
      <c r="J2283" s="593"/>
      <c r="K2283" s="593"/>
    </row>
    <row r="2284" spans="1:11" x14ac:dyDescent="0.2">
      <c r="A2284" s="601"/>
      <c r="B2284" s="658"/>
      <c r="F2284" s="593"/>
      <c r="G2284" s="593"/>
      <c r="H2284" s="593"/>
      <c r="I2284" s="593"/>
      <c r="J2284" s="593"/>
      <c r="K2284" s="593"/>
    </row>
    <row r="2285" spans="1:11" x14ac:dyDescent="0.2">
      <c r="A2285" s="601"/>
      <c r="B2285" s="658"/>
      <c r="F2285" s="593"/>
      <c r="G2285" s="593"/>
      <c r="H2285" s="593"/>
      <c r="I2285" s="593"/>
      <c r="J2285" s="593"/>
      <c r="K2285" s="593"/>
    </row>
    <row r="2286" spans="1:11" x14ac:dyDescent="0.2">
      <c r="A2286" s="601"/>
      <c r="B2286" s="658"/>
      <c r="F2286" s="593"/>
      <c r="G2286" s="593"/>
      <c r="H2286" s="593"/>
      <c r="I2286" s="593"/>
      <c r="J2286" s="593"/>
      <c r="K2286" s="593"/>
    </row>
    <row r="2287" spans="1:11" x14ac:dyDescent="0.2">
      <c r="A2287" s="601"/>
      <c r="B2287" s="658"/>
      <c r="F2287" s="593"/>
      <c r="G2287" s="593"/>
      <c r="H2287" s="593"/>
      <c r="I2287" s="593"/>
      <c r="J2287" s="593"/>
      <c r="K2287" s="593"/>
    </row>
    <row r="2288" spans="1:11" x14ac:dyDescent="0.2">
      <c r="A2288" s="601"/>
      <c r="B2288" s="658"/>
      <c r="F2288" s="593"/>
      <c r="G2288" s="593"/>
      <c r="H2288" s="593"/>
      <c r="I2288" s="593"/>
      <c r="J2288" s="593"/>
      <c r="K2288" s="593"/>
    </row>
    <row r="2289" spans="1:11" x14ac:dyDescent="0.2">
      <c r="A2289" s="601"/>
      <c r="B2289" s="658"/>
      <c r="F2289" s="593"/>
      <c r="G2289" s="593"/>
      <c r="H2289" s="593"/>
      <c r="I2289" s="593"/>
      <c r="J2289" s="593"/>
      <c r="K2289" s="593"/>
    </row>
    <row r="2290" spans="1:11" x14ac:dyDescent="0.2">
      <c r="A2290" s="601"/>
      <c r="B2290" s="658"/>
      <c r="F2290" s="593"/>
      <c r="G2290" s="593"/>
      <c r="H2290" s="593"/>
      <c r="I2290" s="593"/>
      <c r="J2290" s="593"/>
      <c r="K2290" s="593"/>
    </row>
    <row r="2291" spans="1:11" x14ac:dyDescent="0.2">
      <c r="A2291" s="601"/>
      <c r="B2291" s="658"/>
      <c r="F2291" s="593"/>
      <c r="G2291" s="593"/>
      <c r="H2291" s="593"/>
      <c r="I2291" s="593"/>
      <c r="J2291" s="593"/>
      <c r="K2291" s="593"/>
    </row>
    <row r="2292" spans="1:11" x14ac:dyDescent="0.2">
      <c r="A2292" s="601"/>
      <c r="B2292" s="658"/>
      <c r="F2292" s="593"/>
      <c r="G2292" s="593"/>
      <c r="H2292" s="593"/>
      <c r="I2292" s="593"/>
      <c r="J2292" s="593"/>
      <c r="K2292" s="593"/>
    </row>
    <row r="2293" spans="1:11" x14ac:dyDescent="0.2">
      <c r="A2293" s="601"/>
      <c r="B2293" s="658"/>
      <c r="F2293" s="593"/>
      <c r="G2293" s="593"/>
      <c r="H2293" s="593"/>
      <c r="I2293" s="593"/>
      <c r="J2293" s="593"/>
      <c r="K2293" s="593"/>
    </row>
    <row r="2294" spans="1:11" x14ac:dyDescent="0.2">
      <c r="A2294" s="601"/>
      <c r="B2294" s="658"/>
      <c r="F2294" s="593"/>
      <c r="G2294" s="593"/>
      <c r="H2294" s="593"/>
      <c r="I2294" s="593"/>
      <c r="J2294" s="593"/>
      <c r="K2294" s="593"/>
    </row>
    <row r="2295" spans="1:11" x14ac:dyDescent="0.2">
      <c r="A2295" s="601"/>
      <c r="B2295" s="658"/>
      <c r="F2295" s="593"/>
      <c r="G2295" s="593"/>
      <c r="H2295" s="593"/>
      <c r="I2295" s="593"/>
      <c r="J2295" s="593"/>
      <c r="K2295" s="593"/>
    </row>
    <row r="2296" spans="1:11" x14ac:dyDescent="0.2">
      <c r="A2296" s="601"/>
      <c r="B2296" s="658"/>
      <c r="F2296" s="593"/>
      <c r="G2296" s="593"/>
      <c r="H2296" s="593"/>
      <c r="I2296" s="593"/>
      <c r="J2296" s="593"/>
      <c r="K2296" s="593"/>
    </row>
    <row r="2297" spans="1:11" x14ac:dyDescent="0.2">
      <c r="A2297" s="601"/>
      <c r="B2297" s="658"/>
      <c r="F2297" s="593"/>
      <c r="G2297" s="593"/>
      <c r="H2297" s="593"/>
      <c r="I2297" s="593"/>
      <c r="J2297" s="593"/>
      <c r="K2297" s="593"/>
    </row>
    <row r="2298" spans="1:11" x14ac:dyDescent="0.2">
      <c r="A2298" s="601"/>
      <c r="B2298" s="658"/>
      <c r="F2298" s="593"/>
      <c r="G2298" s="593"/>
      <c r="H2298" s="593"/>
      <c r="I2298" s="593"/>
      <c r="J2298" s="593"/>
      <c r="K2298" s="593"/>
    </row>
    <row r="2299" spans="1:11" x14ac:dyDescent="0.2">
      <c r="A2299" s="601"/>
      <c r="B2299" s="658"/>
      <c r="F2299" s="593"/>
      <c r="G2299" s="593"/>
      <c r="H2299" s="593"/>
      <c r="I2299" s="593"/>
      <c r="J2299" s="593"/>
      <c r="K2299" s="593"/>
    </row>
    <row r="2300" spans="1:11" x14ac:dyDescent="0.2">
      <c r="A2300" s="601"/>
      <c r="B2300" s="658"/>
      <c r="F2300" s="593"/>
      <c r="G2300" s="593"/>
      <c r="H2300" s="593"/>
      <c r="I2300" s="593"/>
      <c r="J2300" s="593"/>
      <c r="K2300" s="593"/>
    </row>
    <row r="2301" spans="1:11" x14ac:dyDescent="0.2">
      <c r="A2301" s="601"/>
      <c r="B2301" s="658"/>
      <c r="F2301" s="593"/>
      <c r="G2301" s="593"/>
      <c r="H2301" s="593"/>
      <c r="I2301" s="593"/>
      <c r="J2301" s="593"/>
      <c r="K2301" s="593"/>
    </row>
    <row r="2302" spans="1:11" x14ac:dyDescent="0.2">
      <c r="A2302" s="601"/>
      <c r="B2302" s="658"/>
      <c r="F2302" s="593"/>
      <c r="G2302" s="593"/>
      <c r="H2302" s="593"/>
      <c r="I2302" s="593"/>
      <c r="J2302" s="593"/>
      <c r="K2302" s="593"/>
    </row>
    <row r="2303" spans="1:11" x14ac:dyDescent="0.2">
      <c r="A2303" s="601"/>
      <c r="B2303" s="658"/>
      <c r="F2303" s="593"/>
      <c r="G2303" s="593"/>
      <c r="H2303" s="593"/>
      <c r="I2303" s="593"/>
      <c r="J2303" s="593"/>
      <c r="K2303" s="593"/>
    </row>
    <row r="2304" spans="1:11" x14ac:dyDescent="0.2">
      <c r="A2304" s="601"/>
      <c r="B2304" s="658"/>
      <c r="F2304" s="593"/>
      <c r="G2304" s="593"/>
      <c r="H2304" s="593"/>
      <c r="I2304" s="593"/>
      <c r="J2304" s="593"/>
      <c r="K2304" s="593"/>
    </row>
    <row r="2305" spans="1:11" x14ac:dyDescent="0.2">
      <c r="A2305" s="601"/>
      <c r="B2305" s="658"/>
      <c r="F2305" s="593"/>
      <c r="G2305" s="593"/>
      <c r="H2305" s="593"/>
      <c r="I2305" s="593"/>
      <c r="J2305" s="593"/>
      <c r="K2305" s="593"/>
    </row>
    <row r="2306" spans="1:11" x14ac:dyDescent="0.2">
      <c r="A2306" s="601"/>
      <c r="B2306" s="658"/>
      <c r="F2306" s="593"/>
      <c r="G2306" s="593"/>
      <c r="H2306" s="593"/>
      <c r="I2306" s="593"/>
      <c r="J2306" s="593"/>
      <c r="K2306" s="593"/>
    </row>
    <row r="2307" spans="1:11" x14ac:dyDescent="0.2">
      <c r="A2307" s="601"/>
      <c r="B2307" s="658"/>
      <c r="F2307" s="593"/>
      <c r="G2307" s="593"/>
      <c r="H2307" s="593"/>
      <c r="I2307" s="593"/>
      <c r="J2307" s="593"/>
      <c r="K2307" s="593"/>
    </row>
    <row r="2308" spans="1:11" x14ac:dyDescent="0.2">
      <c r="A2308" s="601"/>
      <c r="B2308" s="658"/>
      <c r="F2308" s="593"/>
      <c r="G2308" s="593"/>
      <c r="H2308" s="593"/>
      <c r="I2308" s="593"/>
      <c r="J2308" s="593"/>
      <c r="K2308" s="593"/>
    </row>
    <row r="2309" spans="1:11" x14ac:dyDescent="0.2">
      <c r="A2309" s="601"/>
      <c r="B2309" s="658"/>
      <c r="F2309" s="593"/>
      <c r="G2309" s="593"/>
      <c r="H2309" s="593"/>
      <c r="I2309" s="593"/>
      <c r="J2309" s="593"/>
      <c r="K2309" s="593"/>
    </row>
    <row r="2310" spans="1:11" x14ac:dyDescent="0.2">
      <c r="A2310" s="601"/>
      <c r="B2310" s="658"/>
      <c r="F2310" s="593"/>
      <c r="G2310" s="593"/>
      <c r="H2310" s="593"/>
      <c r="I2310" s="593"/>
      <c r="J2310" s="593"/>
      <c r="K2310" s="593"/>
    </row>
    <row r="2311" spans="1:11" x14ac:dyDescent="0.2">
      <c r="A2311" s="601"/>
      <c r="B2311" s="658"/>
      <c r="F2311" s="593"/>
      <c r="G2311" s="593"/>
      <c r="H2311" s="593"/>
      <c r="I2311" s="593"/>
      <c r="J2311" s="593"/>
      <c r="K2311" s="593"/>
    </row>
    <row r="2312" spans="1:11" x14ac:dyDescent="0.2">
      <c r="A2312" s="601"/>
      <c r="B2312" s="658"/>
      <c r="F2312" s="593"/>
      <c r="G2312" s="593"/>
      <c r="H2312" s="593"/>
      <c r="I2312" s="593"/>
      <c r="J2312" s="593"/>
      <c r="K2312" s="593"/>
    </row>
    <row r="2313" spans="1:11" x14ac:dyDescent="0.2">
      <c r="A2313" s="601"/>
      <c r="B2313" s="658"/>
      <c r="F2313" s="593"/>
      <c r="G2313" s="593"/>
      <c r="H2313" s="593"/>
      <c r="I2313" s="593"/>
      <c r="J2313" s="593"/>
      <c r="K2313" s="593"/>
    </row>
    <row r="2314" spans="1:11" x14ac:dyDescent="0.2">
      <c r="A2314" s="601"/>
      <c r="B2314" s="658"/>
      <c r="F2314" s="593"/>
      <c r="G2314" s="593"/>
      <c r="H2314" s="593"/>
      <c r="I2314" s="593"/>
      <c r="J2314" s="593"/>
      <c r="K2314" s="593"/>
    </row>
    <row r="2315" spans="1:11" x14ac:dyDescent="0.2">
      <c r="A2315" s="601"/>
      <c r="B2315" s="658"/>
      <c r="F2315" s="593"/>
      <c r="G2315" s="593"/>
      <c r="H2315" s="593"/>
      <c r="I2315" s="593"/>
      <c r="J2315" s="593"/>
      <c r="K2315" s="593"/>
    </row>
    <row r="2316" spans="1:11" x14ac:dyDescent="0.2">
      <c r="A2316" s="601"/>
      <c r="B2316" s="658"/>
      <c r="F2316" s="593"/>
      <c r="G2316" s="593"/>
      <c r="H2316" s="593"/>
      <c r="I2316" s="593"/>
      <c r="J2316" s="593"/>
      <c r="K2316" s="593"/>
    </row>
    <row r="2317" spans="1:11" x14ac:dyDescent="0.2">
      <c r="A2317" s="601"/>
      <c r="B2317" s="658"/>
      <c r="F2317" s="593"/>
      <c r="G2317" s="593"/>
      <c r="H2317" s="593"/>
      <c r="I2317" s="593"/>
      <c r="J2317" s="593"/>
      <c r="K2317" s="593"/>
    </row>
    <row r="2318" spans="1:11" x14ac:dyDescent="0.2">
      <c r="A2318" s="601"/>
      <c r="B2318" s="658"/>
      <c r="F2318" s="593"/>
      <c r="G2318" s="593"/>
      <c r="H2318" s="593"/>
      <c r="I2318" s="593"/>
      <c r="J2318" s="593"/>
      <c r="K2318" s="593"/>
    </row>
    <row r="2319" spans="1:11" x14ac:dyDescent="0.2">
      <c r="A2319" s="601"/>
      <c r="B2319" s="658"/>
      <c r="F2319" s="593"/>
      <c r="G2319" s="593"/>
      <c r="H2319" s="593"/>
      <c r="I2319" s="593"/>
      <c r="J2319" s="593"/>
      <c r="K2319" s="593"/>
    </row>
    <row r="2320" spans="1:11" x14ac:dyDescent="0.2">
      <c r="A2320" s="601"/>
      <c r="B2320" s="658"/>
      <c r="F2320" s="593"/>
      <c r="G2320" s="593"/>
      <c r="H2320" s="593"/>
      <c r="I2320" s="593"/>
      <c r="J2320" s="593"/>
      <c r="K2320" s="593"/>
    </row>
    <row r="2321" spans="1:11" x14ac:dyDescent="0.2">
      <c r="A2321" s="601"/>
      <c r="B2321" s="658"/>
      <c r="F2321" s="593"/>
      <c r="G2321" s="593"/>
      <c r="H2321" s="593"/>
      <c r="I2321" s="593"/>
      <c r="J2321" s="593"/>
      <c r="K2321" s="593"/>
    </row>
    <row r="2322" spans="1:11" x14ac:dyDescent="0.2">
      <c r="A2322" s="601"/>
      <c r="B2322" s="658"/>
      <c r="F2322" s="593"/>
      <c r="G2322" s="593"/>
      <c r="H2322" s="593"/>
      <c r="I2322" s="593"/>
      <c r="J2322" s="593"/>
      <c r="K2322" s="593"/>
    </row>
    <row r="2323" spans="1:11" x14ac:dyDescent="0.2">
      <c r="A2323" s="601"/>
      <c r="B2323" s="658"/>
      <c r="F2323" s="593"/>
      <c r="G2323" s="593"/>
      <c r="H2323" s="593"/>
      <c r="I2323" s="593"/>
      <c r="J2323" s="593"/>
      <c r="K2323" s="593"/>
    </row>
    <row r="2324" spans="1:11" x14ac:dyDescent="0.2">
      <c r="A2324" s="601"/>
      <c r="B2324" s="658"/>
      <c r="F2324" s="593"/>
      <c r="G2324" s="593"/>
      <c r="H2324" s="593"/>
      <c r="I2324" s="593"/>
      <c r="J2324" s="593"/>
      <c r="K2324" s="593"/>
    </row>
    <row r="2325" spans="1:11" x14ac:dyDescent="0.2">
      <c r="A2325" s="601"/>
      <c r="B2325" s="658"/>
      <c r="F2325" s="593"/>
      <c r="G2325" s="593"/>
      <c r="H2325" s="593"/>
      <c r="I2325" s="593"/>
      <c r="J2325" s="593"/>
      <c r="K2325" s="593"/>
    </row>
    <row r="2326" spans="1:11" x14ac:dyDescent="0.2">
      <c r="A2326" s="601"/>
      <c r="B2326" s="658"/>
      <c r="F2326" s="593"/>
      <c r="G2326" s="593"/>
      <c r="H2326" s="593"/>
      <c r="I2326" s="593"/>
      <c r="J2326" s="593"/>
      <c r="K2326" s="593"/>
    </row>
    <row r="2327" spans="1:11" x14ac:dyDescent="0.2">
      <c r="A2327" s="601"/>
      <c r="B2327" s="658"/>
      <c r="F2327" s="593"/>
      <c r="G2327" s="593"/>
      <c r="H2327" s="593"/>
      <c r="I2327" s="593"/>
      <c r="J2327" s="593"/>
      <c r="K2327" s="593"/>
    </row>
    <row r="2328" spans="1:11" x14ac:dyDescent="0.2">
      <c r="A2328" s="601"/>
      <c r="B2328" s="658"/>
      <c r="F2328" s="593"/>
      <c r="G2328" s="593"/>
      <c r="H2328" s="593"/>
      <c r="I2328" s="593"/>
      <c r="J2328" s="593"/>
      <c r="K2328" s="593"/>
    </row>
    <row r="2329" spans="1:11" x14ac:dyDescent="0.2">
      <c r="A2329" s="601"/>
      <c r="B2329" s="658"/>
      <c r="F2329" s="593"/>
      <c r="G2329" s="593"/>
      <c r="H2329" s="593"/>
      <c r="I2329" s="593"/>
      <c r="J2329" s="593"/>
      <c r="K2329" s="593"/>
    </row>
    <row r="2330" spans="1:11" x14ac:dyDescent="0.2">
      <c r="A2330" s="601"/>
      <c r="B2330" s="658"/>
      <c r="F2330" s="593"/>
      <c r="G2330" s="593"/>
      <c r="H2330" s="593"/>
      <c r="I2330" s="593"/>
      <c r="J2330" s="593"/>
      <c r="K2330" s="593"/>
    </row>
    <row r="2331" spans="1:11" x14ac:dyDescent="0.2">
      <c r="A2331" s="601"/>
      <c r="B2331" s="658"/>
      <c r="F2331" s="593"/>
      <c r="G2331" s="593"/>
      <c r="H2331" s="593"/>
      <c r="I2331" s="593"/>
      <c r="J2331" s="593"/>
      <c r="K2331" s="593"/>
    </row>
    <row r="2332" spans="1:11" x14ac:dyDescent="0.2">
      <c r="A2332" s="601"/>
      <c r="B2332" s="658"/>
      <c r="F2332" s="593"/>
      <c r="G2332" s="593"/>
      <c r="H2332" s="593"/>
      <c r="I2332" s="593"/>
      <c r="J2332" s="593"/>
      <c r="K2332" s="593"/>
    </row>
    <row r="2333" spans="1:11" x14ac:dyDescent="0.2">
      <c r="A2333" s="601"/>
      <c r="B2333" s="658"/>
      <c r="F2333" s="593"/>
      <c r="G2333" s="593"/>
      <c r="H2333" s="593"/>
      <c r="I2333" s="593"/>
      <c r="J2333" s="593"/>
      <c r="K2333" s="593"/>
    </row>
    <row r="2334" spans="1:11" x14ac:dyDescent="0.2">
      <c r="A2334" s="601"/>
      <c r="B2334" s="658"/>
      <c r="F2334" s="593"/>
      <c r="G2334" s="593"/>
      <c r="H2334" s="593"/>
      <c r="I2334" s="593"/>
      <c r="J2334" s="593"/>
      <c r="K2334" s="593"/>
    </row>
    <row r="2335" spans="1:11" x14ac:dyDescent="0.2">
      <c r="A2335" s="601"/>
      <c r="B2335" s="658"/>
      <c r="F2335" s="593"/>
      <c r="G2335" s="593"/>
      <c r="H2335" s="593"/>
      <c r="I2335" s="593"/>
      <c r="J2335" s="593"/>
      <c r="K2335" s="593"/>
    </row>
    <row r="2336" spans="1:11" x14ac:dyDescent="0.2">
      <c r="A2336" s="601"/>
      <c r="B2336" s="658"/>
      <c r="F2336" s="593"/>
      <c r="G2336" s="593"/>
      <c r="H2336" s="593"/>
      <c r="I2336" s="593"/>
      <c r="J2336" s="593"/>
      <c r="K2336" s="593"/>
    </row>
    <row r="2337" spans="1:11" x14ac:dyDescent="0.2">
      <c r="A2337" s="601"/>
      <c r="B2337" s="658"/>
      <c r="F2337" s="593"/>
      <c r="G2337" s="593"/>
      <c r="H2337" s="593"/>
      <c r="I2337" s="593"/>
      <c r="J2337" s="593"/>
      <c r="K2337" s="593"/>
    </row>
    <row r="2338" spans="1:11" x14ac:dyDescent="0.2">
      <c r="A2338" s="601"/>
      <c r="B2338" s="658"/>
      <c r="F2338" s="593"/>
      <c r="G2338" s="593"/>
      <c r="H2338" s="593"/>
      <c r="I2338" s="593"/>
      <c r="J2338" s="593"/>
      <c r="K2338" s="593"/>
    </row>
    <row r="2339" spans="1:11" x14ac:dyDescent="0.2">
      <c r="A2339" s="601"/>
      <c r="B2339" s="658"/>
      <c r="F2339" s="593"/>
      <c r="G2339" s="593"/>
      <c r="H2339" s="593"/>
      <c r="I2339" s="593"/>
      <c r="J2339" s="593"/>
      <c r="K2339" s="593"/>
    </row>
    <row r="2340" spans="1:11" x14ac:dyDescent="0.2">
      <c r="A2340" s="601"/>
      <c r="B2340" s="658"/>
      <c r="F2340" s="593"/>
      <c r="G2340" s="593"/>
      <c r="H2340" s="593"/>
      <c r="I2340" s="593"/>
      <c r="J2340" s="593"/>
      <c r="K2340" s="593"/>
    </row>
    <row r="2341" spans="1:11" x14ac:dyDescent="0.2">
      <c r="A2341" s="601"/>
      <c r="B2341" s="658"/>
      <c r="F2341" s="593"/>
      <c r="G2341" s="593"/>
      <c r="H2341" s="593"/>
      <c r="I2341" s="593"/>
      <c r="J2341" s="593"/>
      <c r="K2341" s="593"/>
    </row>
    <row r="2342" spans="1:11" x14ac:dyDescent="0.2">
      <c r="A2342" s="601"/>
      <c r="B2342" s="658"/>
      <c r="F2342" s="593"/>
      <c r="G2342" s="593"/>
      <c r="H2342" s="593"/>
      <c r="I2342" s="593"/>
      <c r="J2342" s="593"/>
      <c r="K2342" s="593"/>
    </row>
    <row r="2343" spans="1:11" x14ac:dyDescent="0.2">
      <c r="A2343" s="601"/>
      <c r="B2343" s="658"/>
      <c r="F2343" s="593"/>
      <c r="G2343" s="593"/>
      <c r="H2343" s="593"/>
      <c r="I2343" s="593"/>
      <c r="J2343" s="593"/>
      <c r="K2343" s="593"/>
    </row>
    <row r="2344" spans="1:11" x14ac:dyDescent="0.2">
      <c r="A2344" s="601"/>
      <c r="B2344" s="658"/>
      <c r="F2344" s="593"/>
      <c r="G2344" s="593"/>
      <c r="H2344" s="593"/>
      <c r="I2344" s="593"/>
      <c r="J2344" s="593"/>
      <c r="K2344" s="593"/>
    </row>
    <row r="2345" spans="1:11" x14ac:dyDescent="0.2">
      <c r="A2345" s="601"/>
      <c r="B2345" s="658"/>
      <c r="F2345" s="593"/>
      <c r="G2345" s="593"/>
      <c r="H2345" s="593"/>
      <c r="I2345" s="593"/>
      <c r="J2345" s="593"/>
      <c r="K2345" s="593"/>
    </row>
    <row r="2346" spans="1:11" x14ac:dyDescent="0.2">
      <c r="A2346" s="601"/>
      <c r="B2346" s="658"/>
      <c r="F2346" s="593"/>
      <c r="G2346" s="593"/>
      <c r="H2346" s="593"/>
      <c r="I2346" s="593"/>
      <c r="J2346" s="593"/>
      <c r="K2346" s="593"/>
    </row>
    <row r="2347" spans="1:11" x14ac:dyDescent="0.2">
      <c r="A2347" s="601"/>
      <c r="B2347" s="658"/>
      <c r="F2347" s="593"/>
      <c r="G2347" s="593"/>
      <c r="H2347" s="593"/>
      <c r="I2347" s="593"/>
      <c r="J2347" s="593"/>
      <c r="K2347" s="593"/>
    </row>
    <row r="2348" spans="1:11" x14ac:dyDescent="0.2">
      <c r="A2348" s="601"/>
      <c r="B2348" s="658"/>
      <c r="F2348" s="593"/>
      <c r="G2348" s="593"/>
      <c r="H2348" s="593"/>
      <c r="I2348" s="593"/>
      <c r="J2348" s="593"/>
      <c r="K2348" s="593"/>
    </row>
    <row r="2349" spans="1:11" x14ac:dyDescent="0.2">
      <c r="A2349" s="601"/>
      <c r="B2349" s="658"/>
      <c r="F2349" s="593"/>
      <c r="G2349" s="593"/>
      <c r="H2349" s="593"/>
      <c r="I2349" s="593"/>
      <c r="J2349" s="593"/>
      <c r="K2349" s="593"/>
    </row>
    <row r="2350" spans="1:11" x14ac:dyDescent="0.2">
      <c r="A2350" s="601"/>
      <c r="B2350" s="658"/>
      <c r="F2350" s="593"/>
      <c r="G2350" s="593"/>
      <c r="H2350" s="593"/>
      <c r="I2350" s="593"/>
      <c r="J2350" s="593"/>
      <c r="K2350" s="593"/>
    </row>
    <row r="2351" spans="1:11" x14ac:dyDescent="0.2">
      <c r="A2351" s="601"/>
      <c r="B2351" s="658"/>
      <c r="F2351" s="593"/>
      <c r="G2351" s="593"/>
      <c r="H2351" s="593"/>
      <c r="I2351" s="593"/>
      <c r="J2351" s="593"/>
      <c r="K2351" s="593"/>
    </row>
    <row r="2352" spans="1:11" x14ac:dyDescent="0.2">
      <c r="A2352" s="601"/>
      <c r="B2352" s="658"/>
      <c r="F2352" s="593"/>
      <c r="G2352" s="593"/>
      <c r="H2352" s="593"/>
      <c r="I2352" s="593"/>
      <c r="J2352" s="593"/>
      <c r="K2352" s="593"/>
    </row>
    <row r="2353" spans="1:11" x14ac:dyDescent="0.2">
      <c r="A2353" s="601"/>
      <c r="B2353" s="658"/>
      <c r="F2353" s="593"/>
      <c r="G2353" s="593"/>
      <c r="H2353" s="593"/>
      <c r="I2353" s="593"/>
      <c r="J2353" s="593"/>
      <c r="K2353" s="593"/>
    </row>
    <row r="2354" spans="1:11" x14ac:dyDescent="0.2">
      <c r="A2354" s="601"/>
      <c r="B2354" s="658"/>
      <c r="F2354" s="593"/>
      <c r="G2354" s="593"/>
      <c r="H2354" s="593"/>
      <c r="I2354" s="593"/>
      <c r="J2354" s="593"/>
      <c r="K2354" s="593"/>
    </row>
    <row r="2355" spans="1:11" x14ac:dyDescent="0.2">
      <c r="A2355" s="601"/>
      <c r="B2355" s="658"/>
      <c r="F2355" s="593"/>
      <c r="G2355" s="593"/>
      <c r="H2355" s="593"/>
      <c r="I2355" s="593"/>
      <c r="J2355" s="593"/>
      <c r="K2355" s="593"/>
    </row>
    <row r="2356" spans="1:11" x14ac:dyDescent="0.2">
      <c r="A2356" s="601"/>
      <c r="B2356" s="658"/>
      <c r="F2356" s="593"/>
      <c r="G2356" s="593"/>
      <c r="H2356" s="593"/>
      <c r="I2356" s="593"/>
      <c r="J2356" s="593"/>
      <c r="K2356" s="593"/>
    </row>
    <row r="2357" spans="1:11" x14ac:dyDescent="0.2">
      <c r="A2357" s="601"/>
      <c r="B2357" s="658"/>
      <c r="F2357" s="593"/>
      <c r="G2357" s="593"/>
      <c r="H2357" s="593"/>
      <c r="I2357" s="593"/>
      <c r="J2357" s="593"/>
      <c r="K2357" s="593"/>
    </row>
    <row r="2358" spans="1:11" x14ac:dyDescent="0.2">
      <c r="A2358" s="601"/>
      <c r="B2358" s="658"/>
      <c r="F2358" s="593"/>
      <c r="G2358" s="593"/>
      <c r="H2358" s="593"/>
      <c r="I2358" s="593"/>
      <c r="J2358" s="593"/>
      <c r="K2358" s="593"/>
    </row>
    <row r="2359" spans="1:11" x14ac:dyDescent="0.2">
      <c r="A2359" s="601"/>
      <c r="B2359" s="658"/>
      <c r="F2359" s="593"/>
      <c r="G2359" s="593"/>
      <c r="H2359" s="593"/>
      <c r="I2359" s="593"/>
      <c r="J2359" s="593"/>
      <c r="K2359" s="593"/>
    </row>
    <row r="2360" spans="1:11" x14ac:dyDescent="0.2">
      <c r="A2360" s="601"/>
      <c r="B2360" s="658"/>
      <c r="F2360" s="593"/>
      <c r="G2360" s="593"/>
      <c r="H2360" s="593"/>
      <c r="I2360" s="593"/>
      <c r="J2360" s="593"/>
      <c r="K2360" s="593"/>
    </row>
    <row r="2361" spans="1:11" x14ac:dyDescent="0.2">
      <c r="A2361" s="601"/>
      <c r="B2361" s="658"/>
      <c r="F2361" s="593"/>
      <c r="G2361" s="593"/>
      <c r="H2361" s="593"/>
      <c r="I2361" s="593"/>
      <c r="J2361" s="593"/>
      <c r="K2361" s="593"/>
    </row>
    <row r="2362" spans="1:11" x14ac:dyDescent="0.2">
      <c r="A2362" s="601"/>
      <c r="B2362" s="658"/>
      <c r="F2362" s="593"/>
      <c r="G2362" s="593"/>
      <c r="H2362" s="593"/>
      <c r="I2362" s="593"/>
      <c r="J2362" s="593"/>
      <c r="K2362" s="593"/>
    </row>
    <row r="2363" spans="1:11" x14ac:dyDescent="0.2">
      <c r="A2363" s="601"/>
      <c r="B2363" s="658"/>
      <c r="F2363" s="593"/>
      <c r="G2363" s="593"/>
      <c r="H2363" s="593"/>
      <c r="I2363" s="593"/>
      <c r="J2363" s="593"/>
      <c r="K2363" s="593"/>
    </row>
    <row r="2364" spans="1:11" x14ac:dyDescent="0.2">
      <c r="A2364" s="601"/>
      <c r="B2364" s="658"/>
      <c r="F2364" s="593"/>
      <c r="G2364" s="593"/>
      <c r="H2364" s="593"/>
      <c r="I2364" s="593"/>
      <c r="J2364" s="593"/>
      <c r="K2364" s="593"/>
    </row>
    <row r="2365" spans="1:11" x14ac:dyDescent="0.2">
      <c r="A2365" s="601"/>
      <c r="B2365" s="658"/>
      <c r="F2365" s="593"/>
      <c r="G2365" s="593"/>
      <c r="H2365" s="593"/>
      <c r="I2365" s="593"/>
      <c r="J2365" s="593"/>
      <c r="K2365" s="593"/>
    </row>
    <row r="2366" spans="1:11" x14ac:dyDescent="0.2">
      <c r="A2366" s="601"/>
      <c r="B2366" s="658"/>
      <c r="F2366" s="593"/>
      <c r="G2366" s="593"/>
      <c r="H2366" s="593"/>
      <c r="I2366" s="593"/>
      <c r="J2366" s="593"/>
      <c r="K2366" s="593"/>
    </row>
    <row r="2367" spans="1:11" x14ac:dyDescent="0.2">
      <c r="A2367" s="601"/>
      <c r="B2367" s="658"/>
      <c r="F2367" s="593"/>
      <c r="G2367" s="593"/>
      <c r="H2367" s="593"/>
      <c r="I2367" s="593"/>
      <c r="J2367" s="593"/>
      <c r="K2367" s="593"/>
    </row>
    <row r="2368" spans="1:11" x14ac:dyDescent="0.2">
      <c r="A2368" s="601"/>
      <c r="B2368" s="658"/>
      <c r="F2368" s="593"/>
      <c r="G2368" s="593"/>
      <c r="H2368" s="593"/>
      <c r="I2368" s="593"/>
      <c r="J2368" s="593"/>
      <c r="K2368" s="593"/>
    </row>
    <row r="2369" spans="1:11" x14ac:dyDescent="0.2">
      <c r="A2369" s="601"/>
      <c r="B2369" s="658"/>
      <c r="F2369" s="593"/>
      <c r="G2369" s="593"/>
      <c r="H2369" s="593"/>
      <c r="I2369" s="593"/>
      <c r="J2369" s="593"/>
      <c r="K2369" s="593"/>
    </row>
    <row r="2370" spans="1:11" x14ac:dyDescent="0.2">
      <c r="A2370" s="601"/>
      <c r="B2370" s="658"/>
      <c r="F2370" s="593"/>
      <c r="G2370" s="593"/>
      <c r="H2370" s="593"/>
      <c r="I2370" s="593"/>
      <c r="J2370" s="593"/>
      <c r="K2370" s="593"/>
    </row>
    <row r="2371" spans="1:11" x14ac:dyDescent="0.2">
      <c r="A2371" s="601"/>
      <c r="B2371" s="658"/>
      <c r="F2371" s="593"/>
      <c r="G2371" s="593"/>
      <c r="H2371" s="593"/>
      <c r="I2371" s="593"/>
      <c r="J2371" s="593"/>
      <c r="K2371" s="593"/>
    </row>
    <row r="2372" spans="1:11" x14ac:dyDescent="0.2">
      <c r="A2372" s="601"/>
      <c r="B2372" s="658"/>
      <c r="F2372" s="593"/>
      <c r="G2372" s="593"/>
      <c r="H2372" s="593"/>
      <c r="I2372" s="593"/>
      <c r="J2372" s="593"/>
      <c r="K2372" s="593"/>
    </row>
    <row r="2373" spans="1:11" x14ac:dyDescent="0.2">
      <c r="A2373" s="601"/>
      <c r="B2373" s="658"/>
      <c r="F2373" s="593"/>
      <c r="G2373" s="593"/>
      <c r="H2373" s="593"/>
      <c r="I2373" s="593"/>
      <c r="J2373" s="593"/>
      <c r="K2373" s="593"/>
    </row>
    <row r="2374" spans="1:11" x14ac:dyDescent="0.2">
      <c r="A2374" s="601"/>
      <c r="B2374" s="658"/>
      <c r="F2374" s="593"/>
      <c r="G2374" s="593"/>
      <c r="H2374" s="593"/>
      <c r="I2374" s="593"/>
      <c r="J2374" s="593"/>
      <c r="K2374" s="593"/>
    </row>
    <row r="2375" spans="1:11" x14ac:dyDescent="0.2">
      <c r="A2375" s="601"/>
      <c r="B2375" s="658"/>
      <c r="F2375" s="593"/>
      <c r="G2375" s="593"/>
      <c r="H2375" s="593"/>
      <c r="I2375" s="593"/>
      <c r="J2375" s="593"/>
      <c r="K2375" s="593"/>
    </row>
    <row r="2376" spans="1:11" x14ac:dyDescent="0.2">
      <c r="A2376" s="601"/>
      <c r="B2376" s="658"/>
      <c r="F2376" s="593"/>
      <c r="G2376" s="593"/>
      <c r="H2376" s="593"/>
      <c r="I2376" s="593"/>
      <c r="J2376" s="593"/>
      <c r="K2376" s="593"/>
    </row>
    <row r="2377" spans="1:11" x14ac:dyDescent="0.2">
      <c r="A2377" s="601"/>
      <c r="B2377" s="658"/>
      <c r="F2377" s="593"/>
      <c r="G2377" s="593"/>
      <c r="H2377" s="593"/>
      <c r="I2377" s="593"/>
      <c r="J2377" s="593"/>
      <c r="K2377" s="593"/>
    </row>
    <row r="2378" spans="1:11" x14ac:dyDescent="0.2">
      <c r="A2378" s="601"/>
      <c r="B2378" s="658"/>
      <c r="F2378" s="593"/>
      <c r="G2378" s="593"/>
      <c r="H2378" s="593"/>
      <c r="I2378" s="593"/>
      <c r="J2378" s="593"/>
      <c r="K2378" s="593"/>
    </row>
    <row r="2379" spans="1:11" x14ac:dyDescent="0.2">
      <c r="A2379" s="601"/>
      <c r="B2379" s="658"/>
      <c r="F2379" s="593"/>
      <c r="G2379" s="593"/>
      <c r="H2379" s="593"/>
      <c r="I2379" s="593"/>
      <c r="J2379" s="593"/>
      <c r="K2379" s="593"/>
    </row>
    <row r="2380" spans="1:11" x14ac:dyDescent="0.2">
      <c r="A2380" s="601"/>
      <c r="B2380" s="658"/>
      <c r="F2380" s="593"/>
      <c r="G2380" s="593"/>
      <c r="H2380" s="593"/>
      <c r="I2380" s="593"/>
      <c r="J2380" s="593"/>
      <c r="K2380" s="593"/>
    </row>
    <row r="2381" spans="1:11" x14ac:dyDescent="0.2">
      <c r="A2381" s="601"/>
      <c r="B2381" s="658"/>
      <c r="F2381" s="593"/>
      <c r="G2381" s="593"/>
      <c r="H2381" s="593"/>
      <c r="I2381" s="593"/>
      <c r="J2381" s="593"/>
      <c r="K2381" s="593"/>
    </row>
    <row r="2382" spans="1:11" x14ac:dyDescent="0.2">
      <c r="A2382" s="601"/>
      <c r="B2382" s="658"/>
      <c r="F2382" s="593"/>
      <c r="G2382" s="593"/>
      <c r="H2382" s="593"/>
      <c r="I2382" s="593"/>
      <c r="J2382" s="593"/>
      <c r="K2382" s="593"/>
    </row>
    <row r="2383" spans="1:11" x14ac:dyDescent="0.2">
      <c r="A2383" s="601"/>
      <c r="B2383" s="658"/>
      <c r="F2383" s="593"/>
      <c r="G2383" s="593"/>
      <c r="H2383" s="593"/>
      <c r="I2383" s="593"/>
      <c r="J2383" s="593"/>
      <c r="K2383" s="593"/>
    </row>
    <row r="2384" spans="1:11" x14ac:dyDescent="0.2">
      <c r="A2384" s="601"/>
      <c r="B2384" s="658"/>
      <c r="F2384" s="593"/>
      <c r="G2384" s="593"/>
      <c r="H2384" s="593"/>
      <c r="I2384" s="593"/>
      <c r="J2384" s="593"/>
      <c r="K2384" s="593"/>
    </row>
    <row r="2385" spans="1:11" x14ac:dyDescent="0.2">
      <c r="A2385" s="601"/>
      <c r="B2385" s="658"/>
      <c r="F2385" s="593"/>
      <c r="G2385" s="593"/>
      <c r="H2385" s="593"/>
      <c r="I2385" s="593"/>
      <c r="J2385" s="593"/>
      <c r="K2385" s="593"/>
    </row>
    <row r="2386" spans="1:11" x14ac:dyDescent="0.2">
      <c r="A2386" s="601"/>
      <c r="B2386" s="658"/>
      <c r="F2386" s="593"/>
      <c r="G2386" s="593"/>
      <c r="H2386" s="593"/>
      <c r="I2386" s="593"/>
      <c r="J2386" s="593"/>
      <c r="K2386" s="593"/>
    </row>
    <row r="2387" spans="1:11" x14ac:dyDescent="0.2">
      <c r="A2387" s="601"/>
      <c r="B2387" s="658"/>
      <c r="F2387" s="593"/>
      <c r="G2387" s="593"/>
      <c r="H2387" s="593"/>
      <c r="I2387" s="593"/>
      <c r="J2387" s="593"/>
      <c r="K2387" s="593"/>
    </row>
    <row r="2388" spans="1:11" x14ac:dyDescent="0.2">
      <c r="A2388" s="601"/>
      <c r="B2388" s="658"/>
      <c r="F2388" s="593"/>
      <c r="G2388" s="593"/>
      <c r="H2388" s="593"/>
      <c r="I2388" s="593"/>
      <c r="J2388" s="593"/>
      <c r="K2388" s="593"/>
    </row>
    <row r="2389" spans="1:11" x14ac:dyDescent="0.2">
      <c r="A2389" s="601"/>
      <c r="B2389" s="658"/>
      <c r="F2389" s="593"/>
      <c r="G2389" s="593"/>
      <c r="H2389" s="593"/>
      <c r="I2389" s="593"/>
      <c r="J2389" s="593"/>
      <c r="K2389" s="593"/>
    </row>
    <row r="2390" spans="1:11" x14ac:dyDescent="0.2">
      <c r="A2390" s="601"/>
      <c r="B2390" s="658"/>
      <c r="F2390" s="593"/>
      <c r="G2390" s="593"/>
      <c r="H2390" s="593"/>
      <c r="I2390" s="593"/>
      <c r="J2390" s="593"/>
      <c r="K2390" s="593"/>
    </row>
    <row r="2391" spans="1:11" x14ac:dyDescent="0.2">
      <c r="A2391" s="601"/>
      <c r="B2391" s="658"/>
      <c r="F2391" s="593"/>
      <c r="G2391" s="593"/>
      <c r="H2391" s="593"/>
      <c r="I2391" s="593"/>
      <c r="J2391" s="593"/>
      <c r="K2391" s="593"/>
    </row>
    <row r="2392" spans="1:11" x14ac:dyDescent="0.2">
      <c r="A2392" s="601"/>
      <c r="B2392" s="658"/>
      <c r="F2392" s="593"/>
      <c r="G2392" s="593"/>
      <c r="H2392" s="593"/>
      <c r="I2392" s="593"/>
      <c r="J2392" s="593"/>
      <c r="K2392" s="593"/>
    </row>
    <row r="2393" spans="1:11" x14ac:dyDescent="0.2">
      <c r="A2393" s="601"/>
      <c r="B2393" s="658"/>
      <c r="F2393" s="593"/>
      <c r="G2393" s="593"/>
      <c r="H2393" s="593"/>
      <c r="I2393" s="593"/>
      <c r="J2393" s="593"/>
      <c r="K2393" s="593"/>
    </row>
    <row r="2394" spans="1:11" x14ac:dyDescent="0.2">
      <c r="A2394" s="601"/>
      <c r="B2394" s="658"/>
      <c r="F2394" s="593"/>
      <c r="G2394" s="593"/>
      <c r="H2394" s="593"/>
      <c r="I2394" s="593"/>
      <c r="J2394" s="593"/>
      <c r="K2394" s="593"/>
    </row>
    <row r="2395" spans="1:11" x14ac:dyDescent="0.2">
      <c r="A2395" s="601"/>
      <c r="B2395" s="658"/>
      <c r="F2395" s="593"/>
      <c r="G2395" s="593"/>
      <c r="H2395" s="593"/>
      <c r="I2395" s="593"/>
      <c r="J2395" s="593"/>
      <c r="K2395" s="593"/>
    </row>
    <row r="2396" spans="1:11" x14ac:dyDescent="0.2">
      <c r="A2396" s="601"/>
      <c r="B2396" s="658"/>
      <c r="F2396" s="593"/>
      <c r="G2396" s="593"/>
      <c r="H2396" s="593"/>
      <c r="I2396" s="593"/>
      <c r="J2396" s="593"/>
      <c r="K2396" s="593"/>
    </row>
    <row r="2397" spans="1:11" x14ac:dyDescent="0.2">
      <c r="A2397" s="601"/>
      <c r="B2397" s="658"/>
      <c r="F2397" s="593"/>
      <c r="G2397" s="593"/>
      <c r="H2397" s="593"/>
      <c r="I2397" s="593"/>
      <c r="J2397" s="593"/>
      <c r="K2397" s="593"/>
    </row>
    <row r="2398" spans="1:11" x14ac:dyDescent="0.2">
      <c r="A2398" s="601"/>
      <c r="B2398" s="658"/>
      <c r="F2398" s="593"/>
      <c r="G2398" s="593"/>
      <c r="H2398" s="593"/>
      <c r="I2398" s="593"/>
      <c r="J2398" s="593"/>
      <c r="K2398" s="593"/>
    </row>
    <row r="2399" spans="1:11" x14ac:dyDescent="0.2">
      <c r="A2399" s="601"/>
      <c r="B2399" s="658"/>
      <c r="F2399" s="593"/>
      <c r="G2399" s="593"/>
      <c r="H2399" s="593"/>
      <c r="I2399" s="593"/>
      <c r="J2399" s="593"/>
      <c r="K2399" s="593"/>
    </row>
    <row r="2400" spans="1:11" x14ac:dyDescent="0.2">
      <c r="A2400" s="601"/>
      <c r="B2400" s="658"/>
      <c r="F2400" s="593"/>
      <c r="G2400" s="593"/>
      <c r="H2400" s="593"/>
      <c r="I2400" s="593"/>
      <c r="J2400" s="593"/>
      <c r="K2400" s="593"/>
    </row>
    <row r="2401" spans="1:11" x14ac:dyDescent="0.2">
      <c r="A2401" s="601"/>
      <c r="B2401" s="658"/>
      <c r="F2401" s="593"/>
      <c r="G2401" s="593"/>
      <c r="H2401" s="593"/>
      <c r="I2401" s="593"/>
      <c r="J2401" s="593"/>
      <c r="K2401" s="593"/>
    </row>
    <row r="2402" spans="1:11" x14ac:dyDescent="0.2">
      <c r="A2402" s="601"/>
      <c r="B2402" s="658"/>
      <c r="F2402" s="593"/>
      <c r="G2402" s="593"/>
      <c r="H2402" s="593"/>
      <c r="I2402" s="593"/>
      <c r="J2402" s="593"/>
      <c r="K2402" s="593"/>
    </row>
    <row r="2403" spans="1:11" x14ac:dyDescent="0.2">
      <c r="A2403" s="601"/>
      <c r="B2403" s="658"/>
      <c r="F2403" s="593"/>
      <c r="G2403" s="593"/>
      <c r="H2403" s="593"/>
      <c r="I2403" s="593"/>
      <c r="J2403" s="593"/>
      <c r="K2403" s="593"/>
    </row>
    <row r="2404" spans="1:11" x14ac:dyDescent="0.2">
      <c r="A2404" s="601"/>
      <c r="B2404" s="658"/>
      <c r="F2404" s="593"/>
      <c r="G2404" s="593"/>
      <c r="H2404" s="593"/>
      <c r="I2404" s="593"/>
      <c r="J2404" s="593"/>
      <c r="K2404" s="593"/>
    </row>
    <row r="2405" spans="1:11" x14ac:dyDescent="0.2">
      <c r="A2405" s="601"/>
      <c r="B2405" s="658"/>
      <c r="F2405" s="593"/>
      <c r="G2405" s="593"/>
      <c r="H2405" s="593"/>
      <c r="I2405" s="593"/>
      <c r="J2405" s="593"/>
      <c r="K2405" s="593"/>
    </row>
    <row r="2406" spans="1:11" x14ac:dyDescent="0.2">
      <c r="A2406" s="601"/>
      <c r="B2406" s="658"/>
      <c r="F2406" s="593"/>
      <c r="G2406" s="593"/>
      <c r="H2406" s="593"/>
      <c r="I2406" s="593"/>
      <c r="J2406" s="593"/>
      <c r="K2406" s="593"/>
    </row>
    <row r="2407" spans="1:11" x14ac:dyDescent="0.2">
      <c r="A2407" s="601"/>
      <c r="B2407" s="658"/>
      <c r="F2407" s="593"/>
      <c r="G2407" s="593"/>
      <c r="H2407" s="593"/>
      <c r="I2407" s="593"/>
      <c r="J2407" s="593"/>
      <c r="K2407" s="593"/>
    </row>
    <row r="2408" spans="1:11" x14ac:dyDescent="0.2">
      <c r="A2408" s="601"/>
      <c r="B2408" s="658"/>
      <c r="F2408" s="593"/>
      <c r="G2408" s="593"/>
      <c r="H2408" s="593"/>
      <c r="I2408" s="593"/>
      <c r="J2408" s="593"/>
      <c r="K2408" s="593"/>
    </row>
    <row r="2409" spans="1:11" x14ac:dyDescent="0.2">
      <c r="A2409" s="601"/>
      <c r="B2409" s="658"/>
      <c r="F2409" s="593"/>
      <c r="G2409" s="593"/>
      <c r="H2409" s="593"/>
      <c r="I2409" s="593"/>
      <c r="J2409" s="593"/>
      <c r="K2409" s="593"/>
    </row>
    <row r="2410" spans="1:11" x14ac:dyDescent="0.2">
      <c r="A2410" s="601"/>
      <c r="B2410" s="658"/>
      <c r="F2410" s="593"/>
      <c r="G2410" s="593"/>
      <c r="H2410" s="593"/>
      <c r="I2410" s="593"/>
      <c r="J2410" s="593"/>
      <c r="K2410" s="593"/>
    </row>
    <row r="2411" spans="1:11" x14ac:dyDescent="0.2">
      <c r="A2411" s="601"/>
      <c r="B2411" s="658"/>
      <c r="F2411" s="593"/>
      <c r="G2411" s="593"/>
      <c r="H2411" s="593"/>
      <c r="I2411" s="593"/>
      <c r="J2411" s="593"/>
      <c r="K2411" s="593"/>
    </row>
    <row r="2412" spans="1:11" x14ac:dyDescent="0.2">
      <c r="A2412" s="601"/>
      <c r="B2412" s="658"/>
      <c r="F2412" s="593"/>
      <c r="G2412" s="593"/>
      <c r="H2412" s="593"/>
      <c r="I2412" s="593"/>
      <c r="J2412" s="593"/>
      <c r="K2412" s="593"/>
    </row>
    <row r="2413" spans="1:11" x14ac:dyDescent="0.2">
      <c r="A2413" s="601"/>
      <c r="B2413" s="658"/>
      <c r="F2413" s="593"/>
      <c r="G2413" s="593"/>
      <c r="H2413" s="593"/>
      <c r="I2413" s="593"/>
      <c r="J2413" s="593"/>
      <c r="K2413" s="593"/>
    </row>
    <row r="2414" spans="1:11" x14ac:dyDescent="0.2">
      <c r="A2414" s="601"/>
      <c r="B2414" s="658"/>
      <c r="F2414" s="593"/>
      <c r="G2414" s="593"/>
      <c r="H2414" s="593"/>
      <c r="I2414" s="593"/>
      <c r="J2414" s="593"/>
      <c r="K2414" s="593"/>
    </row>
    <row r="2415" spans="1:11" x14ac:dyDescent="0.2">
      <c r="A2415" s="601"/>
      <c r="B2415" s="658"/>
      <c r="F2415" s="593"/>
      <c r="G2415" s="593"/>
      <c r="H2415" s="593"/>
      <c r="I2415" s="593"/>
      <c r="J2415" s="593"/>
      <c r="K2415" s="593"/>
    </row>
    <row r="2416" spans="1:11" x14ac:dyDescent="0.2">
      <c r="A2416" s="601"/>
      <c r="B2416" s="658"/>
      <c r="F2416" s="593"/>
      <c r="G2416" s="593"/>
      <c r="H2416" s="593"/>
      <c r="I2416" s="593"/>
      <c r="J2416" s="593"/>
      <c r="K2416" s="593"/>
    </row>
    <row r="2417" spans="1:11" x14ac:dyDescent="0.2">
      <c r="A2417" s="601"/>
      <c r="B2417" s="658"/>
      <c r="F2417" s="593"/>
      <c r="G2417" s="593"/>
      <c r="H2417" s="593"/>
      <c r="I2417" s="593"/>
      <c r="J2417" s="593"/>
      <c r="K2417" s="593"/>
    </row>
    <row r="2418" spans="1:11" x14ac:dyDescent="0.2">
      <c r="A2418" s="601"/>
      <c r="B2418" s="658"/>
      <c r="F2418" s="593"/>
      <c r="G2418" s="593"/>
      <c r="H2418" s="593"/>
      <c r="I2418" s="593"/>
      <c r="J2418" s="593"/>
      <c r="K2418" s="593"/>
    </row>
    <row r="2419" spans="1:11" x14ac:dyDescent="0.2">
      <c r="A2419" s="601"/>
      <c r="B2419" s="658"/>
      <c r="F2419" s="593"/>
      <c r="G2419" s="593"/>
      <c r="H2419" s="593"/>
      <c r="I2419" s="593"/>
      <c r="J2419" s="593"/>
      <c r="K2419" s="593"/>
    </row>
    <row r="2420" spans="1:11" x14ac:dyDescent="0.2">
      <c r="A2420" s="601"/>
      <c r="B2420" s="658"/>
      <c r="F2420" s="593"/>
      <c r="G2420" s="593"/>
      <c r="H2420" s="593"/>
      <c r="I2420" s="593"/>
      <c r="J2420" s="593"/>
      <c r="K2420" s="593"/>
    </row>
    <row r="2421" spans="1:11" x14ac:dyDescent="0.2">
      <c r="A2421" s="601"/>
      <c r="B2421" s="658"/>
      <c r="F2421" s="593"/>
      <c r="G2421" s="593"/>
      <c r="H2421" s="593"/>
      <c r="I2421" s="593"/>
      <c r="J2421" s="593"/>
      <c r="K2421" s="593"/>
    </row>
    <row r="2422" spans="1:11" x14ac:dyDescent="0.2">
      <c r="A2422" s="601"/>
      <c r="B2422" s="658"/>
      <c r="F2422" s="593"/>
      <c r="G2422" s="593"/>
      <c r="H2422" s="593"/>
      <c r="I2422" s="593"/>
      <c r="J2422" s="593"/>
      <c r="K2422" s="593"/>
    </row>
    <row r="2423" spans="1:11" x14ac:dyDescent="0.2">
      <c r="A2423" s="601"/>
      <c r="B2423" s="658"/>
      <c r="F2423" s="593"/>
      <c r="G2423" s="593"/>
      <c r="H2423" s="593"/>
      <c r="I2423" s="593"/>
      <c r="J2423" s="593"/>
      <c r="K2423" s="593"/>
    </row>
    <row r="2424" spans="1:11" x14ac:dyDescent="0.2">
      <c r="A2424" s="601"/>
      <c r="B2424" s="658"/>
      <c r="F2424" s="593"/>
      <c r="G2424" s="593"/>
      <c r="H2424" s="593"/>
      <c r="I2424" s="593"/>
      <c r="J2424" s="593"/>
      <c r="K2424" s="593"/>
    </row>
    <row r="2425" spans="1:11" x14ac:dyDescent="0.2">
      <c r="A2425" s="601"/>
      <c r="B2425" s="658"/>
      <c r="F2425" s="593"/>
      <c r="G2425" s="593"/>
      <c r="H2425" s="593"/>
      <c r="I2425" s="593"/>
      <c r="J2425" s="593"/>
      <c r="K2425" s="593"/>
    </row>
    <row r="2426" spans="1:11" x14ac:dyDescent="0.2">
      <c r="A2426" s="601"/>
      <c r="B2426" s="658"/>
      <c r="F2426" s="593"/>
      <c r="G2426" s="593"/>
      <c r="H2426" s="593"/>
      <c r="I2426" s="593"/>
      <c r="J2426" s="593"/>
      <c r="K2426" s="593"/>
    </row>
    <row r="2427" spans="1:11" x14ac:dyDescent="0.2">
      <c r="A2427" s="601"/>
      <c r="B2427" s="658"/>
      <c r="F2427" s="593"/>
      <c r="G2427" s="593"/>
      <c r="H2427" s="593"/>
      <c r="I2427" s="593"/>
      <c r="J2427" s="593"/>
      <c r="K2427" s="593"/>
    </row>
    <row r="2428" spans="1:11" x14ac:dyDescent="0.2">
      <c r="A2428" s="601"/>
      <c r="B2428" s="658"/>
      <c r="F2428" s="593"/>
      <c r="G2428" s="593"/>
      <c r="H2428" s="593"/>
      <c r="I2428" s="593"/>
      <c r="J2428" s="593"/>
      <c r="K2428" s="593"/>
    </row>
    <row r="2429" spans="1:11" x14ac:dyDescent="0.2">
      <c r="A2429" s="601"/>
      <c r="B2429" s="658"/>
      <c r="F2429" s="593"/>
      <c r="G2429" s="593"/>
      <c r="H2429" s="593"/>
      <c r="I2429" s="593"/>
      <c r="J2429" s="593"/>
      <c r="K2429" s="593"/>
    </row>
    <row r="2430" spans="1:11" x14ac:dyDescent="0.2">
      <c r="A2430" s="601"/>
      <c r="B2430" s="658"/>
      <c r="F2430" s="593"/>
      <c r="G2430" s="593"/>
      <c r="H2430" s="593"/>
      <c r="I2430" s="593"/>
      <c r="J2430" s="593"/>
      <c r="K2430" s="593"/>
    </row>
    <row r="2431" spans="1:11" x14ac:dyDescent="0.2">
      <c r="A2431" s="601"/>
      <c r="B2431" s="658"/>
      <c r="F2431" s="593"/>
      <c r="G2431" s="593"/>
      <c r="H2431" s="593"/>
      <c r="I2431" s="593"/>
      <c r="J2431" s="593"/>
      <c r="K2431" s="593"/>
    </row>
    <row r="2432" spans="1:11" x14ac:dyDescent="0.2">
      <c r="A2432" s="601"/>
      <c r="B2432" s="658"/>
      <c r="F2432" s="593"/>
      <c r="G2432" s="593"/>
      <c r="H2432" s="593"/>
      <c r="I2432" s="593"/>
      <c r="J2432" s="593"/>
      <c r="K2432" s="593"/>
    </row>
    <row r="2433" spans="1:11" x14ac:dyDescent="0.2">
      <c r="A2433" s="601"/>
      <c r="B2433" s="658"/>
      <c r="F2433" s="593"/>
      <c r="G2433" s="593"/>
      <c r="H2433" s="593"/>
      <c r="I2433" s="593"/>
      <c r="J2433" s="593"/>
      <c r="K2433" s="593"/>
    </row>
    <row r="2434" spans="1:11" x14ac:dyDescent="0.2">
      <c r="A2434" s="601"/>
      <c r="B2434" s="658"/>
      <c r="F2434" s="593"/>
      <c r="G2434" s="593"/>
      <c r="H2434" s="593"/>
      <c r="I2434" s="593"/>
      <c r="J2434" s="593"/>
      <c r="K2434" s="593"/>
    </row>
    <row r="2435" spans="1:11" x14ac:dyDescent="0.2">
      <c r="A2435" s="601"/>
      <c r="B2435" s="658"/>
      <c r="F2435" s="593"/>
      <c r="G2435" s="593"/>
      <c r="H2435" s="593"/>
      <c r="I2435" s="593"/>
      <c r="J2435" s="593"/>
      <c r="K2435" s="593"/>
    </row>
    <row r="2436" spans="1:11" x14ac:dyDescent="0.2">
      <c r="A2436" s="601"/>
      <c r="B2436" s="658"/>
      <c r="F2436" s="593"/>
      <c r="G2436" s="593"/>
      <c r="H2436" s="593"/>
      <c r="I2436" s="593"/>
      <c r="J2436" s="593"/>
      <c r="K2436" s="593"/>
    </row>
    <row r="2437" spans="1:11" x14ac:dyDescent="0.2">
      <c r="A2437" s="601"/>
      <c r="B2437" s="658"/>
      <c r="F2437" s="593"/>
      <c r="G2437" s="593"/>
      <c r="H2437" s="593"/>
      <c r="I2437" s="593"/>
      <c r="J2437" s="593"/>
      <c r="K2437" s="593"/>
    </row>
    <row r="2438" spans="1:11" x14ac:dyDescent="0.2">
      <c r="A2438" s="601"/>
      <c r="B2438" s="658"/>
      <c r="F2438" s="593"/>
      <c r="G2438" s="593"/>
      <c r="H2438" s="593"/>
      <c r="I2438" s="593"/>
      <c r="J2438" s="593"/>
      <c r="K2438" s="593"/>
    </row>
    <row r="2439" spans="1:11" x14ac:dyDescent="0.2">
      <c r="A2439" s="601"/>
      <c r="B2439" s="658"/>
      <c r="F2439" s="593"/>
      <c r="G2439" s="593"/>
      <c r="H2439" s="593"/>
      <c r="I2439" s="593"/>
      <c r="J2439" s="593"/>
      <c r="K2439" s="593"/>
    </row>
    <row r="2440" spans="1:11" x14ac:dyDescent="0.2">
      <c r="A2440" s="601"/>
      <c r="B2440" s="658"/>
      <c r="F2440" s="593"/>
      <c r="G2440" s="593"/>
      <c r="H2440" s="593"/>
      <c r="I2440" s="593"/>
      <c r="J2440" s="593"/>
      <c r="K2440" s="593"/>
    </row>
    <row r="2441" spans="1:11" x14ac:dyDescent="0.2">
      <c r="A2441" s="601"/>
      <c r="B2441" s="658"/>
      <c r="F2441" s="593"/>
      <c r="G2441" s="593"/>
      <c r="H2441" s="593"/>
      <c r="I2441" s="593"/>
      <c r="J2441" s="593"/>
      <c r="K2441" s="593"/>
    </row>
    <row r="2442" spans="1:11" x14ac:dyDescent="0.2">
      <c r="A2442" s="601"/>
      <c r="B2442" s="658"/>
      <c r="F2442" s="593"/>
      <c r="G2442" s="593"/>
      <c r="H2442" s="593"/>
      <c r="I2442" s="593"/>
      <c r="J2442" s="593"/>
      <c r="K2442" s="593"/>
    </row>
    <row r="2443" spans="1:11" x14ac:dyDescent="0.2">
      <c r="A2443" s="601"/>
      <c r="B2443" s="658"/>
      <c r="F2443" s="593"/>
      <c r="G2443" s="593"/>
      <c r="H2443" s="593"/>
      <c r="I2443" s="593"/>
      <c r="J2443" s="593"/>
      <c r="K2443" s="593"/>
    </row>
    <row r="2444" spans="1:11" x14ac:dyDescent="0.2">
      <c r="A2444" s="601"/>
      <c r="B2444" s="658"/>
      <c r="F2444" s="593"/>
      <c r="G2444" s="593"/>
      <c r="H2444" s="593"/>
      <c r="I2444" s="593"/>
      <c r="J2444" s="593"/>
      <c r="K2444" s="593"/>
    </row>
    <row r="2445" spans="1:11" x14ac:dyDescent="0.2">
      <c r="A2445" s="601"/>
      <c r="B2445" s="658"/>
      <c r="F2445" s="593"/>
      <c r="G2445" s="593"/>
      <c r="H2445" s="593"/>
      <c r="I2445" s="593"/>
      <c r="J2445" s="593"/>
      <c r="K2445" s="593"/>
    </row>
    <row r="2446" spans="1:11" x14ac:dyDescent="0.2">
      <c r="A2446" s="601"/>
      <c r="B2446" s="658"/>
      <c r="F2446" s="593"/>
      <c r="G2446" s="593"/>
      <c r="H2446" s="593"/>
      <c r="I2446" s="593"/>
      <c r="J2446" s="593"/>
      <c r="K2446" s="593"/>
    </row>
    <row r="2447" spans="1:11" x14ac:dyDescent="0.2">
      <c r="A2447" s="601"/>
      <c r="B2447" s="658"/>
      <c r="F2447" s="593"/>
      <c r="G2447" s="593"/>
      <c r="H2447" s="593"/>
      <c r="I2447" s="593"/>
      <c r="J2447" s="593"/>
      <c r="K2447" s="593"/>
    </row>
    <row r="2448" spans="1:11" x14ac:dyDescent="0.2">
      <c r="A2448" s="601"/>
      <c r="B2448" s="658"/>
      <c r="F2448" s="593"/>
      <c r="G2448" s="593"/>
      <c r="H2448" s="593"/>
      <c r="I2448" s="593"/>
      <c r="J2448" s="593"/>
      <c r="K2448" s="593"/>
    </row>
    <row r="2449" spans="1:11" x14ac:dyDescent="0.2">
      <c r="A2449" s="601"/>
      <c r="B2449" s="658"/>
      <c r="F2449" s="593"/>
      <c r="G2449" s="593"/>
      <c r="H2449" s="593"/>
      <c r="I2449" s="593"/>
      <c r="J2449" s="593"/>
      <c r="K2449" s="593"/>
    </row>
    <row r="2450" spans="1:11" x14ac:dyDescent="0.2">
      <c r="A2450" s="601"/>
      <c r="B2450" s="658"/>
      <c r="F2450" s="593"/>
      <c r="G2450" s="593"/>
      <c r="H2450" s="593"/>
      <c r="I2450" s="593"/>
      <c r="J2450" s="593"/>
      <c r="K2450" s="593"/>
    </row>
    <row r="2451" spans="1:11" x14ac:dyDescent="0.2">
      <c r="A2451" s="601"/>
      <c r="B2451" s="658"/>
      <c r="F2451" s="593"/>
      <c r="G2451" s="593"/>
      <c r="H2451" s="593"/>
      <c r="I2451" s="593"/>
      <c r="J2451" s="593"/>
      <c r="K2451" s="593"/>
    </row>
    <row r="2452" spans="1:11" x14ac:dyDescent="0.2">
      <c r="A2452" s="601"/>
      <c r="B2452" s="658"/>
      <c r="F2452" s="593"/>
      <c r="G2452" s="593"/>
      <c r="H2452" s="593"/>
      <c r="I2452" s="593"/>
      <c r="J2452" s="593"/>
      <c r="K2452" s="593"/>
    </row>
    <row r="2453" spans="1:11" x14ac:dyDescent="0.2">
      <c r="A2453" s="601"/>
      <c r="B2453" s="658"/>
      <c r="F2453" s="593"/>
      <c r="G2453" s="593"/>
      <c r="H2453" s="593"/>
      <c r="I2453" s="593"/>
      <c r="J2453" s="593"/>
      <c r="K2453" s="593"/>
    </row>
    <row r="2454" spans="1:11" x14ac:dyDescent="0.2">
      <c r="A2454" s="601"/>
      <c r="B2454" s="658"/>
      <c r="F2454" s="593"/>
      <c r="G2454" s="593"/>
      <c r="H2454" s="593"/>
      <c r="I2454" s="593"/>
      <c r="J2454" s="593"/>
      <c r="K2454" s="593"/>
    </row>
    <row r="2455" spans="1:11" x14ac:dyDescent="0.2">
      <c r="A2455" s="601"/>
      <c r="B2455" s="658"/>
      <c r="F2455" s="593"/>
      <c r="G2455" s="593"/>
      <c r="H2455" s="593"/>
      <c r="I2455" s="593"/>
      <c r="J2455" s="593"/>
      <c r="K2455" s="593"/>
    </row>
    <row r="2456" spans="1:11" x14ac:dyDescent="0.2">
      <c r="A2456" s="601"/>
      <c r="B2456" s="658"/>
      <c r="F2456" s="593"/>
      <c r="G2456" s="593"/>
      <c r="H2456" s="593"/>
      <c r="I2456" s="593"/>
      <c r="J2456" s="593"/>
      <c r="K2456" s="593"/>
    </row>
    <row r="2457" spans="1:11" x14ac:dyDescent="0.2">
      <c r="A2457" s="601"/>
      <c r="B2457" s="658"/>
      <c r="F2457" s="593"/>
      <c r="G2457" s="593"/>
      <c r="H2457" s="593"/>
      <c r="I2457" s="593"/>
      <c r="J2457" s="593"/>
      <c r="K2457" s="593"/>
    </row>
    <row r="2458" spans="1:11" x14ac:dyDescent="0.2">
      <c r="A2458" s="601"/>
      <c r="B2458" s="658"/>
      <c r="F2458" s="593"/>
      <c r="G2458" s="593"/>
      <c r="H2458" s="593"/>
      <c r="I2458" s="593"/>
      <c r="J2458" s="593"/>
      <c r="K2458" s="593"/>
    </row>
    <row r="2459" spans="1:11" x14ac:dyDescent="0.2">
      <c r="A2459" s="601"/>
      <c r="B2459" s="658"/>
      <c r="F2459" s="593"/>
      <c r="G2459" s="593"/>
      <c r="H2459" s="593"/>
      <c r="I2459" s="593"/>
      <c r="J2459" s="593"/>
      <c r="K2459" s="593"/>
    </row>
    <row r="2460" spans="1:11" x14ac:dyDescent="0.2">
      <c r="A2460" s="601"/>
      <c r="B2460" s="658"/>
      <c r="F2460" s="593"/>
      <c r="G2460" s="593"/>
      <c r="H2460" s="593"/>
      <c r="I2460" s="593"/>
      <c r="J2460" s="593"/>
      <c r="K2460" s="593"/>
    </row>
    <row r="2461" spans="1:11" x14ac:dyDescent="0.2">
      <c r="A2461" s="601"/>
      <c r="B2461" s="658"/>
      <c r="F2461" s="593"/>
      <c r="G2461" s="593"/>
      <c r="H2461" s="593"/>
      <c r="I2461" s="593"/>
      <c r="J2461" s="593"/>
      <c r="K2461" s="593"/>
    </row>
    <row r="2462" spans="1:11" x14ac:dyDescent="0.2">
      <c r="A2462" s="601"/>
      <c r="B2462" s="658"/>
      <c r="F2462" s="593"/>
      <c r="G2462" s="593"/>
      <c r="H2462" s="593"/>
      <c r="I2462" s="593"/>
      <c r="J2462" s="593"/>
      <c r="K2462" s="593"/>
    </row>
    <row r="2463" spans="1:11" x14ac:dyDescent="0.2">
      <c r="A2463" s="601"/>
      <c r="B2463" s="658"/>
      <c r="F2463" s="593"/>
      <c r="G2463" s="593"/>
      <c r="H2463" s="593"/>
      <c r="I2463" s="593"/>
      <c r="J2463" s="593"/>
      <c r="K2463" s="593"/>
    </row>
    <row r="2464" spans="1:11" x14ac:dyDescent="0.2">
      <c r="A2464" s="601"/>
      <c r="B2464" s="658"/>
      <c r="F2464" s="593"/>
      <c r="G2464" s="593"/>
      <c r="H2464" s="593"/>
      <c r="I2464" s="593"/>
      <c r="J2464" s="593"/>
      <c r="K2464" s="593"/>
    </row>
    <row r="2465" spans="1:11" x14ac:dyDescent="0.2">
      <c r="A2465" s="601"/>
      <c r="B2465" s="658"/>
      <c r="F2465" s="593"/>
      <c r="G2465" s="593"/>
      <c r="H2465" s="593"/>
      <c r="I2465" s="593"/>
      <c r="J2465" s="593"/>
      <c r="K2465" s="593"/>
    </row>
    <row r="2466" spans="1:11" x14ac:dyDescent="0.2">
      <c r="A2466" s="601"/>
      <c r="B2466" s="658"/>
      <c r="F2466" s="593"/>
      <c r="G2466" s="593"/>
      <c r="H2466" s="593"/>
      <c r="I2466" s="593"/>
      <c r="J2466" s="593"/>
      <c r="K2466" s="593"/>
    </row>
    <row r="2467" spans="1:11" x14ac:dyDescent="0.2">
      <c r="A2467" s="601"/>
      <c r="B2467" s="658"/>
      <c r="F2467" s="593"/>
      <c r="G2467" s="593"/>
      <c r="H2467" s="593"/>
      <c r="I2467" s="593"/>
      <c r="J2467" s="593"/>
      <c r="K2467" s="593"/>
    </row>
    <row r="2468" spans="1:11" x14ac:dyDescent="0.2">
      <c r="A2468" s="601"/>
      <c r="B2468" s="658"/>
      <c r="F2468" s="593"/>
      <c r="G2468" s="593"/>
      <c r="H2468" s="593"/>
      <c r="I2468" s="593"/>
      <c r="J2468" s="593"/>
      <c r="K2468" s="593"/>
    </row>
    <row r="2469" spans="1:11" x14ac:dyDescent="0.2">
      <c r="A2469" s="601"/>
      <c r="B2469" s="658"/>
      <c r="F2469" s="593"/>
      <c r="G2469" s="593"/>
      <c r="H2469" s="593"/>
      <c r="I2469" s="593"/>
      <c r="J2469" s="593"/>
      <c r="K2469" s="593"/>
    </row>
    <row r="2470" spans="1:11" x14ac:dyDescent="0.2">
      <c r="A2470" s="601"/>
      <c r="B2470" s="658"/>
      <c r="F2470" s="593"/>
      <c r="G2470" s="593"/>
      <c r="H2470" s="593"/>
      <c r="I2470" s="593"/>
      <c r="J2470" s="593"/>
      <c r="K2470" s="593"/>
    </row>
    <row r="2471" spans="1:11" x14ac:dyDescent="0.2">
      <c r="A2471" s="601"/>
      <c r="B2471" s="658"/>
      <c r="F2471" s="593"/>
      <c r="G2471" s="593"/>
      <c r="H2471" s="593"/>
      <c r="I2471" s="593"/>
      <c r="J2471" s="593"/>
      <c r="K2471" s="593"/>
    </row>
    <row r="2472" spans="1:11" x14ac:dyDescent="0.2">
      <c r="A2472" s="601"/>
      <c r="B2472" s="658"/>
      <c r="F2472" s="593"/>
      <c r="G2472" s="593"/>
      <c r="H2472" s="593"/>
      <c r="I2472" s="593"/>
      <c r="J2472" s="593"/>
      <c r="K2472" s="593"/>
    </row>
    <row r="2473" spans="1:11" x14ac:dyDescent="0.2">
      <c r="A2473" s="601"/>
      <c r="B2473" s="658"/>
      <c r="F2473" s="593"/>
      <c r="G2473" s="593"/>
      <c r="H2473" s="593"/>
      <c r="I2473" s="593"/>
      <c r="J2473" s="593"/>
      <c r="K2473" s="593"/>
    </row>
    <row r="2474" spans="1:11" x14ac:dyDescent="0.2">
      <c r="A2474" s="601"/>
      <c r="B2474" s="658"/>
      <c r="F2474" s="593"/>
      <c r="G2474" s="593"/>
      <c r="H2474" s="593"/>
      <c r="I2474" s="593"/>
      <c r="J2474" s="593"/>
      <c r="K2474" s="593"/>
    </row>
    <row r="2475" spans="1:11" x14ac:dyDescent="0.2">
      <c r="A2475" s="601"/>
      <c r="B2475" s="658"/>
      <c r="F2475" s="593"/>
      <c r="G2475" s="593"/>
      <c r="H2475" s="593"/>
      <c r="I2475" s="593"/>
      <c r="J2475" s="593"/>
      <c r="K2475" s="593"/>
    </row>
    <row r="2476" spans="1:11" x14ac:dyDescent="0.2">
      <c r="A2476" s="601"/>
      <c r="B2476" s="658"/>
      <c r="F2476" s="593"/>
      <c r="G2476" s="593"/>
      <c r="H2476" s="593"/>
      <c r="I2476" s="593"/>
      <c r="J2476" s="593"/>
      <c r="K2476" s="593"/>
    </row>
    <row r="2477" spans="1:11" x14ac:dyDescent="0.2">
      <c r="A2477" s="601"/>
      <c r="B2477" s="658"/>
      <c r="F2477" s="593"/>
      <c r="G2477" s="593"/>
      <c r="H2477" s="593"/>
      <c r="I2477" s="593"/>
      <c r="J2477" s="593"/>
      <c r="K2477" s="593"/>
    </row>
    <row r="2478" spans="1:11" x14ac:dyDescent="0.2">
      <c r="A2478" s="601"/>
      <c r="B2478" s="658"/>
      <c r="F2478" s="593"/>
      <c r="G2478" s="593"/>
      <c r="H2478" s="593"/>
      <c r="I2478" s="593"/>
      <c r="J2478" s="593"/>
      <c r="K2478" s="593"/>
    </row>
    <row r="2479" spans="1:11" x14ac:dyDescent="0.2">
      <c r="A2479" s="601"/>
      <c r="B2479" s="658"/>
      <c r="F2479" s="593"/>
      <c r="G2479" s="593"/>
      <c r="H2479" s="593"/>
      <c r="I2479" s="593"/>
      <c r="J2479" s="593"/>
      <c r="K2479" s="593"/>
    </row>
    <row r="2480" spans="1:11" x14ac:dyDescent="0.2">
      <c r="A2480" s="601"/>
      <c r="B2480" s="658"/>
      <c r="F2480" s="593"/>
      <c r="G2480" s="593"/>
      <c r="H2480" s="593"/>
      <c r="I2480" s="593"/>
      <c r="J2480" s="593"/>
      <c r="K2480" s="593"/>
    </row>
    <row r="2481" spans="1:11" x14ac:dyDescent="0.2">
      <c r="A2481" s="601"/>
      <c r="B2481" s="658"/>
      <c r="F2481" s="593"/>
      <c r="G2481" s="593"/>
      <c r="H2481" s="593"/>
      <c r="I2481" s="593"/>
      <c r="J2481" s="593"/>
      <c r="K2481" s="593"/>
    </row>
    <row r="2482" spans="1:11" x14ac:dyDescent="0.2">
      <c r="A2482" s="601"/>
      <c r="B2482" s="658"/>
      <c r="F2482" s="593"/>
      <c r="G2482" s="593"/>
      <c r="H2482" s="593"/>
      <c r="I2482" s="593"/>
      <c r="J2482" s="593"/>
      <c r="K2482" s="593"/>
    </row>
    <row r="2483" spans="1:11" x14ac:dyDescent="0.2">
      <c r="A2483" s="601"/>
      <c r="B2483" s="658"/>
      <c r="F2483" s="593"/>
      <c r="G2483" s="593"/>
      <c r="H2483" s="593"/>
      <c r="I2483" s="593"/>
      <c r="J2483" s="593"/>
      <c r="K2483" s="593"/>
    </row>
    <row r="2484" spans="1:11" x14ac:dyDescent="0.2">
      <c r="A2484" s="601"/>
      <c r="B2484" s="658"/>
      <c r="F2484" s="593"/>
      <c r="G2484" s="593"/>
      <c r="H2484" s="593"/>
      <c r="I2484" s="593"/>
      <c r="J2484" s="593"/>
      <c r="K2484" s="593"/>
    </row>
    <row r="2485" spans="1:11" x14ac:dyDescent="0.2">
      <c r="A2485" s="601"/>
      <c r="B2485" s="658"/>
      <c r="F2485" s="593"/>
      <c r="G2485" s="593"/>
      <c r="H2485" s="593"/>
      <c r="I2485" s="593"/>
      <c r="J2485" s="593"/>
      <c r="K2485" s="593"/>
    </row>
    <row r="2486" spans="1:11" x14ac:dyDescent="0.2">
      <c r="A2486" s="601"/>
      <c r="B2486" s="658"/>
      <c r="F2486" s="593"/>
      <c r="G2486" s="593"/>
      <c r="H2486" s="593"/>
      <c r="I2486" s="593"/>
      <c r="J2486" s="593"/>
      <c r="K2486" s="593"/>
    </row>
    <row r="2487" spans="1:11" x14ac:dyDescent="0.2">
      <c r="A2487" s="601"/>
      <c r="B2487" s="658"/>
      <c r="F2487" s="593"/>
      <c r="G2487" s="593"/>
      <c r="H2487" s="593"/>
      <c r="I2487" s="593"/>
      <c r="J2487" s="593"/>
      <c r="K2487" s="593"/>
    </row>
    <row r="2488" spans="1:11" x14ac:dyDescent="0.2">
      <c r="A2488" s="601"/>
      <c r="B2488" s="658"/>
      <c r="F2488" s="593"/>
      <c r="G2488" s="593"/>
      <c r="H2488" s="593"/>
      <c r="I2488" s="593"/>
      <c r="J2488" s="593"/>
      <c r="K2488" s="593"/>
    </row>
    <row r="2489" spans="1:11" x14ac:dyDescent="0.2">
      <c r="A2489" s="601"/>
      <c r="B2489" s="658"/>
      <c r="F2489" s="593"/>
      <c r="G2489" s="593"/>
      <c r="H2489" s="593"/>
      <c r="I2489" s="593"/>
      <c r="J2489" s="593"/>
      <c r="K2489" s="593"/>
    </row>
    <row r="2490" spans="1:11" x14ac:dyDescent="0.2">
      <c r="A2490" s="601"/>
      <c r="B2490" s="658"/>
      <c r="F2490" s="593"/>
      <c r="G2490" s="593"/>
      <c r="H2490" s="593"/>
      <c r="I2490" s="593"/>
      <c r="J2490" s="593"/>
      <c r="K2490" s="593"/>
    </row>
    <row r="2491" spans="1:11" x14ac:dyDescent="0.2">
      <c r="A2491" s="601"/>
      <c r="B2491" s="658"/>
      <c r="F2491" s="593"/>
      <c r="G2491" s="593"/>
      <c r="H2491" s="593"/>
      <c r="I2491" s="593"/>
      <c r="J2491" s="593"/>
      <c r="K2491" s="593"/>
    </row>
    <row r="2492" spans="1:11" x14ac:dyDescent="0.2">
      <c r="A2492" s="601"/>
      <c r="B2492" s="658"/>
      <c r="F2492" s="593"/>
      <c r="G2492" s="593"/>
      <c r="H2492" s="593"/>
      <c r="I2492" s="593"/>
      <c r="J2492" s="593"/>
      <c r="K2492" s="593"/>
    </row>
    <row r="2493" spans="1:11" x14ac:dyDescent="0.2">
      <c r="A2493" s="601"/>
      <c r="B2493" s="658"/>
      <c r="F2493" s="593"/>
      <c r="G2493" s="593"/>
      <c r="H2493" s="593"/>
      <c r="I2493" s="593"/>
      <c r="J2493" s="593"/>
      <c r="K2493" s="593"/>
    </row>
    <row r="2494" spans="1:11" x14ac:dyDescent="0.2">
      <c r="A2494" s="601"/>
      <c r="B2494" s="658"/>
      <c r="F2494" s="593"/>
      <c r="G2494" s="593"/>
      <c r="H2494" s="593"/>
      <c r="I2494" s="593"/>
      <c r="J2494" s="593"/>
      <c r="K2494" s="593"/>
    </row>
    <row r="2495" spans="1:11" x14ac:dyDescent="0.2">
      <c r="A2495" s="601"/>
      <c r="B2495" s="658"/>
      <c r="F2495" s="593"/>
      <c r="G2495" s="593"/>
      <c r="H2495" s="593"/>
      <c r="I2495" s="593"/>
      <c r="J2495" s="593"/>
      <c r="K2495" s="593"/>
    </row>
    <row r="2496" spans="1:11" x14ac:dyDescent="0.2">
      <c r="A2496" s="601"/>
      <c r="B2496" s="658"/>
      <c r="F2496" s="593"/>
      <c r="G2496" s="593"/>
      <c r="H2496" s="593"/>
      <c r="I2496" s="593"/>
      <c r="J2496" s="593"/>
      <c r="K2496" s="593"/>
    </row>
    <row r="2497" spans="1:11" x14ac:dyDescent="0.2">
      <c r="A2497" s="601"/>
      <c r="B2497" s="658"/>
      <c r="F2497" s="593"/>
      <c r="G2497" s="593"/>
      <c r="H2497" s="593"/>
      <c r="I2497" s="593"/>
      <c r="J2497" s="593"/>
      <c r="K2497" s="593"/>
    </row>
    <row r="2498" spans="1:11" x14ac:dyDescent="0.2">
      <c r="A2498" s="601"/>
      <c r="B2498" s="658"/>
      <c r="F2498" s="593"/>
      <c r="G2498" s="593"/>
      <c r="H2498" s="593"/>
      <c r="I2498" s="593"/>
      <c r="J2498" s="593"/>
      <c r="K2498" s="593"/>
    </row>
    <row r="2499" spans="1:11" x14ac:dyDescent="0.2">
      <c r="A2499" s="601"/>
      <c r="B2499" s="658"/>
      <c r="F2499" s="593"/>
      <c r="G2499" s="593"/>
      <c r="H2499" s="593"/>
      <c r="I2499" s="593"/>
      <c r="J2499" s="593"/>
      <c r="K2499" s="593"/>
    </row>
    <row r="2500" spans="1:11" x14ac:dyDescent="0.2">
      <c r="A2500" s="601"/>
      <c r="B2500" s="658"/>
      <c r="F2500" s="593"/>
      <c r="G2500" s="593"/>
      <c r="H2500" s="593"/>
      <c r="I2500" s="593"/>
      <c r="J2500" s="593"/>
      <c r="K2500" s="593"/>
    </row>
    <row r="2501" spans="1:11" x14ac:dyDescent="0.2">
      <c r="A2501" s="601"/>
      <c r="B2501" s="658"/>
      <c r="F2501" s="593"/>
      <c r="G2501" s="593"/>
      <c r="H2501" s="593"/>
      <c r="I2501" s="593"/>
      <c r="J2501" s="593"/>
      <c r="K2501" s="593"/>
    </row>
    <row r="2502" spans="1:11" x14ac:dyDescent="0.2">
      <c r="A2502" s="601"/>
      <c r="B2502" s="658"/>
      <c r="F2502" s="593"/>
      <c r="G2502" s="593"/>
      <c r="H2502" s="593"/>
      <c r="I2502" s="593"/>
      <c r="J2502" s="593"/>
      <c r="K2502" s="593"/>
    </row>
    <row r="2503" spans="1:11" x14ac:dyDescent="0.2">
      <c r="A2503" s="601"/>
      <c r="B2503" s="658"/>
      <c r="F2503" s="593"/>
      <c r="G2503" s="593"/>
      <c r="H2503" s="593"/>
      <c r="I2503" s="593"/>
      <c r="J2503" s="593"/>
      <c r="K2503" s="593"/>
    </row>
    <row r="2504" spans="1:11" x14ac:dyDescent="0.2">
      <c r="A2504" s="601"/>
      <c r="B2504" s="658"/>
      <c r="F2504" s="593"/>
      <c r="G2504" s="593"/>
      <c r="H2504" s="593"/>
      <c r="I2504" s="593"/>
      <c r="J2504" s="593"/>
      <c r="K2504" s="593"/>
    </row>
    <row r="2505" spans="1:11" x14ac:dyDescent="0.2">
      <c r="A2505" s="601"/>
      <c r="B2505" s="658"/>
      <c r="F2505" s="593"/>
      <c r="G2505" s="593"/>
      <c r="H2505" s="593"/>
      <c r="I2505" s="593"/>
      <c r="J2505" s="593"/>
      <c r="K2505" s="593"/>
    </row>
    <row r="2506" spans="1:11" x14ac:dyDescent="0.2">
      <c r="A2506" s="601"/>
      <c r="B2506" s="658"/>
      <c r="F2506" s="593"/>
      <c r="G2506" s="593"/>
      <c r="H2506" s="593"/>
      <c r="I2506" s="593"/>
      <c r="J2506" s="593"/>
      <c r="K2506" s="593"/>
    </row>
    <row r="2507" spans="1:11" x14ac:dyDescent="0.2">
      <c r="A2507" s="601"/>
      <c r="B2507" s="658"/>
      <c r="F2507" s="593"/>
      <c r="G2507" s="593"/>
      <c r="H2507" s="593"/>
      <c r="I2507" s="593"/>
      <c r="J2507" s="593"/>
      <c r="K2507" s="593"/>
    </row>
    <row r="2508" spans="1:11" x14ac:dyDescent="0.2">
      <c r="A2508" s="601"/>
      <c r="B2508" s="658"/>
      <c r="F2508" s="593"/>
      <c r="G2508" s="593"/>
      <c r="H2508" s="593"/>
      <c r="I2508" s="593"/>
      <c r="J2508" s="593"/>
      <c r="K2508" s="593"/>
    </row>
    <row r="2509" spans="1:11" x14ac:dyDescent="0.2">
      <c r="A2509" s="601"/>
      <c r="B2509" s="658"/>
      <c r="F2509" s="593"/>
      <c r="G2509" s="593"/>
      <c r="H2509" s="593"/>
      <c r="I2509" s="593"/>
      <c r="J2509" s="593"/>
      <c r="K2509" s="593"/>
    </row>
    <row r="2510" spans="1:11" x14ac:dyDescent="0.2">
      <c r="A2510" s="601"/>
      <c r="B2510" s="658"/>
      <c r="F2510" s="593"/>
      <c r="G2510" s="593"/>
      <c r="H2510" s="593"/>
      <c r="I2510" s="593"/>
      <c r="J2510" s="593"/>
      <c r="K2510" s="593"/>
    </row>
    <row r="2511" spans="1:11" x14ac:dyDescent="0.2">
      <c r="A2511" s="601"/>
      <c r="B2511" s="658"/>
      <c r="F2511" s="593"/>
      <c r="G2511" s="593"/>
      <c r="H2511" s="593"/>
      <c r="I2511" s="593"/>
      <c r="J2511" s="593"/>
      <c r="K2511" s="593"/>
    </row>
    <row r="2512" spans="1:11" x14ac:dyDescent="0.2">
      <c r="A2512" s="601"/>
      <c r="B2512" s="658"/>
      <c r="F2512" s="593"/>
      <c r="G2512" s="593"/>
      <c r="H2512" s="593"/>
      <c r="I2512" s="593"/>
      <c r="J2512" s="593"/>
      <c r="K2512" s="593"/>
    </row>
    <row r="2513" spans="1:11" x14ac:dyDescent="0.2">
      <c r="A2513" s="601"/>
      <c r="B2513" s="658"/>
      <c r="F2513" s="593"/>
      <c r="G2513" s="593"/>
      <c r="H2513" s="593"/>
      <c r="I2513" s="593"/>
      <c r="J2513" s="593"/>
      <c r="K2513" s="593"/>
    </row>
    <row r="2514" spans="1:11" x14ac:dyDescent="0.2">
      <c r="A2514" s="601"/>
      <c r="B2514" s="658"/>
      <c r="F2514" s="593"/>
      <c r="G2514" s="593"/>
      <c r="H2514" s="593"/>
      <c r="I2514" s="593"/>
      <c r="J2514" s="593"/>
      <c r="K2514" s="593"/>
    </row>
    <row r="2515" spans="1:11" x14ac:dyDescent="0.2">
      <c r="A2515" s="601"/>
      <c r="B2515" s="658"/>
      <c r="F2515" s="593"/>
      <c r="G2515" s="593"/>
      <c r="H2515" s="593"/>
      <c r="I2515" s="593"/>
      <c r="J2515" s="593"/>
      <c r="K2515" s="593"/>
    </row>
    <row r="2516" spans="1:11" x14ac:dyDescent="0.2">
      <c r="A2516" s="601"/>
      <c r="B2516" s="658"/>
      <c r="F2516" s="593"/>
      <c r="G2516" s="593"/>
      <c r="H2516" s="593"/>
      <c r="I2516" s="593"/>
      <c r="J2516" s="593"/>
      <c r="K2516" s="593"/>
    </row>
    <row r="2517" spans="1:11" x14ac:dyDescent="0.2">
      <c r="A2517" s="601"/>
      <c r="B2517" s="658"/>
      <c r="F2517" s="593"/>
      <c r="G2517" s="593"/>
      <c r="H2517" s="593"/>
      <c r="I2517" s="593"/>
      <c r="J2517" s="593"/>
      <c r="K2517" s="593"/>
    </row>
    <row r="2518" spans="1:11" x14ac:dyDescent="0.2">
      <c r="A2518" s="601"/>
      <c r="B2518" s="658"/>
      <c r="F2518" s="593"/>
      <c r="G2518" s="593"/>
      <c r="H2518" s="593"/>
      <c r="I2518" s="593"/>
      <c r="J2518" s="593"/>
      <c r="K2518" s="593"/>
    </row>
    <row r="2519" spans="1:11" x14ac:dyDescent="0.2">
      <c r="A2519" s="601"/>
      <c r="B2519" s="658"/>
      <c r="F2519" s="593"/>
      <c r="G2519" s="593"/>
      <c r="H2519" s="593"/>
      <c r="I2519" s="593"/>
      <c r="J2519" s="593"/>
      <c r="K2519" s="593"/>
    </row>
    <row r="2520" spans="1:11" x14ac:dyDescent="0.2">
      <c r="A2520" s="601"/>
      <c r="B2520" s="658"/>
      <c r="F2520" s="593"/>
      <c r="G2520" s="593"/>
      <c r="H2520" s="593"/>
      <c r="I2520" s="593"/>
      <c r="J2520" s="593"/>
      <c r="K2520" s="593"/>
    </row>
    <row r="2521" spans="1:11" x14ac:dyDescent="0.2">
      <c r="A2521" s="601"/>
      <c r="B2521" s="658"/>
      <c r="F2521" s="593"/>
      <c r="G2521" s="593"/>
      <c r="H2521" s="593"/>
      <c r="I2521" s="593"/>
      <c r="J2521" s="593"/>
      <c r="K2521" s="593"/>
    </row>
    <row r="2522" spans="1:11" x14ac:dyDescent="0.2">
      <c r="A2522" s="601"/>
      <c r="B2522" s="658"/>
      <c r="F2522" s="593"/>
      <c r="G2522" s="593"/>
      <c r="H2522" s="593"/>
      <c r="I2522" s="593"/>
      <c r="J2522" s="593"/>
      <c r="K2522" s="593"/>
    </row>
    <row r="2523" spans="1:11" x14ac:dyDescent="0.2">
      <c r="A2523" s="601"/>
      <c r="B2523" s="658"/>
      <c r="F2523" s="593"/>
      <c r="G2523" s="593"/>
      <c r="H2523" s="593"/>
      <c r="I2523" s="593"/>
      <c r="J2523" s="593"/>
      <c r="K2523" s="593"/>
    </row>
    <row r="2524" spans="1:11" x14ac:dyDescent="0.2">
      <c r="A2524" s="601"/>
      <c r="B2524" s="658"/>
      <c r="F2524" s="593"/>
      <c r="G2524" s="593"/>
      <c r="H2524" s="593"/>
      <c r="I2524" s="593"/>
      <c r="J2524" s="593"/>
      <c r="K2524" s="593"/>
    </row>
    <row r="2525" spans="1:11" x14ac:dyDescent="0.2">
      <c r="A2525" s="601"/>
      <c r="B2525" s="658"/>
      <c r="F2525" s="593"/>
      <c r="G2525" s="593"/>
      <c r="H2525" s="593"/>
      <c r="I2525" s="593"/>
      <c r="J2525" s="593"/>
      <c r="K2525" s="593"/>
    </row>
    <row r="2526" spans="1:11" x14ac:dyDescent="0.2">
      <c r="A2526" s="601"/>
      <c r="B2526" s="658"/>
      <c r="F2526" s="593"/>
      <c r="G2526" s="593"/>
      <c r="H2526" s="593"/>
      <c r="I2526" s="593"/>
      <c r="J2526" s="593"/>
      <c r="K2526" s="593"/>
    </row>
    <row r="2527" spans="1:11" x14ac:dyDescent="0.2">
      <c r="A2527" s="601"/>
      <c r="B2527" s="658"/>
      <c r="F2527" s="593"/>
      <c r="G2527" s="593"/>
      <c r="H2527" s="593"/>
      <c r="I2527" s="593"/>
      <c r="J2527" s="593"/>
      <c r="K2527" s="593"/>
    </row>
    <row r="2528" spans="1:11" x14ac:dyDescent="0.2">
      <c r="A2528" s="601"/>
      <c r="B2528" s="658"/>
      <c r="F2528" s="593"/>
      <c r="G2528" s="593"/>
      <c r="H2528" s="593"/>
      <c r="I2528" s="593"/>
      <c r="J2528" s="593"/>
      <c r="K2528" s="593"/>
    </row>
    <row r="2529" spans="1:11" x14ac:dyDescent="0.2">
      <c r="A2529" s="601"/>
      <c r="B2529" s="658"/>
      <c r="F2529" s="593"/>
      <c r="G2529" s="593"/>
      <c r="H2529" s="593"/>
      <c r="I2529" s="593"/>
      <c r="J2529" s="593"/>
      <c r="K2529" s="593"/>
    </row>
    <row r="2530" spans="1:11" x14ac:dyDescent="0.2">
      <c r="A2530" s="601"/>
      <c r="B2530" s="658"/>
      <c r="F2530" s="593"/>
      <c r="G2530" s="593"/>
      <c r="H2530" s="593"/>
      <c r="I2530" s="593"/>
      <c r="J2530" s="593"/>
      <c r="K2530" s="593"/>
    </row>
    <row r="2531" spans="1:11" x14ac:dyDescent="0.2">
      <c r="A2531" s="601"/>
      <c r="B2531" s="658"/>
      <c r="F2531" s="593"/>
      <c r="G2531" s="593"/>
      <c r="H2531" s="593"/>
      <c r="I2531" s="593"/>
      <c r="J2531" s="593"/>
      <c r="K2531" s="593"/>
    </row>
    <row r="2532" spans="1:11" x14ac:dyDescent="0.2">
      <c r="A2532" s="601"/>
      <c r="B2532" s="658"/>
      <c r="F2532" s="593"/>
      <c r="G2532" s="593"/>
      <c r="H2532" s="593"/>
      <c r="I2532" s="593"/>
      <c r="J2532" s="593"/>
      <c r="K2532" s="593"/>
    </row>
    <row r="2533" spans="1:11" x14ac:dyDescent="0.2">
      <c r="A2533" s="601"/>
      <c r="B2533" s="658"/>
      <c r="F2533" s="593"/>
      <c r="G2533" s="593"/>
      <c r="H2533" s="593"/>
      <c r="I2533" s="593"/>
      <c r="J2533" s="593"/>
      <c r="K2533" s="593"/>
    </row>
    <row r="2534" spans="1:11" x14ac:dyDescent="0.2">
      <c r="A2534" s="601"/>
      <c r="B2534" s="658"/>
      <c r="F2534" s="593"/>
      <c r="G2534" s="593"/>
      <c r="H2534" s="593"/>
      <c r="I2534" s="593"/>
      <c r="J2534" s="593"/>
      <c r="K2534" s="593"/>
    </row>
    <row r="2535" spans="1:11" x14ac:dyDescent="0.2">
      <c r="A2535" s="601"/>
      <c r="B2535" s="658"/>
      <c r="F2535" s="593"/>
      <c r="G2535" s="593"/>
      <c r="H2535" s="593"/>
      <c r="I2535" s="593"/>
      <c r="J2535" s="593"/>
      <c r="K2535" s="593"/>
    </row>
    <row r="2536" spans="1:11" x14ac:dyDescent="0.2">
      <c r="A2536" s="601"/>
      <c r="B2536" s="658"/>
      <c r="F2536" s="593"/>
      <c r="G2536" s="593"/>
      <c r="H2536" s="593"/>
      <c r="I2536" s="593"/>
      <c r="J2536" s="593"/>
      <c r="K2536" s="593"/>
    </row>
    <row r="2537" spans="1:11" x14ac:dyDescent="0.2">
      <c r="A2537" s="601"/>
      <c r="B2537" s="658"/>
      <c r="F2537" s="593"/>
      <c r="G2537" s="593"/>
      <c r="H2537" s="593"/>
      <c r="I2537" s="593"/>
      <c r="J2537" s="593"/>
      <c r="K2537" s="593"/>
    </row>
    <row r="2538" spans="1:11" x14ac:dyDescent="0.2">
      <c r="A2538" s="601"/>
      <c r="B2538" s="658"/>
      <c r="F2538" s="593"/>
      <c r="G2538" s="593"/>
      <c r="H2538" s="593"/>
      <c r="I2538" s="593"/>
      <c r="J2538" s="593"/>
      <c r="K2538" s="593"/>
    </row>
    <row r="2539" spans="1:11" x14ac:dyDescent="0.2">
      <c r="A2539" s="601"/>
      <c r="B2539" s="658"/>
      <c r="F2539" s="593"/>
      <c r="G2539" s="593"/>
      <c r="H2539" s="593"/>
      <c r="I2539" s="593"/>
      <c r="J2539" s="593"/>
      <c r="K2539" s="593"/>
    </row>
    <row r="2540" spans="1:11" x14ac:dyDescent="0.2">
      <c r="A2540" s="601"/>
      <c r="B2540" s="658"/>
      <c r="F2540" s="593"/>
      <c r="G2540" s="593"/>
      <c r="H2540" s="593"/>
      <c r="I2540" s="593"/>
      <c r="J2540" s="593"/>
      <c r="K2540" s="593"/>
    </row>
    <row r="2541" spans="1:11" x14ac:dyDescent="0.2">
      <c r="A2541" s="601"/>
      <c r="B2541" s="658"/>
      <c r="F2541" s="593"/>
      <c r="G2541" s="593"/>
      <c r="H2541" s="593"/>
      <c r="I2541" s="593"/>
      <c r="J2541" s="593"/>
      <c r="K2541" s="593"/>
    </row>
    <row r="2542" spans="1:11" x14ac:dyDescent="0.2">
      <c r="A2542" s="601"/>
      <c r="B2542" s="658"/>
      <c r="F2542" s="593"/>
      <c r="G2542" s="593"/>
      <c r="H2542" s="593"/>
      <c r="I2542" s="593"/>
      <c r="J2542" s="593"/>
      <c r="K2542" s="593"/>
    </row>
    <row r="2543" spans="1:11" x14ac:dyDescent="0.2">
      <c r="A2543" s="601"/>
      <c r="B2543" s="658"/>
      <c r="F2543" s="593"/>
      <c r="G2543" s="593"/>
      <c r="H2543" s="593"/>
      <c r="I2543" s="593"/>
      <c r="J2543" s="593"/>
      <c r="K2543" s="593"/>
    </row>
    <row r="2544" spans="1:11" x14ac:dyDescent="0.2">
      <c r="A2544" s="601"/>
      <c r="B2544" s="658"/>
      <c r="F2544" s="593"/>
      <c r="G2544" s="593"/>
      <c r="H2544" s="593"/>
      <c r="I2544" s="593"/>
      <c r="J2544" s="593"/>
      <c r="K2544" s="593"/>
    </row>
    <row r="2545" spans="1:11" x14ac:dyDescent="0.2">
      <c r="A2545" s="601"/>
      <c r="B2545" s="658"/>
      <c r="F2545" s="593"/>
      <c r="G2545" s="593"/>
      <c r="H2545" s="593"/>
      <c r="I2545" s="593"/>
      <c r="J2545" s="593"/>
      <c r="K2545" s="593"/>
    </row>
    <row r="2546" spans="1:11" x14ac:dyDescent="0.2">
      <c r="A2546" s="601"/>
      <c r="B2546" s="658"/>
      <c r="F2546" s="593"/>
      <c r="G2546" s="593"/>
      <c r="H2546" s="593"/>
      <c r="I2546" s="593"/>
      <c r="J2546" s="593"/>
      <c r="K2546" s="593"/>
    </row>
    <row r="2547" spans="1:11" x14ac:dyDescent="0.2">
      <c r="A2547" s="601"/>
      <c r="B2547" s="658"/>
      <c r="F2547" s="593"/>
      <c r="G2547" s="593"/>
      <c r="H2547" s="593"/>
      <c r="I2547" s="593"/>
      <c r="J2547" s="593"/>
      <c r="K2547" s="593"/>
    </row>
    <row r="2548" spans="1:11" x14ac:dyDescent="0.2">
      <c r="A2548" s="601"/>
      <c r="B2548" s="658"/>
      <c r="F2548" s="593"/>
      <c r="G2548" s="593"/>
      <c r="H2548" s="593"/>
      <c r="I2548" s="593"/>
      <c r="J2548" s="593"/>
      <c r="K2548" s="593"/>
    </row>
    <row r="2549" spans="1:11" x14ac:dyDescent="0.2">
      <c r="A2549" s="601"/>
      <c r="B2549" s="658"/>
      <c r="F2549" s="593"/>
      <c r="G2549" s="593"/>
      <c r="H2549" s="593"/>
      <c r="I2549" s="593"/>
      <c r="J2549" s="593"/>
      <c r="K2549" s="593"/>
    </row>
    <row r="2550" spans="1:11" x14ac:dyDescent="0.2">
      <c r="A2550" s="601"/>
      <c r="B2550" s="658"/>
      <c r="F2550" s="593"/>
      <c r="G2550" s="593"/>
      <c r="H2550" s="593"/>
      <c r="I2550" s="593"/>
      <c r="J2550" s="593"/>
      <c r="K2550" s="593"/>
    </row>
    <row r="2551" spans="1:11" x14ac:dyDescent="0.2">
      <c r="A2551" s="601"/>
      <c r="B2551" s="658"/>
      <c r="F2551" s="593"/>
      <c r="G2551" s="593"/>
      <c r="H2551" s="593"/>
      <c r="I2551" s="593"/>
      <c r="J2551" s="593"/>
      <c r="K2551" s="593"/>
    </row>
    <row r="2552" spans="1:11" x14ac:dyDescent="0.2">
      <c r="A2552" s="601"/>
      <c r="B2552" s="658"/>
      <c r="F2552" s="593"/>
      <c r="G2552" s="593"/>
      <c r="H2552" s="593"/>
      <c r="I2552" s="593"/>
      <c r="J2552" s="593"/>
      <c r="K2552" s="593"/>
    </row>
    <row r="2553" spans="1:11" x14ac:dyDescent="0.2">
      <c r="A2553" s="601"/>
      <c r="B2553" s="658"/>
      <c r="F2553" s="593"/>
      <c r="G2553" s="593"/>
      <c r="H2553" s="593"/>
      <c r="I2553" s="593"/>
      <c r="J2553" s="593"/>
      <c r="K2553" s="593"/>
    </row>
    <row r="2554" spans="1:11" x14ac:dyDescent="0.2">
      <c r="A2554" s="601"/>
      <c r="B2554" s="658"/>
      <c r="F2554" s="593"/>
      <c r="G2554" s="593"/>
      <c r="H2554" s="593"/>
      <c r="I2554" s="593"/>
      <c r="J2554" s="593"/>
      <c r="K2554" s="593"/>
    </row>
    <row r="2555" spans="1:11" x14ac:dyDescent="0.2">
      <c r="A2555" s="601"/>
      <c r="B2555" s="658"/>
      <c r="F2555" s="593"/>
      <c r="G2555" s="593"/>
      <c r="H2555" s="593"/>
      <c r="I2555" s="593"/>
      <c r="J2555" s="593"/>
      <c r="K2555" s="593"/>
    </row>
    <row r="2556" spans="1:11" x14ac:dyDescent="0.2">
      <c r="A2556" s="601"/>
      <c r="B2556" s="658"/>
      <c r="F2556" s="593"/>
      <c r="G2556" s="593"/>
      <c r="H2556" s="593"/>
      <c r="I2556" s="593"/>
      <c r="J2556" s="593"/>
      <c r="K2556" s="593"/>
    </row>
    <row r="2557" spans="1:11" x14ac:dyDescent="0.2">
      <c r="A2557" s="601"/>
      <c r="B2557" s="658"/>
      <c r="F2557" s="593"/>
      <c r="G2557" s="593"/>
      <c r="H2557" s="593"/>
      <c r="I2557" s="593"/>
      <c r="J2557" s="593"/>
      <c r="K2557" s="593"/>
    </row>
    <row r="2558" spans="1:11" x14ac:dyDescent="0.2">
      <c r="A2558" s="601"/>
      <c r="B2558" s="658"/>
      <c r="F2558" s="593"/>
      <c r="G2558" s="593"/>
      <c r="H2558" s="593"/>
      <c r="I2558" s="593"/>
      <c r="J2558" s="593"/>
      <c r="K2558" s="593"/>
    </row>
    <row r="2559" spans="1:11" x14ac:dyDescent="0.2">
      <c r="A2559" s="601"/>
      <c r="B2559" s="658"/>
      <c r="F2559" s="593"/>
      <c r="G2559" s="593"/>
      <c r="H2559" s="593"/>
      <c r="I2559" s="593"/>
      <c r="J2559" s="593"/>
      <c r="K2559" s="593"/>
    </row>
    <row r="2560" spans="1:11" x14ac:dyDescent="0.2">
      <c r="A2560" s="601"/>
      <c r="B2560" s="658"/>
      <c r="F2560" s="593"/>
      <c r="G2560" s="593"/>
      <c r="H2560" s="593"/>
      <c r="I2560" s="593"/>
      <c r="J2560" s="593"/>
      <c r="K2560" s="593"/>
    </row>
    <row r="2561" spans="1:11" x14ac:dyDescent="0.2">
      <c r="A2561" s="601"/>
      <c r="B2561" s="658"/>
      <c r="F2561" s="593"/>
      <c r="G2561" s="593"/>
      <c r="H2561" s="593"/>
      <c r="I2561" s="593"/>
      <c r="J2561" s="593"/>
      <c r="K2561" s="593"/>
    </row>
    <row r="2562" spans="1:11" x14ac:dyDescent="0.2">
      <c r="A2562" s="601"/>
      <c r="B2562" s="658"/>
      <c r="F2562" s="593"/>
      <c r="G2562" s="593"/>
      <c r="H2562" s="593"/>
      <c r="I2562" s="593"/>
      <c r="J2562" s="593"/>
      <c r="K2562" s="593"/>
    </row>
    <row r="2563" spans="1:11" x14ac:dyDescent="0.2">
      <c r="A2563" s="601"/>
      <c r="B2563" s="658"/>
      <c r="F2563" s="593"/>
      <c r="G2563" s="593"/>
      <c r="H2563" s="593"/>
      <c r="I2563" s="593"/>
      <c r="J2563" s="593"/>
      <c r="K2563" s="593"/>
    </row>
    <row r="2564" spans="1:11" x14ac:dyDescent="0.2">
      <c r="A2564" s="601"/>
      <c r="B2564" s="658"/>
      <c r="F2564" s="593"/>
      <c r="G2564" s="593"/>
      <c r="H2564" s="593"/>
      <c r="I2564" s="593"/>
      <c r="J2564" s="593"/>
      <c r="K2564" s="593"/>
    </row>
    <row r="2565" spans="1:11" x14ac:dyDescent="0.2">
      <c r="A2565" s="601"/>
      <c r="B2565" s="658"/>
      <c r="F2565" s="593"/>
      <c r="G2565" s="593"/>
      <c r="H2565" s="593"/>
      <c r="I2565" s="593"/>
      <c r="J2565" s="593"/>
      <c r="K2565" s="593"/>
    </row>
    <row r="2566" spans="1:11" x14ac:dyDescent="0.2">
      <c r="A2566" s="601"/>
      <c r="B2566" s="658"/>
      <c r="F2566" s="593"/>
      <c r="G2566" s="593"/>
      <c r="H2566" s="593"/>
      <c r="I2566" s="593"/>
      <c r="J2566" s="593"/>
      <c r="K2566" s="593"/>
    </row>
    <row r="2567" spans="1:11" x14ac:dyDescent="0.2">
      <c r="A2567" s="601"/>
      <c r="B2567" s="658"/>
      <c r="F2567" s="593"/>
      <c r="G2567" s="593"/>
      <c r="H2567" s="593"/>
      <c r="I2567" s="593"/>
      <c r="J2567" s="593"/>
      <c r="K2567" s="593"/>
    </row>
    <row r="2568" spans="1:11" x14ac:dyDescent="0.2">
      <c r="A2568" s="601"/>
      <c r="B2568" s="658"/>
      <c r="F2568" s="593"/>
      <c r="G2568" s="593"/>
      <c r="H2568" s="593"/>
      <c r="I2568" s="593"/>
      <c r="J2568" s="593"/>
      <c r="K2568" s="593"/>
    </row>
    <row r="2569" spans="1:11" x14ac:dyDescent="0.2">
      <c r="A2569" s="601"/>
      <c r="B2569" s="658"/>
      <c r="F2569" s="593"/>
      <c r="G2569" s="593"/>
      <c r="H2569" s="593"/>
      <c r="I2569" s="593"/>
      <c r="J2569" s="593"/>
      <c r="K2569" s="593"/>
    </row>
    <row r="2570" spans="1:11" x14ac:dyDescent="0.2">
      <c r="A2570" s="601"/>
      <c r="B2570" s="658"/>
      <c r="F2570" s="593"/>
      <c r="G2570" s="593"/>
      <c r="H2570" s="593"/>
      <c r="I2570" s="593"/>
      <c r="J2570" s="593"/>
      <c r="K2570" s="593"/>
    </row>
    <row r="2571" spans="1:11" x14ac:dyDescent="0.2">
      <c r="A2571" s="601"/>
      <c r="B2571" s="658"/>
      <c r="F2571" s="593"/>
      <c r="G2571" s="593"/>
      <c r="H2571" s="593"/>
      <c r="I2571" s="593"/>
      <c r="J2571" s="593"/>
      <c r="K2571" s="593"/>
    </row>
    <row r="2572" spans="1:11" x14ac:dyDescent="0.2">
      <c r="A2572" s="601"/>
      <c r="B2572" s="658"/>
      <c r="F2572" s="593"/>
      <c r="G2572" s="593"/>
      <c r="H2572" s="593"/>
      <c r="I2572" s="593"/>
      <c r="J2572" s="593"/>
      <c r="K2572" s="593"/>
    </row>
    <row r="2573" spans="1:11" x14ac:dyDescent="0.2">
      <c r="A2573" s="601"/>
      <c r="B2573" s="658"/>
      <c r="F2573" s="593"/>
      <c r="G2573" s="593"/>
      <c r="H2573" s="593"/>
      <c r="I2573" s="593"/>
      <c r="J2573" s="593"/>
      <c r="K2573" s="593"/>
    </row>
    <row r="2574" spans="1:11" x14ac:dyDescent="0.2">
      <c r="A2574" s="601"/>
      <c r="B2574" s="658"/>
      <c r="F2574" s="593"/>
      <c r="G2574" s="593"/>
      <c r="H2574" s="593"/>
      <c r="I2574" s="593"/>
      <c r="J2574" s="593"/>
      <c r="K2574" s="593"/>
    </row>
    <row r="2575" spans="1:11" x14ac:dyDescent="0.2">
      <c r="A2575" s="601"/>
      <c r="B2575" s="658"/>
      <c r="F2575" s="593"/>
      <c r="G2575" s="593"/>
      <c r="H2575" s="593"/>
      <c r="I2575" s="593"/>
      <c r="J2575" s="593"/>
      <c r="K2575" s="593"/>
    </row>
    <row r="2576" spans="1:11" x14ac:dyDescent="0.2">
      <c r="A2576" s="601"/>
      <c r="B2576" s="658"/>
      <c r="F2576" s="593"/>
      <c r="G2576" s="593"/>
      <c r="H2576" s="593"/>
      <c r="I2576" s="593"/>
      <c r="J2576" s="593"/>
      <c r="K2576" s="593"/>
    </row>
    <row r="2577" spans="1:11" x14ac:dyDescent="0.2">
      <c r="A2577" s="601"/>
      <c r="B2577" s="658"/>
      <c r="F2577" s="593"/>
      <c r="G2577" s="593"/>
      <c r="H2577" s="593"/>
      <c r="I2577" s="593"/>
      <c r="J2577" s="593"/>
      <c r="K2577" s="593"/>
    </row>
    <row r="2578" spans="1:11" x14ac:dyDescent="0.2">
      <c r="A2578" s="601"/>
      <c r="B2578" s="658"/>
      <c r="F2578" s="593"/>
      <c r="G2578" s="593"/>
      <c r="H2578" s="593"/>
      <c r="I2578" s="593"/>
      <c r="J2578" s="593"/>
      <c r="K2578" s="593"/>
    </row>
    <row r="2579" spans="1:11" x14ac:dyDescent="0.2">
      <c r="A2579" s="601"/>
      <c r="B2579" s="658"/>
      <c r="F2579" s="593"/>
      <c r="G2579" s="593"/>
      <c r="H2579" s="593"/>
      <c r="I2579" s="593"/>
      <c r="J2579" s="593"/>
      <c r="K2579" s="593"/>
    </row>
    <row r="2580" spans="1:11" x14ac:dyDescent="0.2">
      <c r="A2580" s="601"/>
      <c r="B2580" s="658"/>
      <c r="F2580" s="593"/>
      <c r="G2580" s="593"/>
      <c r="H2580" s="593"/>
      <c r="I2580" s="593"/>
      <c r="J2580" s="593"/>
      <c r="K2580" s="593"/>
    </row>
    <row r="2581" spans="1:11" x14ac:dyDescent="0.2">
      <c r="A2581" s="601"/>
      <c r="B2581" s="658"/>
      <c r="F2581" s="593"/>
      <c r="G2581" s="593"/>
      <c r="H2581" s="593"/>
      <c r="I2581" s="593"/>
      <c r="J2581" s="593"/>
      <c r="K2581" s="593"/>
    </row>
    <row r="2582" spans="1:11" x14ac:dyDescent="0.2">
      <c r="A2582" s="601"/>
      <c r="B2582" s="658"/>
      <c r="F2582" s="593"/>
      <c r="G2582" s="593"/>
      <c r="H2582" s="593"/>
      <c r="I2582" s="593"/>
      <c r="J2582" s="593"/>
      <c r="K2582" s="593"/>
    </row>
    <row r="2583" spans="1:11" x14ac:dyDescent="0.2">
      <c r="A2583" s="601"/>
      <c r="B2583" s="658"/>
      <c r="F2583" s="593"/>
      <c r="G2583" s="593"/>
      <c r="H2583" s="593"/>
      <c r="I2583" s="593"/>
      <c r="J2583" s="593"/>
      <c r="K2583" s="593"/>
    </row>
    <row r="2584" spans="1:11" x14ac:dyDescent="0.2">
      <c r="A2584" s="601"/>
      <c r="B2584" s="658"/>
      <c r="F2584" s="593"/>
      <c r="G2584" s="593"/>
      <c r="H2584" s="593"/>
      <c r="I2584" s="593"/>
      <c r="J2584" s="593"/>
      <c r="K2584" s="593"/>
    </row>
    <row r="2585" spans="1:11" x14ac:dyDescent="0.2">
      <c r="A2585" s="601"/>
      <c r="B2585" s="658"/>
      <c r="F2585" s="593"/>
      <c r="G2585" s="593"/>
      <c r="H2585" s="593"/>
      <c r="I2585" s="593"/>
      <c r="J2585" s="593"/>
      <c r="K2585" s="593"/>
    </row>
    <row r="2586" spans="1:11" x14ac:dyDescent="0.2">
      <c r="A2586" s="601"/>
      <c r="B2586" s="658"/>
      <c r="F2586" s="593"/>
      <c r="G2586" s="593"/>
      <c r="H2586" s="593"/>
      <c r="I2586" s="593"/>
      <c r="J2586" s="593"/>
      <c r="K2586" s="593"/>
    </row>
    <row r="2587" spans="1:11" x14ac:dyDescent="0.2">
      <c r="A2587" s="601"/>
      <c r="B2587" s="658"/>
      <c r="F2587" s="593"/>
      <c r="G2587" s="593"/>
      <c r="H2587" s="593"/>
      <c r="I2587" s="593"/>
      <c r="J2587" s="593"/>
      <c r="K2587" s="593"/>
    </row>
    <row r="2588" spans="1:11" x14ac:dyDescent="0.2">
      <c r="A2588" s="601"/>
      <c r="B2588" s="658"/>
      <c r="F2588" s="593"/>
      <c r="G2588" s="593"/>
      <c r="H2588" s="593"/>
      <c r="I2588" s="593"/>
      <c r="J2588" s="593"/>
      <c r="K2588" s="593"/>
    </row>
    <row r="2589" spans="1:11" x14ac:dyDescent="0.2">
      <c r="A2589" s="601"/>
      <c r="B2589" s="658"/>
      <c r="F2589" s="593"/>
      <c r="G2589" s="593"/>
      <c r="H2589" s="593"/>
      <c r="I2589" s="593"/>
      <c r="J2589" s="593"/>
      <c r="K2589" s="593"/>
    </row>
    <row r="2590" spans="1:11" x14ac:dyDescent="0.2">
      <c r="A2590" s="601"/>
      <c r="B2590" s="658"/>
      <c r="F2590" s="593"/>
      <c r="G2590" s="593"/>
      <c r="H2590" s="593"/>
      <c r="I2590" s="593"/>
      <c r="J2590" s="593"/>
      <c r="K2590" s="593"/>
    </row>
    <row r="2591" spans="1:11" x14ac:dyDescent="0.2">
      <c r="A2591" s="601"/>
      <c r="B2591" s="658"/>
      <c r="F2591" s="593"/>
      <c r="G2591" s="593"/>
      <c r="H2591" s="593"/>
      <c r="I2591" s="593"/>
      <c r="J2591" s="593"/>
      <c r="K2591" s="593"/>
    </row>
    <row r="2592" spans="1:11" x14ac:dyDescent="0.2">
      <c r="A2592" s="601"/>
      <c r="B2592" s="658"/>
      <c r="F2592" s="593"/>
      <c r="G2592" s="593"/>
      <c r="H2592" s="593"/>
      <c r="I2592" s="593"/>
      <c r="J2592" s="593"/>
      <c r="K2592" s="593"/>
    </row>
    <row r="2593" spans="1:11" x14ac:dyDescent="0.2">
      <c r="A2593" s="601"/>
      <c r="B2593" s="658"/>
      <c r="F2593" s="593"/>
      <c r="G2593" s="593"/>
      <c r="H2593" s="593"/>
      <c r="I2593" s="593"/>
      <c r="J2593" s="593"/>
      <c r="K2593" s="593"/>
    </row>
    <row r="2594" spans="1:11" x14ac:dyDescent="0.2">
      <c r="A2594" s="601"/>
      <c r="B2594" s="658"/>
      <c r="F2594" s="593"/>
      <c r="G2594" s="593"/>
      <c r="H2594" s="593"/>
      <c r="I2594" s="593"/>
      <c r="J2594" s="593"/>
      <c r="K2594" s="593"/>
    </row>
    <row r="2595" spans="1:11" x14ac:dyDescent="0.2">
      <c r="A2595" s="601"/>
      <c r="B2595" s="658"/>
      <c r="F2595" s="593"/>
      <c r="G2595" s="593"/>
      <c r="H2595" s="593"/>
      <c r="I2595" s="593"/>
      <c r="J2595" s="593"/>
      <c r="K2595" s="593"/>
    </row>
    <row r="2596" spans="1:11" x14ac:dyDescent="0.2">
      <c r="A2596" s="601"/>
      <c r="B2596" s="658"/>
      <c r="F2596" s="593"/>
      <c r="G2596" s="593"/>
      <c r="H2596" s="593"/>
      <c r="I2596" s="593"/>
      <c r="J2596" s="593"/>
      <c r="K2596" s="593"/>
    </row>
    <row r="2597" spans="1:11" x14ac:dyDescent="0.2">
      <c r="A2597" s="601"/>
      <c r="B2597" s="658"/>
      <c r="F2597" s="593"/>
      <c r="G2597" s="593"/>
      <c r="H2597" s="593"/>
      <c r="I2597" s="593"/>
      <c r="J2597" s="593"/>
      <c r="K2597" s="593"/>
    </row>
    <row r="2598" spans="1:11" x14ac:dyDescent="0.2">
      <c r="A2598" s="601"/>
      <c r="B2598" s="658"/>
      <c r="F2598" s="593"/>
      <c r="G2598" s="593"/>
      <c r="H2598" s="593"/>
      <c r="I2598" s="593"/>
      <c r="J2598" s="593"/>
      <c r="K2598" s="593"/>
    </row>
    <row r="2599" spans="1:11" x14ac:dyDescent="0.2">
      <c r="A2599" s="601"/>
      <c r="B2599" s="658"/>
      <c r="F2599" s="593"/>
      <c r="G2599" s="593"/>
      <c r="H2599" s="593"/>
      <c r="I2599" s="593"/>
      <c r="J2599" s="593"/>
      <c r="K2599" s="593"/>
    </row>
    <row r="2600" spans="1:11" x14ac:dyDescent="0.2">
      <c r="A2600" s="601"/>
      <c r="B2600" s="658"/>
      <c r="F2600" s="593"/>
      <c r="G2600" s="593"/>
      <c r="H2600" s="593"/>
      <c r="I2600" s="593"/>
      <c r="J2600" s="593"/>
      <c r="K2600" s="593"/>
    </row>
    <row r="2601" spans="1:11" x14ac:dyDescent="0.2">
      <c r="A2601" s="601"/>
      <c r="B2601" s="658"/>
      <c r="F2601" s="593"/>
      <c r="G2601" s="593"/>
      <c r="H2601" s="593"/>
      <c r="I2601" s="593"/>
      <c r="J2601" s="593"/>
      <c r="K2601" s="593"/>
    </row>
    <row r="2602" spans="1:11" x14ac:dyDescent="0.2">
      <c r="A2602" s="601"/>
      <c r="B2602" s="658"/>
      <c r="F2602" s="593"/>
      <c r="G2602" s="593"/>
      <c r="H2602" s="593"/>
      <c r="I2602" s="593"/>
      <c r="J2602" s="593"/>
      <c r="K2602" s="593"/>
    </row>
    <row r="2603" spans="1:11" x14ac:dyDescent="0.2">
      <c r="A2603" s="601"/>
      <c r="B2603" s="658"/>
      <c r="F2603" s="593"/>
      <c r="G2603" s="593"/>
      <c r="H2603" s="593"/>
      <c r="I2603" s="593"/>
      <c r="J2603" s="593"/>
      <c r="K2603" s="593"/>
    </row>
    <row r="2604" spans="1:11" x14ac:dyDescent="0.2">
      <c r="A2604" s="601"/>
      <c r="B2604" s="658"/>
      <c r="F2604" s="593"/>
      <c r="G2604" s="593"/>
      <c r="H2604" s="593"/>
      <c r="I2604" s="593"/>
      <c r="J2604" s="593"/>
      <c r="K2604" s="593"/>
    </row>
    <row r="2605" spans="1:11" x14ac:dyDescent="0.2">
      <c r="A2605" s="601"/>
      <c r="B2605" s="658"/>
      <c r="F2605" s="593"/>
      <c r="G2605" s="593"/>
      <c r="H2605" s="593"/>
      <c r="I2605" s="593"/>
      <c r="J2605" s="593"/>
      <c r="K2605" s="593"/>
    </row>
    <row r="2606" spans="1:11" x14ac:dyDescent="0.2">
      <c r="A2606" s="601"/>
      <c r="B2606" s="658"/>
      <c r="F2606" s="593"/>
      <c r="G2606" s="593"/>
      <c r="H2606" s="593"/>
      <c r="I2606" s="593"/>
      <c r="J2606" s="593"/>
      <c r="K2606" s="593"/>
    </row>
    <row r="2607" spans="1:11" x14ac:dyDescent="0.2">
      <c r="A2607" s="601"/>
      <c r="B2607" s="658"/>
      <c r="F2607" s="593"/>
      <c r="G2607" s="593"/>
      <c r="H2607" s="593"/>
      <c r="I2607" s="593"/>
      <c r="J2607" s="593"/>
      <c r="K2607" s="593"/>
    </row>
    <row r="2608" spans="1:11" x14ac:dyDescent="0.2">
      <c r="A2608" s="601"/>
      <c r="B2608" s="658"/>
      <c r="F2608" s="593"/>
      <c r="G2608" s="593"/>
      <c r="H2608" s="593"/>
      <c r="I2608" s="593"/>
      <c r="J2608" s="593"/>
      <c r="K2608" s="593"/>
    </row>
    <row r="2609" spans="1:11" x14ac:dyDescent="0.2">
      <c r="A2609" s="601"/>
      <c r="B2609" s="658"/>
      <c r="F2609" s="593"/>
      <c r="G2609" s="593"/>
      <c r="H2609" s="593"/>
      <c r="I2609" s="593"/>
      <c r="J2609" s="593"/>
      <c r="K2609" s="593"/>
    </row>
    <row r="2610" spans="1:11" x14ac:dyDescent="0.2">
      <c r="A2610" s="601"/>
      <c r="B2610" s="658"/>
      <c r="F2610" s="593"/>
      <c r="G2610" s="593"/>
      <c r="H2610" s="593"/>
      <c r="I2610" s="593"/>
      <c r="J2610" s="593"/>
      <c r="K2610" s="593"/>
    </row>
    <row r="2611" spans="1:11" x14ac:dyDescent="0.2">
      <c r="A2611" s="601"/>
      <c r="B2611" s="658"/>
      <c r="F2611" s="593"/>
      <c r="G2611" s="593"/>
      <c r="H2611" s="593"/>
      <c r="I2611" s="593"/>
      <c r="J2611" s="593"/>
      <c r="K2611" s="593"/>
    </row>
    <row r="2612" spans="1:11" x14ac:dyDescent="0.2">
      <c r="A2612" s="601"/>
      <c r="B2612" s="658"/>
      <c r="F2612" s="593"/>
      <c r="G2612" s="593"/>
      <c r="H2612" s="593"/>
      <c r="I2612" s="593"/>
      <c r="J2612" s="593"/>
      <c r="K2612" s="593"/>
    </row>
    <row r="2613" spans="1:11" x14ac:dyDescent="0.2">
      <c r="A2613" s="601"/>
      <c r="B2613" s="658"/>
      <c r="F2613" s="593"/>
      <c r="G2613" s="593"/>
      <c r="H2613" s="593"/>
      <c r="I2613" s="593"/>
      <c r="J2613" s="593"/>
      <c r="K2613" s="593"/>
    </row>
    <row r="2614" spans="1:11" x14ac:dyDescent="0.2">
      <c r="A2614" s="601"/>
      <c r="B2614" s="658"/>
      <c r="F2614" s="593"/>
      <c r="G2614" s="593"/>
      <c r="H2614" s="593"/>
      <c r="I2614" s="593"/>
      <c r="J2614" s="593"/>
      <c r="K2614" s="593"/>
    </row>
    <row r="2615" spans="1:11" x14ac:dyDescent="0.2">
      <c r="A2615" s="601"/>
      <c r="B2615" s="658"/>
      <c r="F2615" s="593"/>
      <c r="G2615" s="593"/>
      <c r="H2615" s="593"/>
      <c r="I2615" s="593"/>
      <c r="J2615" s="593"/>
      <c r="K2615" s="593"/>
    </row>
    <row r="2616" spans="1:11" x14ac:dyDescent="0.2">
      <c r="A2616" s="601"/>
      <c r="B2616" s="658"/>
      <c r="F2616" s="593"/>
      <c r="G2616" s="593"/>
      <c r="H2616" s="593"/>
      <c r="I2616" s="593"/>
      <c r="J2616" s="593"/>
      <c r="K2616" s="593"/>
    </row>
    <row r="2617" spans="1:11" x14ac:dyDescent="0.2">
      <c r="A2617" s="601"/>
      <c r="B2617" s="658"/>
      <c r="F2617" s="593"/>
      <c r="G2617" s="593"/>
      <c r="H2617" s="593"/>
      <c r="I2617" s="593"/>
      <c r="J2617" s="593"/>
      <c r="K2617" s="593"/>
    </row>
    <row r="2618" spans="1:11" x14ac:dyDescent="0.2">
      <c r="A2618" s="601"/>
      <c r="B2618" s="658"/>
      <c r="F2618" s="593"/>
      <c r="G2618" s="593"/>
      <c r="H2618" s="593"/>
      <c r="I2618" s="593"/>
      <c r="J2618" s="593"/>
      <c r="K2618" s="593"/>
    </row>
    <row r="2619" spans="1:11" x14ac:dyDescent="0.2">
      <c r="A2619" s="601"/>
      <c r="B2619" s="658"/>
      <c r="F2619" s="593"/>
      <c r="G2619" s="593"/>
      <c r="H2619" s="593"/>
      <c r="I2619" s="593"/>
      <c r="J2619" s="593"/>
      <c r="K2619" s="593"/>
    </row>
    <row r="2620" spans="1:11" x14ac:dyDescent="0.2">
      <c r="A2620" s="601"/>
      <c r="B2620" s="658"/>
      <c r="F2620" s="593"/>
      <c r="G2620" s="593"/>
      <c r="H2620" s="593"/>
      <c r="I2620" s="593"/>
      <c r="J2620" s="593"/>
      <c r="K2620" s="593"/>
    </row>
    <row r="2621" spans="1:11" x14ac:dyDescent="0.2">
      <c r="A2621" s="601"/>
      <c r="B2621" s="658"/>
      <c r="F2621" s="593"/>
      <c r="G2621" s="593"/>
      <c r="H2621" s="593"/>
      <c r="I2621" s="593"/>
      <c r="J2621" s="593"/>
      <c r="K2621" s="593"/>
    </row>
    <row r="2622" spans="1:11" x14ac:dyDescent="0.2">
      <c r="A2622" s="601"/>
      <c r="B2622" s="658"/>
      <c r="F2622" s="593"/>
      <c r="G2622" s="593"/>
      <c r="H2622" s="593"/>
      <c r="I2622" s="593"/>
      <c r="J2622" s="593"/>
      <c r="K2622" s="593"/>
    </row>
    <row r="2623" spans="1:11" x14ac:dyDescent="0.2">
      <c r="A2623" s="601"/>
      <c r="B2623" s="658"/>
      <c r="F2623" s="593"/>
      <c r="G2623" s="593"/>
      <c r="H2623" s="593"/>
      <c r="I2623" s="593"/>
      <c r="J2623" s="593"/>
      <c r="K2623" s="593"/>
    </row>
    <row r="2624" spans="1:11" x14ac:dyDescent="0.2">
      <c r="A2624" s="601"/>
      <c r="B2624" s="658"/>
      <c r="F2624" s="593"/>
      <c r="G2624" s="593"/>
      <c r="H2624" s="593"/>
      <c r="I2624" s="593"/>
      <c r="J2624" s="593"/>
      <c r="K2624" s="593"/>
    </row>
    <row r="2625" spans="1:11" x14ac:dyDescent="0.2">
      <c r="A2625" s="601"/>
      <c r="B2625" s="658"/>
      <c r="F2625" s="593"/>
      <c r="G2625" s="593"/>
      <c r="H2625" s="593"/>
      <c r="I2625" s="593"/>
      <c r="J2625" s="593"/>
      <c r="K2625" s="593"/>
    </row>
    <row r="2626" spans="1:11" x14ac:dyDescent="0.2">
      <c r="A2626" s="601"/>
      <c r="B2626" s="658"/>
      <c r="F2626" s="593"/>
      <c r="G2626" s="593"/>
      <c r="H2626" s="593"/>
      <c r="I2626" s="593"/>
      <c r="J2626" s="593"/>
      <c r="K2626" s="593"/>
    </row>
    <row r="2627" spans="1:11" x14ac:dyDescent="0.2">
      <c r="A2627" s="601"/>
      <c r="B2627" s="658"/>
      <c r="F2627" s="593"/>
      <c r="G2627" s="593"/>
      <c r="H2627" s="593"/>
      <c r="I2627" s="593"/>
      <c r="J2627" s="593"/>
      <c r="K2627" s="593"/>
    </row>
    <row r="2628" spans="1:11" x14ac:dyDescent="0.2">
      <c r="A2628" s="601"/>
      <c r="B2628" s="658"/>
      <c r="F2628" s="593"/>
      <c r="G2628" s="593"/>
      <c r="H2628" s="593"/>
      <c r="I2628" s="593"/>
      <c r="J2628" s="593"/>
      <c r="K2628" s="593"/>
    </row>
    <row r="2629" spans="1:11" x14ac:dyDescent="0.2">
      <c r="A2629" s="601"/>
      <c r="B2629" s="658"/>
      <c r="F2629" s="593"/>
      <c r="G2629" s="593"/>
      <c r="H2629" s="593"/>
      <c r="I2629" s="593"/>
      <c r="J2629" s="593"/>
      <c r="K2629" s="593"/>
    </row>
    <row r="2630" spans="1:11" x14ac:dyDescent="0.2">
      <c r="A2630" s="601"/>
      <c r="B2630" s="658"/>
      <c r="F2630" s="593"/>
      <c r="G2630" s="593"/>
      <c r="H2630" s="593"/>
      <c r="I2630" s="593"/>
      <c r="J2630" s="593"/>
      <c r="K2630" s="593"/>
    </row>
    <row r="2631" spans="1:11" x14ac:dyDescent="0.2">
      <c r="A2631" s="601"/>
      <c r="B2631" s="658"/>
      <c r="F2631" s="593"/>
      <c r="G2631" s="593"/>
      <c r="H2631" s="593"/>
      <c r="I2631" s="593"/>
      <c r="J2631" s="593"/>
      <c r="K2631" s="593"/>
    </row>
    <row r="2632" spans="1:11" x14ac:dyDescent="0.2">
      <c r="A2632" s="601"/>
      <c r="B2632" s="658"/>
      <c r="F2632" s="593"/>
      <c r="G2632" s="593"/>
      <c r="H2632" s="593"/>
      <c r="I2632" s="593"/>
      <c r="J2632" s="593"/>
      <c r="K2632" s="593"/>
    </row>
    <row r="2633" spans="1:11" x14ac:dyDescent="0.2">
      <c r="A2633" s="601"/>
      <c r="B2633" s="658"/>
      <c r="F2633" s="593"/>
      <c r="G2633" s="593"/>
      <c r="H2633" s="593"/>
      <c r="I2633" s="593"/>
      <c r="J2633" s="593"/>
      <c r="K2633" s="593"/>
    </row>
    <row r="2634" spans="1:11" x14ac:dyDescent="0.2">
      <c r="A2634" s="601"/>
      <c r="B2634" s="658"/>
      <c r="F2634" s="593"/>
      <c r="G2634" s="593"/>
      <c r="H2634" s="593"/>
      <c r="I2634" s="593"/>
      <c r="J2634" s="593"/>
      <c r="K2634" s="593"/>
    </row>
    <row r="2635" spans="1:11" x14ac:dyDescent="0.2">
      <c r="A2635" s="601"/>
      <c r="B2635" s="658"/>
      <c r="F2635" s="593"/>
      <c r="G2635" s="593"/>
      <c r="H2635" s="593"/>
      <c r="I2635" s="593"/>
      <c r="J2635" s="593"/>
      <c r="K2635" s="593"/>
    </row>
    <row r="2636" spans="1:11" x14ac:dyDescent="0.2">
      <c r="A2636" s="601"/>
      <c r="B2636" s="658"/>
      <c r="F2636" s="593"/>
      <c r="G2636" s="593"/>
      <c r="H2636" s="593"/>
      <c r="I2636" s="593"/>
      <c r="J2636" s="593"/>
      <c r="K2636" s="593"/>
    </row>
    <row r="2637" spans="1:11" x14ac:dyDescent="0.2">
      <c r="A2637" s="601"/>
      <c r="B2637" s="658"/>
      <c r="F2637" s="593"/>
      <c r="G2637" s="593"/>
      <c r="H2637" s="593"/>
      <c r="I2637" s="593"/>
      <c r="J2637" s="593"/>
      <c r="K2637" s="593"/>
    </row>
    <row r="2638" spans="1:11" x14ac:dyDescent="0.2">
      <c r="A2638" s="601"/>
      <c r="B2638" s="658"/>
      <c r="F2638" s="593"/>
      <c r="G2638" s="593"/>
      <c r="H2638" s="593"/>
      <c r="I2638" s="593"/>
      <c r="J2638" s="593"/>
      <c r="K2638" s="593"/>
    </row>
    <row r="2639" spans="1:11" x14ac:dyDescent="0.2">
      <c r="A2639" s="601"/>
      <c r="B2639" s="658"/>
      <c r="F2639" s="593"/>
      <c r="G2639" s="593"/>
      <c r="H2639" s="593"/>
      <c r="I2639" s="593"/>
      <c r="J2639" s="593"/>
      <c r="K2639" s="593"/>
    </row>
    <row r="2640" spans="1:11" x14ac:dyDescent="0.2">
      <c r="A2640" s="601"/>
      <c r="B2640" s="658"/>
      <c r="F2640" s="593"/>
      <c r="G2640" s="593"/>
      <c r="H2640" s="593"/>
      <c r="I2640" s="593"/>
      <c r="J2640" s="593"/>
      <c r="K2640" s="593"/>
    </row>
    <row r="2641" spans="1:11" x14ac:dyDescent="0.2">
      <c r="A2641" s="601"/>
      <c r="B2641" s="658"/>
      <c r="F2641" s="593"/>
      <c r="G2641" s="593"/>
      <c r="H2641" s="593"/>
      <c r="I2641" s="593"/>
      <c r="J2641" s="593"/>
      <c r="K2641" s="593"/>
    </row>
    <row r="2642" spans="1:11" x14ac:dyDescent="0.2">
      <c r="A2642" s="601"/>
      <c r="B2642" s="658"/>
      <c r="F2642" s="593"/>
      <c r="G2642" s="593"/>
      <c r="H2642" s="593"/>
      <c r="I2642" s="593"/>
      <c r="J2642" s="593"/>
      <c r="K2642" s="593"/>
    </row>
    <row r="2643" spans="1:11" x14ac:dyDescent="0.2">
      <c r="A2643" s="601"/>
      <c r="B2643" s="658"/>
      <c r="F2643" s="593"/>
      <c r="G2643" s="593"/>
      <c r="H2643" s="593"/>
      <c r="I2643" s="593"/>
      <c r="J2643" s="593"/>
      <c r="K2643" s="593"/>
    </row>
    <row r="2644" spans="1:11" x14ac:dyDescent="0.2">
      <c r="A2644" s="601"/>
      <c r="B2644" s="658"/>
      <c r="F2644" s="593"/>
      <c r="G2644" s="593"/>
      <c r="H2644" s="593"/>
      <c r="I2644" s="593"/>
      <c r="J2644" s="593"/>
      <c r="K2644" s="593"/>
    </row>
    <row r="2645" spans="1:11" x14ac:dyDescent="0.2">
      <c r="A2645" s="601"/>
      <c r="B2645" s="658"/>
      <c r="F2645" s="593"/>
      <c r="G2645" s="593"/>
      <c r="H2645" s="593"/>
      <c r="I2645" s="593"/>
      <c r="J2645" s="593"/>
      <c r="K2645" s="593"/>
    </row>
    <row r="2646" spans="1:11" x14ac:dyDescent="0.2">
      <c r="A2646" s="601"/>
      <c r="B2646" s="658"/>
      <c r="F2646" s="593"/>
      <c r="G2646" s="593"/>
      <c r="H2646" s="593"/>
      <c r="I2646" s="593"/>
      <c r="J2646" s="593"/>
      <c r="K2646" s="593"/>
    </row>
    <row r="2647" spans="1:11" x14ac:dyDescent="0.2">
      <c r="A2647" s="601"/>
      <c r="B2647" s="658"/>
      <c r="F2647" s="593"/>
      <c r="G2647" s="593"/>
      <c r="H2647" s="593"/>
      <c r="I2647" s="593"/>
      <c r="J2647" s="593"/>
      <c r="K2647" s="593"/>
    </row>
    <row r="2648" spans="1:11" x14ac:dyDescent="0.2">
      <c r="A2648" s="601"/>
      <c r="B2648" s="658"/>
      <c r="F2648" s="593"/>
      <c r="G2648" s="593"/>
      <c r="H2648" s="593"/>
      <c r="I2648" s="593"/>
      <c r="J2648" s="593"/>
      <c r="K2648" s="593"/>
    </row>
    <row r="2649" spans="1:11" x14ac:dyDescent="0.2">
      <c r="A2649" s="601"/>
      <c r="B2649" s="658"/>
      <c r="F2649" s="593"/>
      <c r="G2649" s="593"/>
      <c r="H2649" s="593"/>
      <c r="I2649" s="593"/>
      <c r="J2649" s="593"/>
      <c r="K2649" s="593"/>
    </row>
    <row r="2650" spans="1:11" x14ac:dyDescent="0.2">
      <c r="A2650" s="601"/>
      <c r="B2650" s="658"/>
      <c r="F2650" s="593"/>
      <c r="G2650" s="593"/>
      <c r="H2650" s="593"/>
      <c r="I2650" s="593"/>
      <c r="J2650" s="593"/>
      <c r="K2650" s="593"/>
    </row>
    <row r="2651" spans="1:11" x14ac:dyDescent="0.2">
      <c r="A2651" s="601"/>
      <c r="B2651" s="658"/>
      <c r="F2651" s="593"/>
      <c r="G2651" s="593"/>
      <c r="H2651" s="593"/>
      <c r="I2651" s="593"/>
      <c r="J2651" s="593"/>
      <c r="K2651" s="593"/>
    </row>
    <row r="2652" spans="1:11" x14ac:dyDescent="0.2">
      <c r="A2652" s="601"/>
      <c r="B2652" s="658"/>
      <c r="F2652" s="593"/>
      <c r="G2652" s="593"/>
      <c r="H2652" s="593"/>
      <c r="I2652" s="593"/>
      <c r="J2652" s="593"/>
      <c r="K2652" s="593"/>
    </row>
    <row r="2653" spans="1:11" x14ac:dyDescent="0.2">
      <c r="A2653" s="601"/>
      <c r="B2653" s="658"/>
      <c r="F2653" s="593"/>
      <c r="G2653" s="593"/>
      <c r="H2653" s="593"/>
      <c r="I2653" s="593"/>
      <c r="J2653" s="593"/>
      <c r="K2653" s="593"/>
    </row>
    <row r="2654" spans="1:11" x14ac:dyDescent="0.2">
      <c r="A2654" s="601"/>
      <c r="B2654" s="658"/>
      <c r="F2654" s="593"/>
      <c r="G2654" s="593"/>
      <c r="H2654" s="593"/>
      <c r="I2654" s="593"/>
      <c r="J2654" s="593"/>
      <c r="K2654" s="593"/>
    </row>
    <row r="2655" spans="1:11" x14ac:dyDescent="0.2">
      <c r="A2655" s="601"/>
      <c r="B2655" s="658"/>
      <c r="F2655" s="593"/>
      <c r="G2655" s="593"/>
      <c r="H2655" s="593"/>
      <c r="I2655" s="593"/>
      <c r="J2655" s="593"/>
      <c r="K2655" s="593"/>
    </row>
    <row r="2656" spans="1:11" x14ac:dyDescent="0.2">
      <c r="A2656" s="601"/>
      <c r="B2656" s="658"/>
      <c r="F2656" s="593"/>
      <c r="G2656" s="593"/>
      <c r="H2656" s="593"/>
      <c r="I2656" s="593"/>
      <c r="J2656" s="593"/>
      <c r="K2656" s="593"/>
    </row>
    <row r="2657" spans="1:11" x14ac:dyDescent="0.2">
      <c r="A2657" s="601"/>
      <c r="B2657" s="658"/>
      <c r="F2657" s="593"/>
      <c r="G2657" s="593"/>
      <c r="H2657" s="593"/>
      <c r="I2657" s="593"/>
      <c r="J2657" s="593"/>
      <c r="K2657" s="593"/>
    </row>
    <row r="2658" spans="1:11" x14ac:dyDescent="0.2">
      <c r="A2658" s="601"/>
      <c r="B2658" s="658"/>
      <c r="F2658" s="593"/>
      <c r="G2658" s="593"/>
      <c r="H2658" s="593"/>
      <c r="I2658" s="593"/>
      <c r="J2658" s="593"/>
      <c r="K2658" s="593"/>
    </row>
    <row r="2659" spans="1:11" x14ac:dyDescent="0.2">
      <c r="A2659" s="601"/>
      <c r="B2659" s="658"/>
      <c r="F2659" s="593"/>
      <c r="G2659" s="593"/>
      <c r="H2659" s="593"/>
      <c r="I2659" s="593"/>
      <c r="J2659" s="593"/>
      <c r="K2659" s="593"/>
    </row>
    <row r="2660" spans="1:11" x14ac:dyDescent="0.2">
      <c r="A2660" s="601"/>
      <c r="B2660" s="658"/>
      <c r="F2660" s="593"/>
      <c r="G2660" s="593"/>
      <c r="H2660" s="593"/>
      <c r="I2660" s="593"/>
      <c r="J2660" s="593"/>
      <c r="K2660" s="593"/>
    </row>
    <row r="2661" spans="1:11" x14ac:dyDescent="0.2">
      <c r="A2661" s="601"/>
      <c r="B2661" s="658"/>
      <c r="F2661" s="593"/>
      <c r="G2661" s="593"/>
      <c r="H2661" s="593"/>
      <c r="I2661" s="593"/>
      <c r="J2661" s="593"/>
      <c r="K2661" s="593"/>
    </row>
    <row r="2662" spans="1:11" x14ac:dyDescent="0.2">
      <c r="A2662" s="601"/>
      <c r="B2662" s="658"/>
      <c r="F2662" s="593"/>
      <c r="G2662" s="593"/>
      <c r="H2662" s="593"/>
      <c r="I2662" s="593"/>
      <c r="J2662" s="593"/>
      <c r="K2662" s="593"/>
    </row>
    <row r="2663" spans="1:11" x14ac:dyDescent="0.2">
      <c r="A2663" s="601"/>
      <c r="B2663" s="658"/>
      <c r="F2663" s="593"/>
      <c r="G2663" s="593"/>
      <c r="H2663" s="593"/>
      <c r="I2663" s="593"/>
      <c r="J2663" s="593"/>
      <c r="K2663" s="593"/>
    </row>
    <row r="2664" spans="1:11" x14ac:dyDescent="0.2">
      <c r="A2664" s="601"/>
      <c r="B2664" s="658"/>
      <c r="F2664" s="593"/>
      <c r="G2664" s="593"/>
      <c r="H2664" s="593"/>
      <c r="I2664" s="593"/>
      <c r="J2664" s="593"/>
      <c r="K2664" s="593"/>
    </row>
    <row r="2665" spans="1:11" x14ac:dyDescent="0.2">
      <c r="A2665" s="601"/>
      <c r="B2665" s="658"/>
      <c r="F2665" s="593"/>
      <c r="G2665" s="593"/>
      <c r="H2665" s="593"/>
      <c r="I2665" s="593"/>
      <c r="J2665" s="593"/>
      <c r="K2665" s="593"/>
    </row>
    <row r="2666" spans="1:11" x14ac:dyDescent="0.2">
      <c r="A2666" s="601"/>
      <c r="B2666" s="658"/>
      <c r="F2666" s="593"/>
      <c r="G2666" s="593"/>
      <c r="H2666" s="593"/>
      <c r="I2666" s="593"/>
      <c r="J2666" s="593"/>
      <c r="K2666" s="593"/>
    </row>
    <row r="2667" spans="1:11" x14ac:dyDescent="0.2">
      <c r="A2667" s="601"/>
      <c r="B2667" s="658"/>
      <c r="F2667" s="593"/>
      <c r="G2667" s="593"/>
      <c r="H2667" s="593"/>
      <c r="I2667" s="593"/>
      <c r="J2667" s="593"/>
      <c r="K2667" s="593"/>
    </row>
    <row r="2668" spans="1:11" x14ac:dyDescent="0.2">
      <c r="A2668" s="601"/>
      <c r="B2668" s="658"/>
      <c r="F2668" s="593"/>
      <c r="G2668" s="593"/>
      <c r="H2668" s="593"/>
      <c r="I2668" s="593"/>
      <c r="J2668" s="593"/>
      <c r="K2668" s="593"/>
    </row>
    <row r="2669" spans="1:11" x14ac:dyDescent="0.2">
      <c r="A2669" s="601"/>
      <c r="B2669" s="658"/>
      <c r="F2669" s="593"/>
      <c r="G2669" s="593"/>
      <c r="H2669" s="593"/>
      <c r="I2669" s="593"/>
      <c r="J2669" s="593"/>
      <c r="K2669" s="593"/>
    </row>
    <row r="2670" spans="1:11" x14ac:dyDescent="0.2">
      <c r="A2670" s="601"/>
      <c r="B2670" s="658"/>
      <c r="F2670" s="593"/>
      <c r="G2670" s="593"/>
      <c r="H2670" s="593"/>
      <c r="I2670" s="593"/>
      <c r="J2670" s="593"/>
      <c r="K2670" s="593"/>
    </row>
    <row r="2671" spans="1:11" x14ac:dyDescent="0.2">
      <c r="A2671" s="601"/>
      <c r="B2671" s="658"/>
      <c r="F2671" s="593"/>
      <c r="G2671" s="593"/>
      <c r="H2671" s="593"/>
      <c r="I2671" s="593"/>
      <c r="J2671" s="593"/>
      <c r="K2671" s="593"/>
    </row>
    <row r="2672" spans="1:11" x14ac:dyDescent="0.2">
      <c r="A2672" s="601"/>
      <c r="B2672" s="658"/>
      <c r="F2672" s="593"/>
      <c r="G2672" s="593"/>
      <c r="H2672" s="593"/>
      <c r="I2672" s="593"/>
      <c r="J2672" s="593"/>
      <c r="K2672" s="593"/>
    </row>
    <row r="2673" spans="1:11" x14ac:dyDescent="0.2">
      <c r="A2673" s="601"/>
      <c r="B2673" s="658"/>
      <c r="F2673" s="593"/>
      <c r="G2673" s="593"/>
      <c r="H2673" s="593"/>
      <c r="I2673" s="593"/>
      <c r="J2673" s="593"/>
      <c r="K2673" s="593"/>
    </row>
    <row r="2674" spans="1:11" x14ac:dyDescent="0.2">
      <c r="A2674" s="601"/>
      <c r="B2674" s="658"/>
      <c r="F2674" s="593"/>
      <c r="G2674" s="593"/>
      <c r="H2674" s="593"/>
      <c r="I2674" s="593"/>
      <c r="J2674" s="593"/>
      <c r="K2674" s="593"/>
    </row>
    <row r="2675" spans="1:11" x14ac:dyDescent="0.2">
      <c r="A2675" s="601"/>
      <c r="B2675" s="658"/>
      <c r="F2675" s="593"/>
      <c r="G2675" s="593"/>
      <c r="H2675" s="593"/>
      <c r="I2675" s="593"/>
      <c r="J2675" s="593"/>
      <c r="K2675" s="593"/>
    </row>
    <row r="2676" spans="1:11" x14ac:dyDescent="0.2">
      <c r="A2676" s="601"/>
      <c r="B2676" s="658"/>
      <c r="F2676" s="593"/>
      <c r="G2676" s="593"/>
      <c r="H2676" s="593"/>
      <c r="I2676" s="593"/>
      <c r="J2676" s="593"/>
      <c r="K2676" s="593"/>
    </row>
    <row r="2677" spans="1:11" x14ac:dyDescent="0.2">
      <c r="A2677" s="601"/>
      <c r="B2677" s="658"/>
      <c r="F2677" s="593"/>
      <c r="G2677" s="593"/>
      <c r="H2677" s="593"/>
      <c r="I2677" s="593"/>
      <c r="J2677" s="593"/>
      <c r="K2677" s="593"/>
    </row>
    <row r="2678" spans="1:11" x14ac:dyDescent="0.2">
      <c r="A2678" s="601"/>
      <c r="B2678" s="658"/>
      <c r="F2678" s="593"/>
      <c r="G2678" s="593"/>
      <c r="H2678" s="593"/>
      <c r="I2678" s="593"/>
      <c r="J2678" s="593"/>
      <c r="K2678" s="593"/>
    </row>
    <row r="2679" spans="1:11" x14ac:dyDescent="0.2">
      <c r="A2679" s="601"/>
      <c r="B2679" s="658"/>
      <c r="F2679" s="593"/>
      <c r="G2679" s="593"/>
      <c r="H2679" s="593"/>
      <c r="I2679" s="593"/>
      <c r="J2679" s="593"/>
      <c r="K2679" s="593"/>
    </row>
    <row r="2680" spans="1:11" x14ac:dyDescent="0.2">
      <c r="A2680" s="601"/>
      <c r="B2680" s="658"/>
      <c r="F2680" s="593"/>
      <c r="G2680" s="593"/>
      <c r="H2680" s="593"/>
      <c r="I2680" s="593"/>
      <c r="J2680" s="593"/>
      <c r="K2680" s="593"/>
    </row>
    <row r="2681" spans="1:11" x14ac:dyDescent="0.2">
      <c r="A2681" s="601"/>
      <c r="B2681" s="658"/>
      <c r="F2681" s="593"/>
      <c r="G2681" s="593"/>
      <c r="H2681" s="593"/>
      <c r="I2681" s="593"/>
      <c r="J2681" s="593"/>
      <c r="K2681" s="593"/>
    </row>
    <row r="2682" spans="1:11" x14ac:dyDescent="0.2">
      <c r="A2682" s="601"/>
      <c r="B2682" s="658"/>
      <c r="F2682" s="593"/>
      <c r="G2682" s="593"/>
      <c r="H2682" s="593"/>
      <c r="I2682" s="593"/>
      <c r="J2682" s="593"/>
      <c r="K2682" s="593"/>
    </row>
    <row r="2683" spans="1:11" x14ac:dyDescent="0.2">
      <c r="A2683" s="601"/>
      <c r="B2683" s="658"/>
      <c r="F2683" s="593"/>
      <c r="G2683" s="593"/>
      <c r="H2683" s="593"/>
      <c r="I2683" s="593"/>
      <c r="J2683" s="593"/>
      <c r="K2683" s="593"/>
    </row>
    <row r="2684" spans="1:11" x14ac:dyDescent="0.2">
      <c r="A2684" s="601"/>
      <c r="B2684" s="658"/>
      <c r="F2684" s="593"/>
      <c r="G2684" s="593"/>
      <c r="H2684" s="593"/>
      <c r="I2684" s="593"/>
      <c r="J2684" s="593"/>
      <c r="K2684" s="593"/>
    </row>
    <row r="2685" spans="1:11" x14ac:dyDescent="0.2">
      <c r="A2685" s="601"/>
      <c r="B2685" s="658"/>
      <c r="F2685" s="593"/>
      <c r="G2685" s="593"/>
      <c r="H2685" s="593"/>
      <c r="I2685" s="593"/>
      <c r="J2685" s="593"/>
      <c r="K2685" s="593"/>
    </row>
    <row r="2686" spans="1:11" x14ac:dyDescent="0.2">
      <c r="A2686" s="601"/>
      <c r="B2686" s="658"/>
      <c r="F2686" s="593"/>
      <c r="G2686" s="593"/>
      <c r="H2686" s="593"/>
      <c r="I2686" s="593"/>
      <c r="J2686" s="593"/>
      <c r="K2686" s="593"/>
    </row>
    <row r="2687" spans="1:11" x14ac:dyDescent="0.2">
      <c r="A2687" s="601"/>
      <c r="B2687" s="658"/>
      <c r="F2687" s="593"/>
      <c r="G2687" s="593"/>
      <c r="H2687" s="593"/>
      <c r="I2687" s="593"/>
      <c r="J2687" s="593"/>
      <c r="K2687" s="593"/>
    </row>
    <row r="2688" spans="1:11" x14ac:dyDescent="0.2">
      <c r="A2688" s="601"/>
      <c r="B2688" s="658"/>
      <c r="F2688" s="593"/>
      <c r="G2688" s="593"/>
      <c r="H2688" s="593"/>
      <c r="I2688" s="593"/>
      <c r="J2688" s="593"/>
      <c r="K2688" s="593"/>
    </row>
    <row r="2689" spans="1:11" x14ac:dyDescent="0.2">
      <c r="A2689" s="601"/>
      <c r="B2689" s="658"/>
      <c r="F2689" s="593"/>
      <c r="G2689" s="593"/>
      <c r="H2689" s="593"/>
      <c r="I2689" s="593"/>
      <c r="J2689" s="593"/>
      <c r="K2689" s="593"/>
    </row>
    <row r="2690" spans="1:11" x14ac:dyDescent="0.2">
      <c r="A2690" s="601"/>
      <c r="B2690" s="658"/>
      <c r="F2690" s="593"/>
      <c r="G2690" s="593"/>
      <c r="H2690" s="593"/>
      <c r="I2690" s="593"/>
      <c r="J2690" s="593"/>
      <c r="K2690" s="593"/>
    </row>
    <row r="2691" spans="1:11" x14ac:dyDescent="0.2">
      <c r="A2691" s="601"/>
      <c r="B2691" s="658"/>
      <c r="F2691" s="593"/>
      <c r="G2691" s="593"/>
      <c r="H2691" s="593"/>
      <c r="I2691" s="593"/>
      <c r="J2691" s="593"/>
      <c r="K2691" s="593"/>
    </row>
    <row r="2692" spans="1:11" x14ac:dyDescent="0.2">
      <c r="A2692" s="601"/>
      <c r="B2692" s="658"/>
      <c r="F2692" s="593"/>
      <c r="G2692" s="593"/>
      <c r="H2692" s="593"/>
      <c r="I2692" s="593"/>
      <c r="J2692" s="593"/>
      <c r="K2692" s="593"/>
    </row>
    <row r="2693" spans="1:11" x14ac:dyDescent="0.2">
      <c r="A2693" s="601"/>
      <c r="B2693" s="658"/>
      <c r="F2693" s="593"/>
      <c r="G2693" s="593"/>
      <c r="H2693" s="593"/>
      <c r="I2693" s="593"/>
      <c r="J2693" s="593"/>
      <c r="K2693" s="593"/>
    </row>
    <row r="2694" spans="1:11" x14ac:dyDescent="0.2">
      <c r="A2694" s="601"/>
      <c r="B2694" s="658"/>
      <c r="F2694" s="593"/>
      <c r="G2694" s="593"/>
      <c r="H2694" s="593"/>
      <c r="I2694" s="593"/>
      <c r="J2694" s="593"/>
      <c r="K2694" s="593"/>
    </row>
    <row r="2695" spans="1:11" x14ac:dyDescent="0.2">
      <c r="A2695" s="601"/>
      <c r="B2695" s="658"/>
      <c r="F2695" s="593"/>
      <c r="G2695" s="593"/>
      <c r="H2695" s="593"/>
      <c r="I2695" s="593"/>
      <c r="J2695" s="593"/>
      <c r="K2695" s="593"/>
    </row>
    <row r="2696" spans="1:11" x14ac:dyDescent="0.2">
      <c r="A2696" s="601"/>
      <c r="B2696" s="658"/>
      <c r="F2696" s="593"/>
      <c r="G2696" s="593"/>
      <c r="H2696" s="593"/>
      <c r="I2696" s="593"/>
      <c r="J2696" s="593"/>
      <c r="K2696" s="593"/>
    </row>
    <row r="2697" spans="1:11" x14ac:dyDescent="0.2">
      <c r="A2697" s="601"/>
      <c r="B2697" s="658"/>
      <c r="F2697" s="593"/>
      <c r="G2697" s="593"/>
      <c r="H2697" s="593"/>
      <c r="I2697" s="593"/>
      <c r="J2697" s="593"/>
      <c r="K2697" s="593"/>
    </row>
    <row r="2698" spans="1:11" x14ac:dyDescent="0.2">
      <c r="A2698" s="601"/>
      <c r="B2698" s="658"/>
      <c r="F2698" s="593"/>
      <c r="G2698" s="593"/>
      <c r="H2698" s="593"/>
      <c r="I2698" s="593"/>
      <c r="J2698" s="593"/>
      <c r="K2698" s="593"/>
    </row>
    <row r="2699" spans="1:11" x14ac:dyDescent="0.2">
      <c r="A2699" s="601"/>
      <c r="B2699" s="658"/>
      <c r="F2699" s="593"/>
      <c r="G2699" s="593"/>
      <c r="H2699" s="593"/>
      <c r="I2699" s="593"/>
      <c r="J2699" s="593"/>
      <c r="K2699" s="593"/>
    </row>
    <row r="2700" spans="1:11" x14ac:dyDescent="0.2">
      <c r="A2700" s="601"/>
      <c r="B2700" s="658"/>
      <c r="F2700" s="593"/>
      <c r="G2700" s="593"/>
      <c r="H2700" s="593"/>
      <c r="I2700" s="593"/>
      <c r="J2700" s="593"/>
      <c r="K2700" s="593"/>
    </row>
    <row r="2701" spans="1:11" x14ac:dyDescent="0.2">
      <c r="A2701" s="601"/>
      <c r="B2701" s="658"/>
      <c r="F2701" s="593"/>
      <c r="G2701" s="593"/>
      <c r="H2701" s="593"/>
      <c r="I2701" s="593"/>
      <c r="J2701" s="593"/>
      <c r="K2701" s="593"/>
    </row>
    <row r="2702" spans="1:11" x14ac:dyDescent="0.2">
      <c r="A2702" s="601"/>
      <c r="B2702" s="658"/>
      <c r="F2702" s="593"/>
      <c r="G2702" s="593"/>
      <c r="H2702" s="593"/>
      <c r="I2702" s="593"/>
      <c r="J2702" s="593"/>
      <c r="K2702" s="593"/>
    </row>
    <row r="2703" spans="1:11" x14ac:dyDescent="0.2">
      <c r="A2703" s="601"/>
      <c r="B2703" s="658"/>
      <c r="F2703" s="593"/>
      <c r="G2703" s="593"/>
      <c r="H2703" s="593"/>
      <c r="I2703" s="593"/>
      <c r="J2703" s="593"/>
      <c r="K2703" s="593"/>
    </row>
    <row r="2704" spans="1:11" x14ac:dyDescent="0.2">
      <c r="A2704" s="601"/>
      <c r="B2704" s="658"/>
      <c r="F2704" s="593"/>
      <c r="G2704" s="593"/>
      <c r="H2704" s="593"/>
      <c r="I2704" s="593"/>
      <c r="J2704" s="593"/>
      <c r="K2704" s="593"/>
    </row>
    <row r="2705" spans="1:11" x14ac:dyDescent="0.2">
      <c r="A2705" s="601"/>
      <c r="B2705" s="658"/>
      <c r="F2705" s="593"/>
      <c r="G2705" s="593"/>
      <c r="H2705" s="593"/>
      <c r="I2705" s="593"/>
      <c r="J2705" s="593"/>
      <c r="K2705" s="593"/>
    </row>
    <row r="2706" spans="1:11" x14ac:dyDescent="0.2">
      <c r="A2706" s="601"/>
      <c r="B2706" s="658"/>
      <c r="F2706" s="593"/>
      <c r="G2706" s="593"/>
      <c r="H2706" s="593"/>
      <c r="I2706" s="593"/>
      <c r="J2706" s="593"/>
      <c r="K2706" s="593"/>
    </row>
    <row r="2707" spans="1:11" x14ac:dyDescent="0.2">
      <c r="A2707" s="601"/>
      <c r="B2707" s="658"/>
      <c r="F2707" s="593"/>
      <c r="G2707" s="593"/>
      <c r="H2707" s="593"/>
      <c r="I2707" s="593"/>
      <c r="J2707" s="593"/>
      <c r="K2707" s="593"/>
    </row>
    <row r="2708" spans="1:11" x14ac:dyDescent="0.2">
      <c r="A2708" s="601"/>
      <c r="B2708" s="658"/>
      <c r="F2708" s="593"/>
      <c r="G2708" s="593"/>
      <c r="H2708" s="593"/>
      <c r="I2708" s="593"/>
      <c r="J2708" s="593"/>
      <c r="K2708" s="593"/>
    </row>
    <row r="2709" spans="1:11" x14ac:dyDescent="0.2">
      <c r="A2709" s="601"/>
      <c r="B2709" s="658"/>
      <c r="F2709" s="593"/>
      <c r="G2709" s="593"/>
      <c r="H2709" s="593"/>
      <c r="I2709" s="593"/>
      <c r="J2709" s="593"/>
      <c r="K2709" s="593"/>
    </row>
    <row r="2710" spans="1:11" x14ac:dyDescent="0.2">
      <c r="A2710" s="601"/>
      <c r="B2710" s="658"/>
      <c r="F2710" s="593"/>
      <c r="G2710" s="593"/>
      <c r="H2710" s="593"/>
      <c r="I2710" s="593"/>
      <c r="J2710" s="593"/>
      <c r="K2710" s="593"/>
    </row>
    <row r="2711" spans="1:11" x14ac:dyDescent="0.2">
      <c r="A2711" s="601"/>
      <c r="B2711" s="658"/>
      <c r="F2711" s="593"/>
      <c r="G2711" s="593"/>
      <c r="H2711" s="593"/>
      <c r="I2711" s="593"/>
      <c r="J2711" s="593"/>
      <c r="K2711" s="593"/>
    </row>
    <row r="2712" spans="1:11" x14ac:dyDescent="0.2">
      <c r="A2712" s="601"/>
      <c r="B2712" s="658"/>
      <c r="F2712" s="593"/>
      <c r="G2712" s="593"/>
      <c r="H2712" s="593"/>
      <c r="I2712" s="593"/>
      <c r="J2712" s="593"/>
      <c r="K2712" s="593"/>
    </row>
    <row r="2713" spans="1:11" x14ac:dyDescent="0.2">
      <c r="A2713" s="601"/>
      <c r="B2713" s="658"/>
      <c r="F2713" s="593"/>
      <c r="G2713" s="593"/>
      <c r="H2713" s="593"/>
      <c r="I2713" s="593"/>
      <c r="J2713" s="593"/>
      <c r="K2713" s="593"/>
    </row>
    <row r="2714" spans="1:11" x14ac:dyDescent="0.2">
      <c r="A2714" s="601"/>
      <c r="B2714" s="658"/>
      <c r="F2714" s="593"/>
      <c r="G2714" s="593"/>
      <c r="H2714" s="593"/>
      <c r="I2714" s="593"/>
      <c r="J2714" s="593"/>
      <c r="K2714" s="593"/>
    </row>
    <row r="2715" spans="1:11" x14ac:dyDescent="0.2">
      <c r="A2715" s="601"/>
      <c r="B2715" s="658"/>
      <c r="F2715" s="593"/>
      <c r="G2715" s="593"/>
      <c r="H2715" s="593"/>
      <c r="I2715" s="593"/>
      <c r="J2715" s="593"/>
      <c r="K2715" s="593"/>
    </row>
    <row r="2716" spans="1:11" x14ac:dyDescent="0.2">
      <c r="A2716" s="601"/>
      <c r="B2716" s="658"/>
      <c r="F2716" s="593"/>
      <c r="G2716" s="593"/>
      <c r="H2716" s="593"/>
      <c r="I2716" s="593"/>
      <c r="J2716" s="593"/>
      <c r="K2716" s="593"/>
    </row>
    <row r="2717" spans="1:11" x14ac:dyDescent="0.2">
      <c r="A2717" s="601"/>
      <c r="B2717" s="658"/>
      <c r="F2717" s="593"/>
      <c r="G2717" s="593"/>
      <c r="H2717" s="593"/>
      <c r="I2717" s="593"/>
      <c r="J2717" s="593"/>
      <c r="K2717" s="593"/>
    </row>
    <row r="2718" spans="1:11" x14ac:dyDescent="0.2">
      <c r="A2718" s="601"/>
      <c r="B2718" s="658"/>
      <c r="F2718" s="593"/>
      <c r="G2718" s="593"/>
      <c r="H2718" s="593"/>
      <c r="I2718" s="593"/>
      <c r="J2718" s="593"/>
      <c r="K2718" s="593"/>
    </row>
    <row r="2719" spans="1:11" x14ac:dyDescent="0.2">
      <c r="A2719" s="601"/>
      <c r="B2719" s="658"/>
      <c r="F2719" s="593"/>
      <c r="G2719" s="593"/>
      <c r="H2719" s="593"/>
      <c r="I2719" s="593"/>
      <c r="J2719" s="593"/>
      <c r="K2719" s="593"/>
    </row>
    <row r="2720" spans="1:11" x14ac:dyDescent="0.2">
      <c r="A2720" s="601"/>
      <c r="B2720" s="658"/>
      <c r="F2720" s="593"/>
      <c r="G2720" s="593"/>
      <c r="H2720" s="593"/>
      <c r="I2720" s="593"/>
      <c r="J2720" s="593"/>
      <c r="K2720" s="593"/>
    </row>
    <row r="2721" spans="1:11" x14ac:dyDescent="0.2">
      <c r="A2721" s="601"/>
      <c r="B2721" s="658"/>
      <c r="F2721" s="593"/>
      <c r="G2721" s="593"/>
      <c r="H2721" s="593"/>
      <c r="I2721" s="593"/>
      <c r="J2721" s="593"/>
      <c r="K2721" s="593"/>
    </row>
    <row r="2722" spans="1:11" x14ac:dyDescent="0.2">
      <c r="A2722" s="601"/>
      <c r="B2722" s="658"/>
      <c r="F2722" s="593"/>
      <c r="G2722" s="593"/>
      <c r="H2722" s="593"/>
      <c r="I2722" s="593"/>
      <c r="J2722" s="593"/>
      <c r="K2722" s="593"/>
    </row>
    <row r="2723" spans="1:11" x14ac:dyDescent="0.2">
      <c r="A2723" s="601"/>
      <c r="B2723" s="658"/>
      <c r="F2723" s="593"/>
      <c r="G2723" s="593"/>
      <c r="H2723" s="593"/>
      <c r="I2723" s="593"/>
      <c r="J2723" s="593"/>
      <c r="K2723" s="593"/>
    </row>
    <row r="2724" spans="1:11" x14ac:dyDescent="0.2">
      <c r="A2724" s="601"/>
      <c r="B2724" s="658"/>
      <c r="F2724" s="593"/>
      <c r="G2724" s="593"/>
      <c r="H2724" s="593"/>
      <c r="I2724" s="593"/>
      <c r="J2724" s="593"/>
      <c r="K2724" s="593"/>
    </row>
    <row r="2725" spans="1:11" x14ac:dyDescent="0.2">
      <c r="A2725" s="601"/>
      <c r="B2725" s="658"/>
      <c r="F2725" s="593"/>
      <c r="G2725" s="593"/>
      <c r="H2725" s="593"/>
      <c r="I2725" s="593"/>
      <c r="J2725" s="593"/>
      <c r="K2725" s="593"/>
    </row>
    <row r="2726" spans="1:11" x14ac:dyDescent="0.2">
      <c r="A2726" s="601"/>
      <c r="B2726" s="658"/>
      <c r="F2726" s="593"/>
      <c r="G2726" s="593"/>
      <c r="H2726" s="593"/>
      <c r="I2726" s="593"/>
      <c r="J2726" s="593"/>
      <c r="K2726" s="593"/>
    </row>
    <row r="2727" spans="1:11" x14ac:dyDescent="0.2">
      <c r="A2727" s="601"/>
      <c r="B2727" s="658"/>
      <c r="F2727" s="593"/>
      <c r="G2727" s="593"/>
      <c r="H2727" s="593"/>
      <c r="I2727" s="593"/>
      <c r="J2727" s="593"/>
      <c r="K2727" s="593"/>
    </row>
    <row r="2728" spans="1:11" x14ac:dyDescent="0.2">
      <c r="A2728" s="601"/>
      <c r="B2728" s="658"/>
      <c r="F2728" s="593"/>
      <c r="G2728" s="593"/>
      <c r="H2728" s="593"/>
      <c r="I2728" s="593"/>
      <c r="J2728" s="593"/>
      <c r="K2728" s="593"/>
    </row>
    <row r="2729" spans="1:11" x14ac:dyDescent="0.2">
      <c r="A2729" s="601"/>
      <c r="B2729" s="658"/>
      <c r="F2729" s="593"/>
      <c r="G2729" s="593"/>
      <c r="H2729" s="593"/>
      <c r="I2729" s="593"/>
      <c r="J2729" s="593"/>
      <c r="K2729" s="593"/>
    </row>
    <row r="2730" spans="1:11" x14ac:dyDescent="0.2">
      <c r="A2730" s="601"/>
      <c r="B2730" s="658"/>
      <c r="F2730" s="593"/>
      <c r="G2730" s="593"/>
      <c r="H2730" s="593"/>
      <c r="I2730" s="593"/>
      <c r="J2730" s="593"/>
      <c r="K2730" s="593"/>
    </row>
    <row r="2731" spans="1:11" x14ac:dyDescent="0.2">
      <c r="A2731" s="601"/>
      <c r="B2731" s="658"/>
      <c r="F2731" s="593"/>
      <c r="G2731" s="593"/>
      <c r="H2731" s="593"/>
      <c r="I2731" s="593"/>
      <c r="J2731" s="593"/>
      <c r="K2731" s="593"/>
    </row>
    <row r="2732" spans="1:11" x14ac:dyDescent="0.2">
      <c r="A2732" s="601"/>
      <c r="B2732" s="658"/>
      <c r="F2732" s="593"/>
      <c r="G2732" s="593"/>
      <c r="H2732" s="593"/>
      <c r="I2732" s="593"/>
      <c r="J2732" s="593"/>
      <c r="K2732" s="593"/>
    </row>
    <row r="2733" spans="1:11" x14ac:dyDescent="0.2">
      <c r="A2733" s="601"/>
      <c r="B2733" s="658"/>
      <c r="F2733" s="593"/>
      <c r="G2733" s="593"/>
      <c r="H2733" s="593"/>
      <c r="I2733" s="593"/>
      <c r="J2733" s="593"/>
      <c r="K2733" s="593"/>
    </row>
    <row r="2734" spans="1:11" x14ac:dyDescent="0.2">
      <c r="A2734" s="601"/>
      <c r="B2734" s="658"/>
      <c r="F2734" s="593"/>
      <c r="G2734" s="593"/>
      <c r="H2734" s="593"/>
      <c r="I2734" s="593"/>
      <c r="J2734" s="593"/>
      <c r="K2734" s="593"/>
    </row>
    <row r="2735" spans="1:11" x14ac:dyDescent="0.2">
      <c r="A2735" s="601"/>
      <c r="B2735" s="658"/>
      <c r="F2735" s="593"/>
      <c r="G2735" s="593"/>
      <c r="H2735" s="593"/>
      <c r="I2735" s="593"/>
      <c r="J2735" s="593"/>
      <c r="K2735" s="593"/>
    </row>
    <row r="2736" spans="1:11" x14ac:dyDescent="0.2">
      <c r="A2736" s="601"/>
      <c r="B2736" s="658"/>
      <c r="F2736" s="593"/>
      <c r="G2736" s="593"/>
      <c r="H2736" s="593"/>
      <c r="I2736" s="593"/>
      <c r="J2736" s="593"/>
      <c r="K2736" s="593"/>
    </row>
    <row r="2737" spans="1:11" x14ac:dyDescent="0.2">
      <c r="A2737" s="601"/>
      <c r="B2737" s="658"/>
      <c r="F2737" s="593"/>
      <c r="G2737" s="593"/>
      <c r="H2737" s="593"/>
      <c r="I2737" s="593"/>
      <c r="J2737" s="593"/>
      <c r="K2737" s="593"/>
    </row>
    <row r="2738" spans="1:11" x14ac:dyDescent="0.2">
      <c r="A2738" s="601"/>
      <c r="B2738" s="658"/>
      <c r="F2738" s="593"/>
      <c r="G2738" s="593"/>
      <c r="H2738" s="593"/>
      <c r="I2738" s="593"/>
      <c r="J2738" s="593"/>
      <c r="K2738" s="593"/>
    </row>
    <row r="2739" spans="1:11" x14ac:dyDescent="0.2">
      <c r="A2739" s="601"/>
      <c r="B2739" s="658"/>
      <c r="F2739" s="593"/>
      <c r="G2739" s="593"/>
      <c r="H2739" s="593"/>
      <c r="I2739" s="593"/>
      <c r="J2739" s="593"/>
      <c r="K2739" s="593"/>
    </row>
    <row r="2740" spans="1:11" x14ac:dyDescent="0.2">
      <c r="A2740" s="601"/>
      <c r="B2740" s="658"/>
      <c r="F2740" s="593"/>
      <c r="G2740" s="593"/>
      <c r="H2740" s="593"/>
      <c r="I2740" s="593"/>
      <c r="J2740" s="593"/>
      <c r="K2740" s="593"/>
    </row>
    <row r="2741" spans="1:11" x14ac:dyDescent="0.2">
      <c r="A2741" s="601"/>
      <c r="B2741" s="658"/>
      <c r="F2741" s="593"/>
      <c r="G2741" s="593"/>
      <c r="H2741" s="593"/>
      <c r="I2741" s="593"/>
      <c r="J2741" s="593"/>
      <c r="K2741" s="593"/>
    </row>
    <row r="2742" spans="1:11" x14ac:dyDescent="0.2">
      <c r="A2742" s="601"/>
      <c r="B2742" s="658"/>
      <c r="F2742" s="593"/>
      <c r="G2742" s="593"/>
      <c r="H2742" s="593"/>
      <c r="I2742" s="593"/>
      <c r="J2742" s="593"/>
      <c r="K2742" s="593"/>
    </row>
    <row r="2743" spans="1:11" x14ac:dyDescent="0.2">
      <c r="A2743" s="601"/>
      <c r="B2743" s="658"/>
      <c r="F2743" s="593"/>
      <c r="G2743" s="593"/>
      <c r="H2743" s="593"/>
      <c r="I2743" s="593"/>
      <c r="J2743" s="593"/>
      <c r="K2743" s="593"/>
    </row>
    <row r="2744" spans="1:11" x14ac:dyDescent="0.2">
      <c r="A2744" s="601"/>
      <c r="B2744" s="658"/>
      <c r="F2744" s="593"/>
      <c r="G2744" s="593"/>
      <c r="H2744" s="593"/>
      <c r="I2744" s="593"/>
      <c r="J2744" s="593"/>
      <c r="K2744" s="593"/>
    </row>
    <row r="2745" spans="1:11" x14ac:dyDescent="0.2">
      <c r="A2745" s="601"/>
      <c r="B2745" s="658"/>
      <c r="F2745" s="593"/>
      <c r="G2745" s="593"/>
      <c r="H2745" s="593"/>
      <c r="I2745" s="593"/>
      <c r="J2745" s="593"/>
      <c r="K2745" s="593"/>
    </row>
    <row r="2746" spans="1:11" x14ac:dyDescent="0.2">
      <c r="A2746" s="601"/>
      <c r="B2746" s="658"/>
      <c r="F2746" s="593"/>
      <c r="G2746" s="593"/>
      <c r="H2746" s="593"/>
      <c r="I2746" s="593"/>
      <c r="J2746" s="593"/>
      <c r="K2746" s="593"/>
    </row>
    <row r="2747" spans="1:11" x14ac:dyDescent="0.2">
      <c r="A2747" s="601"/>
      <c r="B2747" s="658"/>
      <c r="F2747" s="593"/>
      <c r="G2747" s="593"/>
      <c r="H2747" s="593"/>
      <c r="I2747" s="593"/>
      <c r="J2747" s="593"/>
      <c r="K2747" s="593"/>
    </row>
    <row r="2748" spans="1:11" x14ac:dyDescent="0.2">
      <c r="A2748" s="601"/>
      <c r="B2748" s="658"/>
      <c r="F2748" s="593"/>
      <c r="G2748" s="593"/>
      <c r="H2748" s="593"/>
      <c r="I2748" s="593"/>
      <c r="J2748" s="593"/>
      <c r="K2748" s="593"/>
    </row>
    <row r="2749" spans="1:11" x14ac:dyDescent="0.2">
      <c r="A2749" s="601"/>
      <c r="B2749" s="658"/>
      <c r="F2749" s="593"/>
      <c r="G2749" s="593"/>
      <c r="H2749" s="593"/>
      <c r="I2749" s="593"/>
      <c r="J2749" s="593"/>
      <c r="K2749" s="593"/>
    </row>
    <row r="2750" spans="1:11" x14ac:dyDescent="0.2">
      <c r="A2750" s="601"/>
      <c r="B2750" s="658"/>
      <c r="F2750" s="593"/>
      <c r="G2750" s="593"/>
      <c r="H2750" s="593"/>
      <c r="I2750" s="593"/>
      <c r="J2750" s="593"/>
      <c r="K2750" s="593"/>
    </row>
    <row r="2751" spans="1:11" x14ac:dyDescent="0.2">
      <c r="A2751" s="601"/>
      <c r="B2751" s="658"/>
      <c r="F2751" s="593"/>
      <c r="G2751" s="593"/>
      <c r="H2751" s="593"/>
      <c r="I2751" s="593"/>
      <c r="J2751" s="593"/>
      <c r="K2751" s="593"/>
    </row>
    <row r="2752" spans="1:11" x14ac:dyDescent="0.2">
      <c r="A2752" s="601"/>
      <c r="B2752" s="658"/>
      <c r="F2752" s="593"/>
      <c r="G2752" s="593"/>
      <c r="H2752" s="593"/>
      <c r="I2752" s="593"/>
      <c r="J2752" s="593"/>
      <c r="K2752" s="593"/>
    </row>
    <row r="2753" spans="1:11" x14ac:dyDescent="0.2">
      <c r="A2753" s="601"/>
      <c r="B2753" s="658"/>
      <c r="F2753" s="593"/>
      <c r="G2753" s="593"/>
      <c r="H2753" s="593"/>
      <c r="I2753" s="593"/>
      <c r="J2753" s="593"/>
      <c r="K2753" s="593"/>
    </row>
    <row r="2754" spans="1:11" x14ac:dyDescent="0.2">
      <c r="A2754" s="601"/>
      <c r="B2754" s="658"/>
      <c r="F2754" s="593"/>
      <c r="G2754" s="593"/>
      <c r="H2754" s="593"/>
      <c r="I2754" s="593"/>
      <c r="J2754" s="593"/>
      <c r="K2754" s="593"/>
    </row>
    <row r="2755" spans="1:11" x14ac:dyDescent="0.2">
      <c r="A2755" s="601"/>
      <c r="B2755" s="658"/>
      <c r="F2755" s="593"/>
      <c r="G2755" s="593"/>
      <c r="H2755" s="593"/>
      <c r="I2755" s="593"/>
      <c r="J2755" s="593"/>
      <c r="K2755" s="593"/>
    </row>
    <row r="2756" spans="1:11" x14ac:dyDescent="0.2">
      <c r="A2756" s="601"/>
      <c r="B2756" s="658"/>
      <c r="F2756" s="593"/>
      <c r="G2756" s="593"/>
      <c r="H2756" s="593"/>
      <c r="I2756" s="593"/>
      <c r="J2756" s="593"/>
      <c r="K2756" s="593"/>
    </row>
    <row r="2757" spans="1:11" x14ac:dyDescent="0.2">
      <c r="A2757" s="601"/>
      <c r="B2757" s="658"/>
      <c r="F2757" s="593"/>
      <c r="G2757" s="593"/>
      <c r="H2757" s="593"/>
      <c r="I2757" s="593"/>
      <c r="J2757" s="593"/>
      <c r="K2757" s="593"/>
    </row>
    <row r="2758" spans="1:11" x14ac:dyDescent="0.2">
      <c r="A2758" s="601"/>
      <c r="B2758" s="658"/>
      <c r="F2758" s="593"/>
      <c r="G2758" s="593"/>
      <c r="H2758" s="593"/>
      <c r="I2758" s="593"/>
      <c r="J2758" s="593"/>
      <c r="K2758" s="593"/>
    </row>
    <row r="2759" spans="1:11" x14ac:dyDescent="0.2">
      <c r="A2759" s="601"/>
      <c r="B2759" s="658"/>
      <c r="F2759" s="593"/>
      <c r="G2759" s="593"/>
      <c r="H2759" s="593"/>
      <c r="I2759" s="593"/>
      <c r="J2759" s="593"/>
      <c r="K2759" s="593"/>
    </row>
    <row r="2760" spans="1:11" x14ac:dyDescent="0.2">
      <c r="A2760" s="601"/>
      <c r="B2760" s="658"/>
      <c r="F2760" s="593"/>
      <c r="G2760" s="593"/>
      <c r="H2760" s="593"/>
      <c r="I2760" s="593"/>
      <c r="J2760" s="593"/>
      <c r="K2760" s="593"/>
    </row>
    <row r="2761" spans="1:11" x14ac:dyDescent="0.2">
      <c r="A2761" s="601"/>
      <c r="B2761" s="658"/>
      <c r="F2761" s="593"/>
      <c r="G2761" s="593"/>
      <c r="H2761" s="593"/>
      <c r="I2761" s="593"/>
      <c r="J2761" s="593"/>
      <c r="K2761" s="593"/>
    </row>
    <row r="2762" spans="1:11" x14ac:dyDescent="0.2">
      <c r="A2762" s="601"/>
      <c r="B2762" s="658"/>
      <c r="F2762" s="593"/>
      <c r="G2762" s="593"/>
      <c r="H2762" s="593"/>
      <c r="I2762" s="593"/>
      <c r="J2762" s="593"/>
      <c r="K2762" s="593"/>
    </row>
    <row r="2763" spans="1:11" x14ac:dyDescent="0.2">
      <c r="A2763" s="601"/>
      <c r="B2763" s="658"/>
      <c r="F2763" s="593"/>
      <c r="G2763" s="593"/>
      <c r="H2763" s="593"/>
      <c r="I2763" s="593"/>
      <c r="J2763" s="593"/>
      <c r="K2763" s="593"/>
    </row>
    <row r="2764" spans="1:11" x14ac:dyDescent="0.2">
      <c r="A2764" s="601"/>
      <c r="B2764" s="658"/>
      <c r="F2764" s="593"/>
      <c r="G2764" s="593"/>
      <c r="H2764" s="593"/>
      <c r="I2764" s="593"/>
      <c r="J2764" s="593"/>
      <c r="K2764" s="593"/>
    </row>
    <row r="2765" spans="1:11" x14ac:dyDescent="0.2">
      <c r="A2765" s="601"/>
      <c r="B2765" s="658"/>
      <c r="F2765" s="593"/>
      <c r="G2765" s="593"/>
      <c r="H2765" s="593"/>
      <c r="I2765" s="593"/>
      <c r="J2765" s="593"/>
      <c r="K2765" s="593"/>
    </row>
    <row r="2766" spans="1:11" x14ac:dyDescent="0.2">
      <c r="A2766" s="601"/>
      <c r="B2766" s="658"/>
      <c r="F2766" s="593"/>
      <c r="G2766" s="593"/>
      <c r="H2766" s="593"/>
      <c r="I2766" s="593"/>
      <c r="J2766" s="593"/>
      <c r="K2766" s="593"/>
    </row>
    <row r="2767" spans="1:11" x14ac:dyDescent="0.2">
      <c r="A2767" s="601"/>
      <c r="B2767" s="658"/>
      <c r="F2767" s="593"/>
      <c r="G2767" s="593"/>
      <c r="H2767" s="593"/>
      <c r="I2767" s="593"/>
      <c r="J2767" s="593"/>
      <c r="K2767" s="593"/>
    </row>
    <row r="2768" spans="1:11" x14ac:dyDescent="0.2">
      <c r="A2768" s="601"/>
      <c r="B2768" s="658"/>
      <c r="F2768" s="593"/>
      <c r="G2768" s="593"/>
      <c r="H2768" s="593"/>
      <c r="I2768" s="593"/>
      <c r="J2768" s="593"/>
      <c r="K2768" s="593"/>
    </row>
    <row r="2769" spans="1:11" x14ac:dyDescent="0.2">
      <c r="A2769" s="601"/>
      <c r="B2769" s="658"/>
      <c r="F2769" s="593"/>
      <c r="G2769" s="593"/>
      <c r="H2769" s="593"/>
      <c r="I2769" s="593"/>
      <c r="J2769" s="593"/>
      <c r="K2769" s="593"/>
    </row>
    <row r="2770" spans="1:11" x14ac:dyDescent="0.2">
      <c r="A2770" s="601"/>
      <c r="B2770" s="658"/>
      <c r="F2770" s="593"/>
      <c r="G2770" s="593"/>
      <c r="H2770" s="593"/>
      <c r="I2770" s="593"/>
      <c r="J2770" s="593"/>
      <c r="K2770" s="593"/>
    </row>
    <row r="2771" spans="1:11" x14ac:dyDescent="0.2">
      <c r="A2771" s="601"/>
      <c r="B2771" s="658"/>
      <c r="F2771" s="593"/>
      <c r="G2771" s="593"/>
      <c r="H2771" s="593"/>
      <c r="I2771" s="593"/>
      <c r="J2771" s="593"/>
      <c r="K2771" s="593"/>
    </row>
    <row r="2772" spans="1:11" x14ac:dyDescent="0.2">
      <c r="A2772" s="601"/>
      <c r="B2772" s="658"/>
      <c r="F2772" s="593"/>
      <c r="G2772" s="593"/>
      <c r="H2772" s="593"/>
      <c r="I2772" s="593"/>
      <c r="J2772" s="593"/>
      <c r="K2772" s="593"/>
    </row>
    <row r="2773" spans="1:11" x14ac:dyDescent="0.2">
      <c r="A2773" s="601"/>
      <c r="B2773" s="658"/>
      <c r="F2773" s="593"/>
      <c r="G2773" s="593"/>
      <c r="H2773" s="593"/>
      <c r="I2773" s="593"/>
      <c r="J2773" s="593"/>
      <c r="K2773" s="593"/>
    </row>
    <row r="2774" spans="1:11" x14ac:dyDescent="0.2">
      <c r="A2774" s="601"/>
      <c r="B2774" s="658"/>
      <c r="F2774" s="593"/>
      <c r="G2774" s="593"/>
      <c r="H2774" s="593"/>
      <c r="I2774" s="593"/>
      <c r="J2774" s="593"/>
      <c r="K2774" s="593"/>
    </row>
    <row r="2775" spans="1:11" x14ac:dyDescent="0.2">
      <c r="A2775" s="601"/>
      <c r="B2775" s="658"/>
      <c r="F2775" s="593"/>
      <c r="G2775" s="593"/>
      <c r="H2775" s="593"/>
      <c r="I2775" s="593"/>
      <c r="J2775" s="593"/>
      <c r="K2775" s="593"/>
    </row>
    <row r="2776" spans="1:11" x14ac:dyDescent="0.2">
      <c r="A2776" s="601"/>
      <c r="B2776" s="658"/>
      <c r="F2776" s="593"/>
      <c r="G2776" s="593"/>
      <c r="H2776" s="593"/>
      <c r="I2776" s="593"/>
      <c r="J2776" s="593"/>
      <c r="K2776" s="593"/>
    </row>
    <row r="2777" spans="1:11" x14ac:dyDescent="0.2">
      <c r="A2777" s="601"/>
      <c r="B2777" s="658"/>
      <c r="F2777" s="593"/>
      <c r="G2777" s="593"/>
      <c r="H2777" s="593"/>
      <c r="I2777" s="593"/>
      <c r="J2777" s="593"/>
      <c r="K2777" s="593"/>
    </row>
    <row r="2778" spans="1:11" x14ac:dyDescent="0.2">
      <c r="A2778" s="601"/>
      <c r="B2778" s="658"/>
      <c r="F2778" s="593"/>
      <c r="G2778" s="593"/>
      <c r="H2778" s="593"/>
      <c r="I2778" s="593"/>
      <c r="J2778" s="593"/>
      <c r="K2778" s="593"/>
    </row>
    <row r="2779" spans="1:11" x14ac:dyDescent="0.2">
      <c r="A2779" s="601"/>
      <c r="B2779" s="658"/>
      <c r="F2779" s="593"/>
      <c r="G2779" s="593"/>
      <c r="H2779" s="593"/>
      <c r="I2779" s="593"/>
      <c r="J2779" s="593"/>
      <c r="K2779" s="593"/>
    </row>
    <row r="2780" spans="1:11" x14ac:dyDescent="0.2">
      <c r="A2780" s="601"/>
      <c r="B2780" s="658"/>
      <c r="F2780" s="593"/>
      <c r="G2780" s="593"/>
      <c r="H2780" s="593"/>
      <c r="I2780" s="593"/>
      <c r="J2780" s="593"/>
      <c r="K2780" s="593"/>
    </row>
    <row r="2781" spans="1:11" x14ac:dyDescent="0.2">
      <c r="A2781" s="601"/>
      <c r="B2781" s="658"/>
      <c r="F2781" s="593"/>
      <c r="G2781" s="593"/>
      <c r="H2781" s="593"/>
      <c r="I2781" s="593"/>
      <c r="J2781" s="593"/>
      <c r="K2781" s="593"/>
    </row>
    <row r="2782" spans="1:11" x14ac:dyDescent="0.2">
      <c r="A2782" s="601"/>
      <c r="B2782" s="658"/>
      <c r="F2782" s="593"/>
      <c r="G2782" s="593"/>
      <c r="H2782" s="593"/>
      <c r="I2782" s="593"/>
      <c r="J2782" s="593"/>
      <c r="K2782" s="593"/>
    </row>
    <row r="2783" spans="1:11" x14ac:dyDescent="0.2">
      <c r="A2783" s="601"/>
      <c r="B2783" s="658"/>
      <c r="F2783" s="593"/>
      <c r="G2783" s="593"/>
      <c r="H2783" s="593"/>
      <c r="I2783" s="593"/>
      <c r="J2783" s="593"/>
      <c r="K2783" s="593"/>
    </row>
    <row r="2784" spans="1:11" x14ac:dyDescent="0.2">
      <c r="A2784" s="601"/>
      <c r="B2784" s="658"/>
      <c r="F2784" s="593"/>
      <c r="G2784" s="593"/>
      <c r="H2784" s="593"/>
      <c r="I2784" s="593"/>
      <c r="J2784" s="593"/>
      <c r="K2784" s="593"/>
    </row>
    <row r="2785" spans="1:11" x14ac:dyDescent="0.2">
      <c r="A2785" s="601"/>
      <c r="B2785" s="658"/>
      <c r="F2785" s="593"/>
      <c r="G2785" s="593"/>
      <c r="H2785" s="593"/>
      <c r="I2785" s="593"/>
      <c r="J2785" s="593"/>
      <c r="K2785" s="593"/>
    </row>
    <row r="2786" spans="1:11" x14ac:dyDescent="0.2">
      <c r="A2786" s="601"/>
      <c r="B2786" s="658"/>
      <c r="F2786" s="593"/>
      <c r="G2786" s="593"/>
      <c r="H2786" s="593"/>
      <c r="I2786" s="593"/>
      <c r="J2786" s="593"/>
      <c r="K2786" s="593"/>
    </row>
    <row r="2787" spans="1:11" x14ac:dyDescent="0.2">
      <c r="A2787" s="601"/>
      <c r="B2787" s="658"/>
      <c r="F2787" s="593"/>
      <c r="G2787" s="593"/>
      <c r="H2787" s="593"/>
      <c r="I2787" s="593"/>
      <c r="J2787" s="593"/>
      <c r="K2787" s="593"/>
    </row>
    <row r="2788" spans="1:11" x14ac:dyDescent="0.2">
      <c r="A2788" s="601"/>
      <c r="B2788" s="658"/>
      <c r="F2788" s="593"/>
      <c r="G2788" s="593"/>
      <c r="H2788" s="593"/>
      <c r="I2788" s="593"/>
      <c r="J2788" s="593"/>
      <c r="K2788" s="593"/>
    </row>
    <row r="2789" spans="1:11" x14ac:dyDescent="0.2">
      <c r="A2789" s="601"/>
      <c r="B2789" s="658"/>
      <c r="F2789" s="593"/>
      <c r="G2789" s="593"/>
      <c r="H2789" s="593"/>
      <c r="I2789" s="593"/>
      <c r="J2789" s="593"/>
      <c r="K2789" s="593"/>
    </row>
    <row r="2790" spans="1:11" x14ac:dyDescent="0.2">
      <c r="A2790" s="601"/>
      <c r="B2790" s="658"/>
      <c r="F2790" s="593"/>
      <c r="G2790" s="593"/>
      <c r="H2790" s="593"/>
      <c r="I2790" s="593"/>
      <c r="J2790" s="593"/>
      <c r="K2790" s="593"/>
    </row>
    <row r="2791" spans="1:11" x14ac:dyDescent="0.2">
      <c r="A2791" s="601"/>
      <c r="B2791" s="658"/>
      <c r="F2791" s="593"/>
      <c r="G2791" s="593"/>
      <c r="H2791" s="593"/>
      <c r="I2791" s="593"/>
      <c r="J2791" s="593"/>
      <c r="K2791" s="593"/>
    </row>
    <row r="2792" spans="1:11" x14ac:dyDescent="0.2">
      <c r="A2792" s="601"/>
      <c r="B2792" s="658"/>
      <c r="F2792" s="593"/>
      <c r="G2792" s="593"/>
      <c r="H2792" s="593"/>
      <c r="I2792" s="593"/>
      <c r="J2792" s="593"/>
      <c r="K2792" s="593"/>
    </row>
    <row r="2793" spans="1:11" x14ac:dyDescent="0.2">
      <c r="A2793" s="601"/>
      <c r="B2793" s="658"/>
      <c r="F2793" s="593"/>
      <c r="G2793" s="593"/>
      <c r="H2793" s="593"/>
      <c r="I2793" s="593"/>
      <c r="J2793" s="593"/>
      <c r="K2793" s="593"/>
    </row>
    <row r="2794" spans="1:11" x14ac:dyDescent="0.2">
      <c r="A2794" s="601"/>
      <c r="B2794" s="658"/>
      <c r="F2794" s="593"/>
      <c r="G2794" s="593"/>
      <c r="H2794" s="593"/>
      <c r="I2794" s="593"/>
      <c r="J2794" s="593"/>
      <c r="K2794" s="593"/>
    </row>
    <row r="2795" spans="1:11" x14ac:dyDescent="0.2">
      <c r="A2795" s="601"/>
      <c r="B2795" s="658"/>
      <c r="F2795" s="593"/>
      <c r="G2795" s="593"/>
      <c r="H2795" s="593"/>
      <c r="I2795" s="593"/>
      <c r="J2795" s="593"/>
      <c r="K2795" s="593"/>
    </row>
    <row r="2796" spans="1:11" x14ac:dyDescent="0.2">
      <c r="A2796" s="601"/>
      <c r="B2796" s="658"/>
      <c r="F2796" s="593"/>
      <c r="G2796" s="593"/>
      <c r="H2796" s="593"/>
      <c r="I2796" s="593"/>
      <c r="J2796" s="593"/>
      <c r="K2796" s="593"/>
    </row>
    <row r="2797" spans="1:11" x14ac:dyDescent="0.2">
      <c r="A2797" s="601"/>
      <c r="B2797" s="658"/>
      <c r="F2797" s="593"/>
      <c r="G2797" s="593"/>
      <c r="H2797" s="593"/>
      <c r="I2797" s="593"/>
      <c r="J2797" s="593"/>
      <c r="K2797" s="593"/>
    </row>
    <row r="2798" spans="1:11" x14ac:dyDescent="0.2">
      <c r="A2798" s="601"/>
      <c r="B2798" s="658"/>
      <c r="F2798" s="593"/>
      <c r="G2798" s="593"/>
      <c r="H2798" s="593"/>
      <c r="I2798" s="593"/>
      <c r="J2798" s="593"/>
      <c r="K2798" s="593"/>
    </row>
    <row r="2799" spans="1:11" x14ac:dyDescent="0.2">
      <c r="A2799" s="601"/>
      <c r="B2799" s="658"/>
      <c r="F2799" s="593"/>
      <c r="G2799" s="593"/>
      <c r="H2799" s="593"/>
      <c r="I2799" s="593"/>
      <c r="J2799" s="593"/>
      <c r="K2799" s="593"/>
    </row>
    <row r="2800" spans="1:11" x14ac:dyDescent="0.2">
      <c r="A2800" s="601"/>
      <c r="B2800" s="658"/>
      <c r="F2800" s="593"/>
      <c r="G2800" s="593"/>
      <c r="H2800" s="593"/>
      <c r="I2800" s="593"/>
      <c r="J2800" s="593"/>
      <c r="K2800" s="593"/>
    </row>
    <row r="2801" spans="1:11" x14ac:dyDescent="0.2">
      <c r="A2801" s="601"/>
      <c r="B2801" s="658"/>
      <c r="F2801" s="593"/>
      <c r="G2801" s="593"/>
      <c r="H2801" s="593"/>
      <c r="I2801" s="593"/>
      <c r="J2801" s="593"/>
      <c r="K2801" s="593"/>
    </row>
    <row r="2802" spans="1:11" x14ac:dyDescent="0.2">
      <c r="A2802" s="601"/>
      <c r="B2802" s="658"/>
      <c r="F2802" s="593"/>
      <c r="G2802" s="593"/>
      <c r="H2802" s="593"/>
      <c r="I2802" s="593"/>
      <c r="J2802" s="593"/>
      <c r="K2802" s="593"/>
    </row>
    <row r="2803" spans="1:11" x14ac:dyDescent="0.2">
      <c r="A2803" s="601"/>
      <c r="B2803" s="658"/>
      <c r="F2803" s="593"/>
      <c r="G2803" s="593"/>
      <c r="H2803" s="593"/>
      <c r="I2803" s="593"/>
      <c r="J2803" s="593"/>
      <c r="K2803" s="593"/>
    </row>
    <row r="2804" spans="1:11" x14ac:dyDescent="0.2">
      <c r="A2804" s="601"/>
      <c r="B2804" s="658"/>
      <c r="F2804" s="593"/>
      <c r="G2804" s="593"/>
      <c r="H2804" s="593"/>
      <c r="I2804" s="593"/>
      <c r="J2804" s="593"/>
      <c r="K2804" s="593"/>
    </row>
    <row r="2805" spans="1:11" x14ac:dyDescent="0.2">
      <c r="A2805" s="601"/>
      <c r="B2805" s="658"/>
      <c r="F2805" s="593"/>
      <c r="G2805" s="593"/>
      <c r="H2805" s="593"/>
      <c r="I2805" s="593"/>
      <c r="J2805" s="593"/>
      <c r="K2805" s="593"/>
    </row>
    <row r="2806" spans="1:11" x14ac:dyDescent="0.2">
      <c r="A2806" s="601"/>
      <c r="B2806" s="658"/>
      <c r="F2806" s="593"/>
      <c r="G2806" s="593"/>
      <c r="H2806" s="593"/>
      <c r="I2806" s="593"/>
      <c r="J2806" s="593"/>
      <c r="K2806" s="593"/>
    </row>
    <row r="2807" spans="1:11" x14ac:dyDescent="0.2">
      <c r="A2807" s="601"/>
      <c r="B2807" s="658"/>
      <c r="F2807" s="593"/>
      <c r="G2807" s="593"/>
      <c r="H2807" s="593"/>
      <c r="I2807" s="593"/>
      <c r="J2807" s="593"/>
      <c r="K2807" s="593"/>
    </row>
    <row r="2808" spans="1:11" x14ac:dyDescent="0.2">
      <c r="A2808" s="601"/>
      <c r="B2808" s="658"/>
      <c r="F2808" s="593"/>
      <c r="G2808" s="593"/>
      <c r="H2808" s="593"/>
      <c r="I2808" s="593"/>
      <c r="J2808" s="593"/>
      <c r="K2808" s="593"/>
    </row>
    <row r="2809" spans="1:11" x14ac:dyDescent="0.2">
      <c r="A2809" s="601"/>
      <c r="B2809" s="658"/>
      <c r="F2809" s="593"/>
      <c r="G2809" s="593"/>
      <c r="H2809" s="593"/>
      <c r="I2809" s="593"/>
      <c r="J2809" s="593"/>
      <c r="K2809" s="593"/>
    </row>
    <row r="2810" spans="1:11" x14ac:dyDescent="0.2">
      <c r="A2810" s="601"/>
      <c r="B2810" s="658"/>
      <c r="F2810" s="593"/>
      <c r="G2810" s="593"/>
      <c r="H2810" s="593"/>
      <c r="I2810" s="593"/>
      <c r="J2810" s="593"/>
      <c r="K2810" s="593"/>
    </row>
    <row r="2811" spans="1:11" x14ac:dyDescent="0.2">
      <c r="A2811" s="601"/>
      <c r="B2811" s="658"/>
      <c r="F2811" s="593"/>
      <c r="G2811" s="593"/>
      <c r="H2811" s="593"/>
      <c r="I2811" s="593"/>
      <c r="J2811" s="593"/>
      <c r="K2811" s="593"/>
    </row>
    <row r="2812" spans="1:11" x14ac:dyDescent="0.2">
      <c r="A2812" s="601"/>
      <c r="B2812" s="658"/>
      <c r="F2812" s="593"/>
      <c r="G2812" s="593"/>
      <c r="H2812" s="593"/>
      <c r="I2812" s="593"/>
      <c r="J2812" s="593"/>
      <c r="K2812" s="593"/>
    </row>
    <row r="2813" spans="1:11" x14ac:dyDescent="0.2">
      <c r="A2813" s="601"/>
      <c r="B2813" s="658"/>
      <c r="F2813" s="593"/>
      <c r="G2813" s="593"/>
      <c r="H2813" s="593"/>
      <c r="I2813" s="593"/>
      <c r="J2813" s="593"/>
      <c r="K2813" s="593"/>
    </row>
    <row r="2814" spans="1:11" x14ac:dyDescent="0.2">
      <c r="A2814" s="601"/>
      <c r="B2814" s="658"/>
      <c r="F2814" s="593"/>
      <c r="G2814" s="593"/>
      <c r="H2814" s="593"/>
      <c r="I2814" s="593"/>
      <c r="J2814" s="593"/>
      <c r="K2814" s="593"/>
    </row>
    <row r="2815" spans="1:11" x14ac:dyDescent="0.2">
      <c r="A2815" s="601"/>
      <c r="B2815" s="658"/>
      <c r="F2815" s="593"/>
      <c r="G2815" s="593"/>
      <c r="H2815" s="593"/>
      <c r="I2815" s="593"/>
      <c r="J2815" s="593"/>
      <c r="K2815" s="593"/>
    </row>
    <row r="2816" spans="1:11" x14ac:dyDescent="0.2">
      <c r="A2816" s="601"/>
      <c r="B2816" s="658"/>
      <c r="F2816" s="593"/>
      <c r="G2816" s="593"/>
      <c r="H2816" s="593"/>
      <c r="I2816" s="593"/>
      <c r="J2816" s="593"/>
      <c r="K2816" s="593"/>
    </row>
    <row r="2817" spans="1:11" x14ac:dyDescent="0.2">
      <c r="A2817" s="601"/>
      <c r="B2817" s="658"/>
      <c r="F2817" s="593"/>
      <c r="G2817" s="593"/>
      <c r="H2817" s="593"/>
      <c r="I2817" s="593"/>
      <c r="J2817" s="593"/>
      <c r="K2817" s="593"/>
    </row>
    <row r="2818" spans="1:11" x14ac:dyDescent="0.2">
      <c r="A2818" s="601"/>
      <c r="B2818" s="658"/>
      <c r="F2818" s="593"/>
      <c r="G2818" s="593"/>
      <c r="H2818" s="593"/>
      <c r="I2818" s="593"/>
      <c r="J2818" s="593"/>
      <c r="K2818" s="593"/>
    </row>
    <row r="2819" spans="1:11" x14ac:dyDescent="0.2">
      <c r="A2819" s="601"/>
      <c r="B2819" s="658"/>
      <c r="F2819" s="593"/>
      <c r="G2819" s="593"/>
      <c r="H2819" s="593"/>
      <c r="I2819" s="593"/>
      <c r="J2819" s="593"/>
      <c r="K2819" s="593"/>
    </row>
    <row r="2820" spans="1:11" x14ac:dyDescent="0.2">
      <c r="A2820" s="601"/>
      <c r="B2820" s="658"/>
      <c r="F2820" s="593"/>
      <c r="G2820" s="593"/>
      <c r="H2820" s="593"/>
      <c r="I2820" s="593"/>
      <c r="J2820" s="593"/>
      <c r="K2820" s="593"/>
    </row>
    <row r="2821" spans="1:11" x14ac:dyDescent="0.2">
      <c r="A2821" s="601"/>
      <c r="B2821" s="658"/>
      <c r="F2821" s="593"/>
      <c r="G2821" s="593"/>
      <c r="H2821" s="593"/>
      <c r="I2821" s="593"/>
      <c r="J2821" s="593"/>
      <c r="K2821" s="593"/>
    </row>
    <row r="2822" spans="1:11" x14ac:dyDescent="0.2">
      <c r="A2822" s="601"/>
      <c r="B2822" s="658"/>
      <c r="F2822" s="593"/>
      <c r="G2822" s="593"/>
      <c r="H2822" s="593"/>
      <c r="I2822" s="593"/>
      <c r="J2822" s="593"/>
      <c r="K2822" s="593"/>
    </row>
    <row r="2823" spans="1:11" x14ac:dyDescent="0.2">
      <c r="A2823" s="601"/>
      <c r="B2823" s="658"/>
      <c r="F2823" s="593"/>
      <c r="G2823" s="593"/>
      <c r="H2823" s="593"/>
      <c r="I2823" s="593"/>
      <c r="J2823" s="593"/>
      <c r="K2823" s="593"/>
    </row>
    <row r="2824" spans="1:11" x14ac:dyDescent="0.2">
      <c r="A2824" s="601"/>
      <c r="B2824" s="658"/>
      <c r="F2824" s="593"/>
      <c r="G2824" s="593"/>
      <c r="H2824" s="593"/>
      <c r="I2824" s="593"/>
      <c r="J2824" s="593"/>
      <c r="K2824" s="593"/>
    </row>
    <row r="2825" spans="1:11" x14ac:dyDescent="0.2">
      <c r="A2825" s="601"/>
      <c r="B2825" s="658"/>
      <c r="F2825" s="593"/>
      <c r="G2825" s="593"/>
      <c r="H2825" s="593"/>
      <c r="I2825" s="593"/>
      <c r="J2825" s="593"/>
      <c r="K2825" s="593"/>
    </row>
    <row r="2826" spans="1:11" x14ac:dyDescent="0.2">
      <c r="A2826" s="601"/>
      <c r="B2826" s="658"/>
      <c r="F2826" s="593"/>
      <c r="G2826" s="593"/>
      <c r="H2826" s="593"/>
      <c r="I2826" s="593"/>
      <c r="J2826" s="593"/>
      <c r="K2826" s="593"/>
    </row>
    <row r="2827" spans="1:11" x14ac:dyDescent="0.2">
      <c r="A2827" s="601"/>
      <c r="B2827" s="658"/>
      <c r="F2827" s="593"/>
      <c r="G2827" s="593"/>
      <c r="H2827" s="593"/>
      <c r="I2827" s="593"/>
      <c r="J2827" s="593"/>
      <c r="K2827" s="593"/>
    </row>
    <row r="2828" spans="1:11" x14ac:dyDescent="0.2">
      <c r="A2828" s="601"/>
      <c r="B2828" s="658"/>
      <c r="F2828" s="593"/>
      <c r="G2828" s="593"/>
      <c r="H2828" s="593"/>
      <c r="I2828" s="593"/>
      <c r="J2828" s="593"/>
      <c r="K2828" s="593"/>
    </row>
    <row r="2829" spans="1:11" x14ac:dyDescent="0.2">
      <c r="A2829" s="601"/>
      <c r="B2829" s="658"/>
      <c r="F2829" s="593"/>
      <c r="G2829" s="593"/>
      <c r="H2829" s="593"/>
      <c r="I2829" s="593"/>
      <c r="J2829" s="593"/>
      <c r="K2829" s="593"/>
    </row>
    <row r="2830" spans="1:11" x14ac:dyDescent="0.2">
      <c r="A2830" s="601"/>
      <c r="B2830" s="658"/>
      <c r="F2830" s="593"/>
      <c r="G2830" s="593"/>
      <c r="H2830" s="593"/>
      <c r="I2830" s="593"/>
      <c r="J2830" s="593"/>
      <c r="K2830" s="593"/>
    </row>
    <row r="2831" spans="1:11" x14ac:dyDescent="0.2">
      <c r="A2831" s="601"/>
      <c r="B2831" s="658"/>
      <c r="F2831" s="593"/>
      <c r="G2831" s="593"/>
      <c r="H2831" s="593"/>
      <c r="I2831" s="593"/>
      <c r="J2831" s="593"/>
      <c r="K2831" s="593"/>
    </row>
    <row r="2832" spans="1:11" x14ac:dyDescent="0.2">
      <c r="A2832" s="601"/>
      <c r="B2832" s="658"/>
      <c r="F2832" s="593"/>
      <c r="G2832" s="593"/>
      <c r="H2832" s="593"/>
      <c r="I2832" s="593"/>
      <c r="J2832" s="593"/>
      <c r="K2832" s="593"/>
    </row>
    <row r="2833" spans="1:11" x14ac:dyDescent="0.2">
      <c r="A2833" s="601"/>
      <c r="B2833" s="658"/>
      <c r="F2833" s="593"/>
      <c r="G2833" s="593"/>
      <c r="H2833" s="593"/>
      <c r="I2833" s="593"/>
      <c r="J2833" s="593"/>
      <c r="K2833" s="593"/>
    </row>
    <row r="2834" spans="1:11" x14ac:dyDescent="0.2">
      <c r="A2834" s="601"/>
      <c r="B2834" s="658"/>
      <c r="F2834" s="593"/>
      <c r="G2834" s="593"/>
      <c r="H2834" s="593"/>
      <c r="I2834" s="593"/>
      <c r="J2834" s="593"/>
      <c r="K2834" s="593"/>
    </row>
    <row r="2835" spans="1:11" x14ac:dyDescent="0.2">
      <c r="A2835" s="601"/>
      <c r="B2835" s="658"/>
      <c r="F2835" s="593"/>
      <c r="G2835" s="593"/>
      <c r="H2835" s="593"/>
      <c r="I2835" s="593"/>
      <c r="J2835" s="593"/>
      <c r="K2835" s="593"/>
    </row>
    <row r="2836" spans="1:11" x14ac:dyDescent="0.2">
      <c r="A2836" s="601"/>
      <c r="B2836" s="658"/>
      <c r="F2836" s="593"/>
      <c r="G2836" s="593"/>
      <c r="H2836" s="593"/>
      <c r="I2836" s="593"/>
      <c r="J2836" s="593"/>
      <c r="K2836" s="593"/>
    </row>
    <row r="2837" spans="1:11" x14ac:dyDescent="0.2">
      <c r="A2837" s="601"/>
      <c r="B2837" s="658"/>
      <c r="F2837" s="593"/>
      <c r="G2837" s="593"/>
      <c r="H2837" s="593"/>
      <c r="I2837" s="593"/>
      <c r="J2837" s="593"/>
      <c r="K2837" s="593"/>
    </row>
    <row r="2838" spans="1:11" x14ac:dyDescent="0.2">
      <c r="A2838" s="601"/>
      <c r="B2838" s="658"/>
      <c r="F2838" s="593"/>
      <c r="G2838" s="593"/>
      <c r="H2838" s="593"/>
      <c r="I2838" s="593"/>
      <c r="J2838" s="593"/>
      <c r="K2838" s="593"/>
    </row>
    <row r="2839" spans="1:11" x14ac:dyDescent="0.2">
      <c r="A2839" s="601"/>
      <c r="B2839" s="658"/>
      <c r="F2839" s="593"/>
      <c r="G2839" s="593"/>
      <c r="H2839" s="593"/>
      <c r="I2839" s="593"/>
      <c r="J2839" s="593"/>
      <c r="K2839" s="593"/>
    </row>
    <row r="2840" spans="1:11" x14ac:dyDescent="0.2">
      <c r="A2840" s="601"/>
      <c r="B2840" s="658"/>
      <c r="F2840" s="593"/>
      <c r="G2840" s="593"/>
      <c r="H2840" s="593"/>
      <c r="I2840" s="593"/>
      <c r="J2840" s="593"/>
      <c r="K2840" s="593"/>
    </row>
    <row r="2841" spans="1:11" x14ac:dyDescent="0.2">
      <c r="A2841" s="601"/>
      <c r="B2841" s="658"/>
      <c r="F2841" s="593"/>
      <c r="G2841" s="593"/>
      <c r="H2841" s="593"/>
      <c r="I2841" s="593"/>
      <c r="J2841" s="593"/>
      <c r="K2841" s="593"/>
    </row>
    <row r="2842" spans="1:11" x14ac:dyDescent="0.2">
      <c r="A2842" s="601"/>
      <c r="B2842" s="658"/>
      <c r="F2842" s="593"/>
      <c r="G2842" s="593"/>
      <c r="H2842" s="593"/>
      <c r="I2842" s="593"/>
      <c r="J2842" s="593"/>
      <c r="K2842" s="593"/>
    </row>
    <row r="2843" spans="1:11" x14ac:dyDescent="0.2">
      <c r="A2843" s="601"/>
      <c r="B2843" s="658"/>
      <c r="F2843" s="593"/>
      <c r="G2843" s="593"/>
      <c r="H2843" s="593"/>
      <c r="I2843" s="593"/>
      <c r="J2843" s="593"/>
      <c r="K2843" s="593"/>
    </row>
    <row r="2844" spans="1:11" x14ac:dyDescent="0.2">
      <c r="A2844" s="601"/>
      <c r="B2844" s="658"/>
      <c r="F2844" s="593"/>
      <c r="G2844" s="593"/>
      <c r="H2844" s="593"/>
      <c r="I2844" s="593"/>
      <c r="J2844" s="593"/>
      <c r="K2844" s="593"/>
    </row>
    <row r="2845" spans="1:11" x14ac:dyDescent="0.2">
      <c r="A2845" s="601"/>
      <c r="B2845" s="658"/>
      <c r="F2845" s="593"/>
      <c r="G2845" s="593"/>
      <c r="H2845" s="593"/>
      <c r="I2845" s="593"/>
      <c r="J2845" s="593"/>
      <c r="K2845" s="593"/>
    </row>
    <row r="2846" spans="1:11" x14ac:dyDescent="0.2">
      <c r="A2846" s="601"/>
      <c r="B2846" s="658"/>
      <c r="F2846" s="593"/>
      <c r="G2846" s="593"/>
      <c r="H2846" s="593"/>
      <c r="I2846" s="593"/>
      <c r="J2846" s="593"/>
      <c r="K2846" s="593"/>
    </row>
    <row r="2847" spans="1:11" x14ac:dyDescent="0.2">
      <c r="A2847" s="601"/>
      <c r="B2847" s="658"/>
      <c r="F2847" s="593"/>
      <c r="G2847" s="593"/>
      <c r="H2847" s="593"/>
      <c r="I2847" s="593"/>
      <c r="J2847" s="593"/>
      <c r="K2847" s="593"/>
    </row>
    <row r="2848" spans="1:11" x14ac:dyDescent="0.2">
      <c r="A2848" s="601"/>
      <c r="B2848" s="658"/>
      <c r="F2848" s="593"/>
      <c r="G2848" s="593"/>
      <c r="H2848" s="593"/>
      <c r="I2848" s="593"/>
      <c r="J2848" s="593"/>
      <c r="K2848" s="593"/>
    </row>
    <row r="2849" spans="1:11" x14ac:dyDescent="0.2">
      <c r="A2849" s="601"/>
      <c r="B2849" s="658"/>
      <c r="F2849" s="593"/>
      <c r="G2849" s="593"/>
      <c r="H2849" s="593"/>
      <c r="I2849" s="593"/>
      <c r="J2849" s="593"/>
      <c r="K2849" s="593"/>
    </row>
    <row r="2850" spans="1:11" x14ac:dyDescent="0.2">
      <c r="A2850" s="601"/>
      <c r="B2850" s="658"/>
      <c r="F2850" s="593"/>
      <c r="G2850" s="593"/>
      <c r="H2850" s="593"/>
      <c r="I2850" s="593"/>
      <c r="J2850" s="593"/>
      <c r="K2850" s="593"/>
    </row>
    <row r="2851" spans="1:11" x14ac:dyDescent="0.2">
      <c r="A2851" s="601"/>
      <c r="B2851" s="658"/>
      <c r="F2851" s="593"/>
      <c r="G2851" s="593"/>
      <c r="H2851" s="593"/>
      <c r="I2851" s="593"/>
      <c r="J2851" s="593"/>
      <c r="K2851" s="593"/>
    </row>
    <row r="2852" spans="1:11" x14ac:dyDescent="0.2">
      <c r="A2852" s="601"/>
      <c r="B2852" s="658"/>
      <c r="F2852" s="593"/>
      <c r="G2852" s="593"/>
      <c r="H2852" s="593"/>
      <c r="I2852" s="593"/>
      <c r="J2852" s="593"/>
      <c r="K2852" s="593"/>
    </row>
    <row r="2853" spans="1:11" x14ac:dyDescent="0.2">
      <c r="A2853" s="601"/>
      <c r="B2853" s="658"/>
      <c r="F2853" s="593"/>
      <c r="G2853" s="593"/>
      <c r="H2853" s="593"/>
      <c r="I2853" s="593"/>
      <c r="J2853" s="593"/>
      <c r="K2853" s="593"/>
    </row>
    <row r="2854" spans="1:11" x14ac:dyDescent="0.2">
      <c r="A2854" s="601"/>
      <c r="B2854" s="658"/>
      <c r="F2854" s="593"/>
      <c r="G2854" s="593"/>
      <c r="H2854" s="593"/>
      <c r="I2854" s="593"/>
      <c r="J2854" s="593"/>
      <c r="K2854" s="593"/>
    </row>
    <row r="2855" spans="1:11" x14ac:dyDescent="0.2">
      <c r="A2855" s="601"/>
      <c r="B2855" s="658"/>
      <c r="F2855" s="593"/>
      <c r="G2855" s="593"/>
      <c r="H2855" s="593"/>
      <c r="I2855" s="593"/>
      <c r="J2855" s="593"/>
      <c r="K2855" s="593"/>
    </row>
    <row r="2856" spans="1:11" x14ac:dyDescent="0.2">
      <c r="A2856" s="601"/>
      <c r="B2856" s="658"/>
      <c r="F2856" s="593"/>
      <c r="G2856" s="593"/>
      <c r="H2856" s="593"/>
      <c r="I2856" s="593"/>
      <c r="J2856" s="593"/>
      <c r="K2856" s="593"/>
    </row>
    <row r="2857" spans="1:11" x14ac:dyDescent="0.2">
      <c r="A2857" s="601"/>
      <c r="B2857" s="658"/>
      <c r="F2857" s="593"/>
      <c r="G2857" s="593"/>
      <c r="H2857" s="593"/>
      <c r="I2857" s="593"/>
      <c r="J2857" s="593"/>
      <c r="K2857" s="593"/>
    </row>
    <row r="2858" spans="1:11" x14ac:dyDescent="0.2">
      <c r="A2858" s="601"/>
      <c r="B2858" s="658"/>
      <c r="F2858" s="593"/>
      <c r="G2858" s="593"/>
      <c r="H2858" s="593"/>
      <c r="I2858" s="593"/>
      <c r="J2858" s="593"/>
      <c r="K2858" s="593"/>
    </row>
    <row r="2859" spans="1:11" x14ac:dyDescent="0.2">
      <c r="A2859" s="601"/>
      <c r="B2859" s="658"/>
      <c r="F2859" s="593"/>
      <c r="G2859" s="593"/>
      <c r="H2859" s="593"/>
      <c r="I2859" s="593"/>
      <c r="J2859" s="593"/>
      <c r="K2859" s="593"/>
    </row>
    <row r="2860" spans="1:11" x14ac:dyDescent="0.2">
      <c r="A2860" s="601"/>
      <c r="B2860" s="658"/>
      <c r="F2860" s="593"/>
      <c r="G2860" s="593"/>
      <c r="H2860" s="593"/>
      <c r="I2860" s="593"/>
      <c r="J2860" s="593"/>
      <c r="K2860" s="593"/>
    </row>
    <row r="2861" spans="1:11" x14ac:dyDescent="0.2">
      <c r="A2861" s="601"/>
      <c r="B2861" s="658"/>
      <c r="F2861" s="593"/>
      <c r="G2861" s="593"/>
      <c r="H2861" s="593"/>
      <c r="I2861" s="593"/>
      <c r="J2861" s="593"/>
      <c r="K2861" s="593"/>
    </row>
    <row r="2862" spans="1:11" x14ac:dyDescent="0.2">
      <c r="A2862" s="601"/>
      <c r="B2862" s="658"/>
      <c r="F2862" s="593"/>
      <c r="G2862" s="593"/>
      <c r="H2862" s="593"/>
      <c r="I2862" s="593"/>
      <c r="J2862" s="593"/>
      <c r="K2862" s="593"/>
    </row>
    <row r="2863" spans="1:11" x14ac:dyDescent="0.2">
      <c r="A2863" s="601"/>
      <c r="B2863" s="658"/>
      <c r="F2863" s="593"/>
      <c r="G2863" s="593"/>
      <c r="H2863" s="593"/>
      <c r="I2863" s="593"/>
      <c r="J2863" s="593"/>
      <c r="K2863" s="593"/>
    </row>
    <row r="2864" spans="1:11" x14ac:dyDescent="0.2">
      <c r="A2864" s="601"/>
      <c r="B2864" s="658"/>
      <c r="F2864" s="593"/>
      <c r="G2864" s="593"/>
      <c r="H2864" s="593"/>
      <c r="I2864" s="593"/>
      <c r="J2864" s="593"/>
      <c r="K2864" s="593"/>
    </row>
    <row r="2865" spans="1:11" x14ac:dyDescent="0.2">
      <c r="A2865" s="601"/>
      <c r="B2865" s="658"/>
      <c r="F2865" s="593"/>
      <c r="G2865" s="593"/>
      <c r="H2865" s="593"/>
      <c r="I2865" s="593"/>
      <c r="J2865" s="593"/>
      <c r="K2865" s="593"/>
    </row>
    <row r="2866" spans="1:11" x14ac:dyDescent="0.2">
      <c r="A2866" s="601"/>
      <c r="B2866" s="658"/>
      <c r="F2866" s="593"/>
      <c r="G2866" s="593"/>
      <c r="H2866" s="593"/>
      <c r="I2866" s="593"/>
      <c r="J2866" s="593"/>
      <c r="K2866" s="593"/>
    </row>
    <row r="2867" spans="1:11" x14ac:dyDescent="0.2">
      <c r="A2867" s="601"/>
      <c r="B2867" s="658"/>
      <c r="F2867" s="593"/>
      <c r="G2867" s="593"/>
      <c r="H2867" s="593"/>
      <c r="I2867" s="593"/>
      <c r="J2867" s="593"/>
      <c r="K2867" s="593"/>
    </row>
    <row r="2868" spans="1:11" x14ac:dyDescent="0.2">
      <c r="A2868" s="601"/>
      <c r="B2868" s="658"/>
      <c r="F2868" s="593"/>
      <c r="G2868" s="593"/>
      <c r="H2868" s="593"/>
      <c r="I2868" s="593"/>
      <c r="J2868" s="593"/>
      <c r="K2868" s="593"/>
    </row>
    <row r="2869" spans="1:11" x14ac:dyDescent="0.2">
      <c r="A2869" s="601"/>
      <c r="B2869" s="658"/>
      <c r="F2869" s="593"/>
      <c r="G2869" s="593"/>
      <c r="H2869" s="593"/>
      <c r="I2869" s="593"/>
      <c r="J2869" s="593"/>
      <c r="K2869" s="593"/>
    </row>
    <row r="2870" spans="1:11" x14ac:dyDescent="0.2">
      <c r="A2870" s="601"/>
      <c r="B2870" s="658"/>
      <c r="F2870" s="593"/>
      <c r="G2870" s="593"/>
      <c r="H2870" s="593"/>
      <c r="I2870" s="593"/>
      <c r="J2870" s="593"/>
      <c r="K2870" s="593"/>
    </row>
    <row r="2871" spans="1:11" x14ac:dyDescent="0.2">
      <c r="A2871" s="601"/>
      <c r="B2871" s="658"/>
      <c r="F2871" s="593"/>
      <c r="G2871" s="593"/>
      <c r="H2871" s="593"/>
      <c r="I2871" s="593"/>
      <c r="J2871" s="593"/>
      <c r="K2871" s="593"/>
    </row>
    <row r="2872" spans="1:11" x14ac:dyDescent="0.2">
      <c r="A2872" s="601"/>
      <c r="B2872" s="658"/>
      <c r="F2872" s="593"/>
      <c r="G2872" s="593"/>
      <c r="H2872" s="593"/>
      <c r="I2872" s="593"/>
      <c r="J2872" s="593"/>
      <c r="K2872" s="593"/>
    </row>
    <row r="2873" spans="1:11" x14ac:dyDescent="0.2">
      <c r="A2873" s="601"/>
      <c r="B2873" s="658"/>
      <c r="F2873" s="593"/>
      <c r="G2873" s="593"/>
      <c r="H2873" s="593"/>
      <c r="I2873" s="593"/>
      <c r="J2873" s="593"/>
      <c r="K2873" s="593"/>
    </row>
    <row r="2874" spans="1:11" x14ac:dyDescent="0.2">
      <c r="A2874" s="601"/>
      <c r="B2874" s="658"/>
      <c r="F2874" s="593"/>
      <c r="G2874" s="593"/>
      <c r="H2874" s="593"/>
      <c r="I2874" s="593"/>
      <c r="J2874" s="593"/>
      <c r="K2874" s="593"/>
    </row>
    <row r="2875" spans="1:11" x14ac:dyDescent="0.2">
      <c r="A2875" s="601"/>
      <c r="B2875" s="658"/>
      <c r="F2875" s="593"/>
      <c r="G2875" s="593"/>
      <c r="H2875" s="593"/>
      <c r="I2875" s="593"/>
      <c r="J2875" s="593"/>
      <c r="K2875" s="593"/>
    </row>
    <row r="2876" spans="1:11" x14ac:dyDescent="0.2">
      <c r="A2876" s="601"/>
      <c r="B2876" s="658"/>
      <c r="F2876" s="593"/>
      <c r="G2876" s="593"/>
      <c r="H2876" s="593"/>
      <c r="I2876" s="593"/>
      <c r="J2876" s="593"/>
      <c r="K2876" s="593"/>
    </row>
    <row r="2877" spans="1:11" x14ac:dyDescent="0.2">
      <c r="A2877" s="601"/>
      <c r="B2877" s="658"/>
      <c r="F2877" s="593"/>
      <c r="G2877" s="593"/>
      <c r="H2877" s="593"/>
      <c r="I2877" s="593"/>
      <c r="J2877" s="593"/>
      <c r="K2877" s="593"/>
    </row>
    <row r="2878" spans="1:11" x14ac:dyDescent="0.2">
      <c r="A2878" s="601"/>
      <c r="B2878" s="658"/>
      <c r="F2878" s="593"/>
      <c r="G2878" s="593"/>
      <c r="H2878" s="593"/>
      <c r="I2878" s="593"/>
      <c r="J2878" s="593"/>
      <c r="K2878" s="593"/>
    </row>
    <row r="2879" spans="1:11" x14ac:dyDescent="0.2">
      <c r="A2879" s="601"/>
      <c r="B2879" s="658"/>
      <c r="F2879" s="593"/>
      <c r="G2879" s="593"/>
      <c r="H2879" s="593"/>
      <c r="I2879" s="593"/>
      <c r="J2879" s="593"/>
      <c r="K2879" s="593"/>
    </row>
    <row r="2880" spans="1:11" x14ac:dyDescent="0.2">
      <c r="A2880" s="601"/>
      <c r="B2880" s="658"/>
      <c r="F2880" s="593"/>
      <c r="G2880" s="593"/>
      <c r="H2880" s="593"/>
      <c r="I2880" s="593"/>
      <c r="J2880" s="593"/>
      <c r="K2880" s="593"/>
    </row>
    <row r="2881" spans="1:11" x14ac:dyDescent="0.2">
      <c r="A2881" s="601"/>
      <c r="B2881" s="658"/>
      <c r="F2881" s="593"/>
      <c r="G2881" s="593"/>
      <c r="H2881" s="593"/>
      <c r="I2881" s="593"/>
      <c r="J2881" s="593"/>
      <c r="K2881" s="593"/>
    </row>
    <row r="2882" spans="1:11" x14ac:dyDescent="0.2">
      <c r="A2882" s="601"/>
      <c r="B2882" s="658"/>
      <c r="F2882" s="593"/>
      <c r="G2882" s="593"/>
      <c r="H2882" s="593"/>
      <c r="I2882" s="593"/>
      <c r="J2882" s="593"/>
      <c r="K2882" s="593"/>
    </row>
    <row r="2883" spans="1:11" x14ac:dyDescent="0.2">
      <c r="A2883" s="601"/>
      <c r="B2883" s="658"/>
      <c r="F2883" s="593"/>
      <c r="G2883" s="593"/>
      <c r="H2883" s="593"/>
      <c r="I2883" s="593"/>
      <c r="J2883" s="593"/>
      <c r="K2883" s="593"/>
    </row>
    <row r="2884" spans="1:11" x14ac:dyDescent="0.2">
      <c r="A2884" s="601"/>
      <c r="B2884" s="658"/>
      <c r="F2884" s="593"/>
      <c r="G2884" s="593"/>
      <c r="H2884" s="593"/>
      <c r="I2884" s="593"/>
      <c r="J2884" s="593"/>
      <c r="K2884" s="593"/>
    </row>
    <row r="2885" spans="1:11" x14ac:dyDescent="0.2">
      <c r="A2885" s="601"/>
      <c r="B2885" s="658"/>
      <c r="F2885" s="593"/>
      <c r="G2885" s="593"/>
      <c r="H2885" s="593"/>
      <c r="I2885" s="593"/>
      <c r="J2885" s="593"/>
      <c r="K2885" s="593"/>
    </row>
    <row r="2886" spans="1:11" x14ac:dyDescent="0.2">
      <c r="A2886" s="601"/>
      <c r="B2886" s="658"/>
      <c r="F2886" s="593"/>
      <c r="G2886" s="593"/>
      <c r="H2886" s="593"/>
      <c r="I2886" s="593"/>
      <c r="J2886" s="593"/>
      <c r="K2886" s="593"/>
    </row>
    <row r="2887" spans="1:11" x14ac:dyDescent="0.2">
      <c r="A2887" s="601"/>
      <c r="B2887" s="658"/>
      <c r="F2887" s="593"/>
      <c r="G2887" s="593"/>
      <c r="H2887" s="593"/>
      <c r="I2887" s="593"/>
      <c r="J2887" s="593"/>
      <c r="K2887" s="593"/>
    </row>
    <row r="2888" spans="1:11" x14ac:dyDescent="0.2">
      <c r="A2888" s="601"/>
      <c r="B2888" s="658"/>
      <c r="F2888" s="593"/>
      <c r="G2888" s="593"/>
      <c r="H2888" s="593"/>
      <c r="I2888" s="593"/>
      <c r="J2888" s="593"/>
      <c r="K2888" s="593"/>
    </row>
    <row r="2889" spans="1:11" x14ac:dyDescent="0.2">
      <c r="A2889" s="601"/>
      <c r="B2889" s="658"/>
      <c r="F2889" s="593"/>
      <c r="G2889" s="593"/>
      <c r="H2889" s="593"/>
      <c r="I2889" s="593"/>
      <c r="J2889" s="593"/>
      <c r="K2889" s="593"/>
    </row>
    <row r="2890" spans="1:11" x14ac:dyDescent="0.2">
      <c r="A2890" s="601"/>
      <c r="B2890" s="658"/>
      <c r="F2890" s="593"/>
      <c r="G2890" s="593"/>
      <c r="H2890" s="593"/>
      <c r="I2890" s="593"/>
      <c r="J2890" s="593"/>
      <c r="K2890" s="593"/>
    </row>
    <row r="2891" spans="1:11" x14ac:dyDescent="0.2">
      <c r="A2891" s="601"/>
      <c r="B2891" s="658"/>
      <c r="F2891" s="593"/>
      <c r="G2891" s="593"/>
      <c r="H2891" s="593"/>
      <c r="I2891" s="593"/>
      <c r="J2891" s="593"/>
      <c r="K2891" s="593"/>
    </row>
    <row r="2892" spans="1:11" x14ac:dyDescent="0.2">
      <c r="A2892" s="601"/>
      <c r="B2892" s="658"/>
      <c r="F2892" s="593"/>
      <c r="G2892" s="593"/>
      <c r="H2892" s="593"/>
      <c r="I2892" s="593"/>
      <c r="J2892" s="593"/>
      <c r="K2892" s="593"/>
    </row>
    <row r="2893" spans="1:11" x14ac:dyDescent="0.2">
      <c r="A2893" s="601"/>
      <c r="B2893" s="658"/>
      <c r="F2893" s="593"/>
      <c r="G2893" s="593"/>
      <c r="H2893" s="593"/>
      <c r="I2893" s="593"/>
      <c r="J2893" s="593"/>
      <c r="K2893" s="593"/>
    </row>
    <row r="2894" spans="1:11" x14ac:dyDescent="0.2">
      <c r="A2894" s="601"/>
      <c r="B2894" s="658"/>
      <c r="F2894" s="593"/>
      <c r="G2894" s="593"/>
      <c r="H2894" s="593"/>
      <c r="I2894" s="593"/>
      <c r="J2894" s="593"/>
      <c r="K2894" s="593"/>
    </row>
    <row r="2895" spans="1:11" x14ac:dyDescent="0.2">
      <c r="A2895" s="601"/>
      <c r="B2895" s="658"/>
      <c r="F2895" s="593"/>
      <c r="G2895" s="593"/>
      <c r="H2895" s="593"/>
      <c r="I2895" s="593"/>
      <c r="J2895" s="593"/>
      <c r="K2895" s="593"/>
    </row>
    <row r="2896" spans="1:11" x14ac:dyDescent="0.2">
      <c r="A2896" s="601"/>
      <c r="B2896" s="658"/>
      <c r="F2896" s="593"/>
      <c r="G2896" s="593"/>
      <c r="H2896" s="593"/>
      <c r="I2896" s="593"/>
      <c r="J2896" s="593"/>
      <c r="K2896" s="593"/>
    </row>
    <row r="2897" spans="1:11" x14ac:dyDescent="0.2">
      <c r="A2897" s="601"/>
      <c r="B2897" s="658"/>
      <c r="F2897" s="593"/>
      <c r="G2897" s="593"/>
      <c r="H2897" s="593"/>
      <c r="I2897" s="593"/>
      <c r="J2897" s="593"/>
      <c r="K2897" s="593"/>
    </row>
    <row r="2898" spans="1:11" x14ac:dyDescent="0.2">
      <c r="A2898" s="601"/>
      <c r="B2898" s="658"/>
      <c r="F2898" s="593"/>
      <c r="G2898" s="593"/>
      <c r="H2898" s="593"/>
      <c r="I2898" s="593"/>
      <c r="J2898" s="593"/>
      <c r="K2898" s="593"/>
    </row>
    <row r="2899" spans="1:11" x14ac:dyDescent="0.2">
      <c r="A2899" s="601"/>
      <c r="B2899" s="658"/>
      <c r="F2899" s="593"/>
      <c r="G2899" s="593"/>
      <c r="H2899" s="593"/>
      <c r="I2899" s="593"/>
      <c r="J2899" s="593"/>
      <c r="K2899" s="593"/>
    </row>
    <row r="2900" spans="1:11" x14ac:dyDescent="0.2">
      <c r="A2900" s="601"/>
      <c r="B2900" s="658"/>
      <c r="F2900" s="593"/>
      <c r="G2900" s="593"/>
      <c r="H2900" s="593"/>
      <c r="I2900" s="593"/>
      <c r="J2900" s="593"/>
      <c r="K2900" s="593"/>
    </row>
    <row r="2901" spans="1:11" x14ac:dyDescent="0.2">
      <c r="A2901" s="601"/>
      <c r="B2901" s="658"/>
      <c r="F2901" s="593"/>
      <c r="G2901" s="593"/>
      <c r="H2901" s="593"/>
      <c r="I2901" s="593"/>
      <c r="J2901" s="593"/>
      <c r="K2901" s="593"/>
    </row>
    <row r="2902" spans="1:11" x14ac:dyDescent="0.2">
      <c r="A2902" s="601"/>
      <c r="B2902" s="658"/>
      <c r="F2902" s="593"/>
      <c r="G2902" s="593"/>
      <c r="H2902" s="593"/>
      <c r="I2902" s="593"/>
      <c r="J2902" s="593"/>
      <c r="K2902" s="593"/>
    </row>
    <row r="2903" spans="1:11" x14ac:dyDescent="0.2">
      <c r="A2903" s="601"/>
      <c r="B2903" s="658"/>
      <c r="F2903" s="593"/>
      <c r="G2903" s="593"/>
      <c r="H2903" s="593"/>
      <c r="I2903" s="593"/>
      <c r="J2903" s="593"/>
      <c r="K2903" s="593"/>
    </row>
    <row r="2904" spans="1:11" x14ac:dyDescent="0.2">
      <c r="A2904" s="601"/>
      <c r="B2904" s="658"/>
      <c r="F2904" s="593"/>
      <c r="G2904" s="593"/>
      <c r="H2904" s="593"/>
      <c r="I2904" s="593"/>
      <c r="J2904" s="593"/>
      <c r="K2904" s="593"/>
    </row>
    <row r="2905" spans="1:11" x14ac:dyDescent="0.2">
      <c r="A2905" s="601"/>
      <c r="B2905" s="658"/>
      <c r="F2905" s="593"/>
      <c r="G2905" s="593"/>
      <c r="H2905" s="593"/>
      <c r="I2905" s="593"/>
      <c r="J2905" s="593"/>
      <c r="K2905" s="593"/>
    </row>
    <row r="2906" spans="1:11" x14ac:dyDescent="0.2">
      <c r="A2906" s="601"/>
      <c r="B2906" s="658"/>
      <c r="F2906" s="593"/>
      <c r="G2906" s="593"/>
      <c r="H2906" s="593"/>
      <c r="I2906" s="593"/>
      <c r="J2906" s="593"/>
      <c r="K2906" s="593"/>
    </row>
    <row r="2907" spans="1:11" x14ac:dyDescent="0.2">
      <c r="A2907" s="601"/>
      <c r="B2907" s="658"/>
      <c r="F2907" s="593"/>
      <c r="G2907" s="593"/>
      <c r="H2907" s="593"/>
      <c r="I2907" s="593"/>
      <c r="J2907" s="593"/>
      <c r="K2907" s="593"/>
    </row>
    <row r="2908" spans="1:11" x14ac:dyDescent="0.2">
      <c r="A2908" s="601"/>
      <c r="B2908" s="658"/>
      <c r="F2908" s="593"/>
      <c r="G2908" s="593"/>
      <c r="H2908" s="593"/>
      <c r="I2908" s="593"/>
      <c r="J2908" s="593"/>
      <c r="K2908" s="593"/>
    </row>
    <row r="2909" spans="1:11" x14ac:dyDescent="0.2">
      <c r="A2909" s="601"/>
      <c r="B2909" s="658"/>
      <c r="F2909" s="593"/>
      <c r="G2909" s="593"/>
      <c r="H2909" s="593"/>
      <c r="I2909" s="593"/>
      <c r="J2909" s="593"/>
      <c r="K2909" s="593"/>
    </row>
    <row r="2910" spans="1:11" x14ac:dyDescent="0.2">
      <c r="A2910" s="601"/>
      <c r="B2910" s="658"/>
      <c r="F2910" s="593"/>
      <c r="G2910" s="593"/>
      <c r="H2910" s="593"/>
      <c r="I2910" s="593"/>
      <c r="J2910" s="593"/>
      <c r="K2910" s="593"/>
    </row>
    <row r="2911" spans="1:11" x14ac:dyDescent="0.2">
      <c r="A2911" s="601"/>
      <c r="B2911" s="658"/>
      <c r="F2911" s="593"/>
      <c r="G2911" s="593"/>
      <c r="H2911" s="593"/>
      <c r="I2911" s="593"/>
      <c r="J2911" s="593"/>
      <c r="K2911" s="593"/>
    </row>
    <row r="2912" spans="1:11" x14ac:dyDescent="0.2">
      <c r="A2912" s="601"/>
      <c r="B2912" s="658"/>
      <c r="F2912" s="593"/>
      <c r="G2912" s="593"/>
      <c r="H2912" s="593"/>
      <c r="I2912" s="593"/>
      <c r="J2912" s="593"/>
      <c r="K2912" s="593"/>
    </row>
    <row r="2913" spans="1:11" x14ac:dyDescent="0.2">
      <c r="A2913" s="601"/>
      <c r="B2913" s="658"/>
      <c r="F2913" s="593"/>
      <c r="G2913" s="593"/>
      <c r="H2913" s="593"/>
      <c r="I2913" s="593"/>
      <c r="J2913" s="593"/>
      <c r="K2913" s="593"/>
    </row>
    <row r="2914" spans="1:11" x14ac:dyDescent="0.2">
      <c r="A2914" s="601"/>
      <c r="B2914" s="658"/>
      <c r="F2914" s="593"/>
      <c r="G2914" s="593"/>
      <c r="H2914" s="593"/>
      <c r="I2914" s="593"/>
      <c r="J2914" s="593"/>
      <c r="K2914" s="593"/>
    </row>
    <row r="2915" spans="1:11" x14ac:dyDescent="0.2">
      <c r="A2915" s="601"/>
      <c r="B2915" s="658"/>
      <c r="F2915" s="593"/>
      <c r="G2915" s="593"/>
      <c r="H2915" s="593"/>
      <c r="I2915" s="593"/>
      <c r="J2915" s="593"/>
      <c r="K2915" s="593"/>
    </row>
    <row r="2916" spans="1:11" x14ac:dyDescent="0.2">
      <c r="A2916" s="601"/>
      <c r="B2916" s="658"/>
      <c r="F2916" s="593"/>
      <c r="G2916" s="593"/>
      <c r="H2916" s="593"/>
      <c r="I2916" s="593"/>
      <c r="J2916" s="593"/>
      <c r="K2916" s="593"/>
    </row>
    <row r="2917" spans="1:11" x14ac:dyDescent="0.2">
      <c r="A2917" s="601"/>
      <c r="B2917" s="658"/>
      <c r="F2917" s="593"/>
      <c r="G2917" s="593"/>
      <c r="H2917" s="593"/>
      <c r="I2917" s="593"/>
      <c r="J2917" s="593"/>
      <c r="K2917" s="593"/>
    </row>
    <row r="2918" spans="1:11" x14ac:dyDescent="0.2">
      <c r="A2918" s="601"/>
      <c r="B2918" s="658"/>
      <c r="F2918" s="593"/>
      <c r="G2918" s="593"/>
      <c r="H2918" s="593"/>
      <c r="I2918" s="593"/>
      <c r="J2918" s="593"/>
      <c r="K2918" s="593"/>
    </row>
    <row r="2919" spans="1:11" x14ac:dyDescent="0.2">
      <c r="A2919" s="601"/>
      <c r="B2919" s="658"/>
      <c r="F2919" s="593"/>
      <c r="G2919" s="593"/>
      <c r="H2919" s="593"/>
      <c r="I2919" s="593"/>
      <c r="J2919" s="593"/>
      <c r="K2919" s="593"/>
    </row>
    <row r="2920" spans="1:11" x14ac:dyDescent="0.2">
      <c r="A2920" s="601"/>
      <c r="B2920" s="658"/>
      <c r="F2920" s="593"/>
      <c r="G2920" s="593"/>
      <c r="H2920" s="593"/>
      <c r="I2920" s="593"/>
      <c r="J2920" s="593"/>
      <c r="K2920" s="593"/>
    </row>
    <row r="2921" spans="1:11" x14ac:dyDescent="0.2">
      <c r="A2921" s="601"/>
      <c r="B2921" s="658"/>
      <c r="F2921" s="593"/>
      <c r="G2921" s="593"/>
      <c r="H2921" s="593"/>
      <c r="I2921" s="593"/>
      <c r="J2921" s="593"/>
      <c r="K2921" s="593"/>
    </row>
    <row r="2922" spans="1:11" x14ac:dyDescent="0.2">
      <c r="A2922" s="601"/>
      <c r="B2922" s="658"/>
      <c r="F2922" s="593"/>
      <c r="G2922" s="593"/>
      <c r="H2922" s="593"/>
      <c r="I2922" s="593"/>
      <c r="J2922" s="593"/>
      <c r="K2922" s="593"/>
    </row>
    <row r="2923" spans="1:11" x14ac:dyDescent="0.2">
      <c r="A2923" s="601"/>
      <c r="B2923" s="658"/>
      <c r="F2923" s="593"/>
      <c r="G2923" s="593"/>
      <c r="H2923" s="593"/>
      <c r="I2923" s="593"/>
      <c r="J2923" s="593"/>
      <c r="K2923" s="593"/>
    </row>
    <row r="2924" spans="1:11" x14ac:dyDescent="0.2">
      <c r="A2924" s="601"/>
      <c r="B2924" s="658"/>
      <c r="F2924" s="593"/>
      <c r="G2924" s="593"/>
      <c r="H2924" s="593"/>
      <c r="I2924" s="593"/>
      <c r="J2924" s="593"/>
      <c r="K2924" s="593"/>
    </row>
    <row r="2925" spans="1:11" x14ac:dyDescent="0.2">
      <c r="A2925" s="601"/>
      <c r="B2925" s="658"/>
      <c r="F2925" s="593"/>
      <c r="G2925" s="593"/>
      <c r="H2925" s="593"/>
      <c r="I2925" s="593"/>
      <c r="J2925" s="593"/>
      <c r="K2925" s="593"/>
    </row>
    <row r="2926" spans="1:11" x14ac:dyDescent="0.2">
      <c r="A2926" s="601"/>
      <c r="B2926" s="658"/>
      <c r="F2926" s="593"/>
      <c r="G2926" s="593"/>
      <c r="H2926" s="593"/>
      <c r="I2926" s="593"/>
      <c r="J2926" s="593"/>
      <c r="K2926" s="593"/>
    </row>
    <row r="2927" spans="1:11" x14ac:dyDescent="0.2">
      <c r="A2927" s="601"/>
      <c r="B2927" s="658"/>
      <c r="F2927" s="593"/>
      <c r="G2927" s="593"/>
      <c r="H2927" s="593"/>
      <c r="I2927" s="593"/>
      <c r="J2927" s="593"/>
      <c r="K2927" s="593"/>
    </row>
    <row r="2928" spans="1:11" x14ac:dyDescent="0.2">
      <c r="A2928" s="601"/>
      <c r="B2928" s="658"/>
      <c r="F2928" s="593"/>
      <c r="G2928" s="593"/>
      <c r="H2928" s="593"/>
      <c r="I2928" s="593"/>
      <c r="J2928" s="593"/>
      <c r="K2928" s="593"/>
    </row>
    <row r="2929" spans="1:11" x14ac:dyDescent="0.2">
      <c r="A2929" s="601"/>
      <c r="B2929" s="658"/>
      <c r="F2929" s="593"/>
      <c r="G2929" s="593"/>
      <c r="H2929" s="593"/>
      <c r="I2929" s="593"/>
      <c r="J2929" s="593"/>
      <c r="K2929" s="593"/>
    </row>
    <row r="2930" spans="1:11" x14ac:dyDescent="0.2">
      <c r="A2930" s="601"/>
      <c r="B2930" s="658"/>
      <c r="F2930" s="593"/>
      <c r="G2930" s="593"/>
      <c r="H2930" s="593"/>
      <c r="I2930" s="593"/>
      <c r="J2930" s="593"/>
      <c r="K2930" s="593"/>
    </row>
    <row r="2931" spans="1:11" x14ac:dyDescent="0.2">
      <c r="A2931" s="601"/>
      <c r="B2931" s="658"/>
      <c r="F2931" s="593"/>
      <c r="G2931" s="593"/>
      <c r="H2931" s="593"/>
      <c r="I2931" s="593"/>
      <c r="J2931" s="593"/>
      <c r="K2931" s="593"/>
    </row>
    <row r="2932" spans="1:11" x14ac:dyDescent="0.2">
      <c r="A2932" s="601"/>
      <c r="B2932" s="658"/>
      <c r="F2932" s="593"/>
      <c r="G2932" s="593"/>
      <c r="H2932" s="593"/>
      <c r="I2932" s="593"/>
      <c r="J2932" s="593"/>
      <c r="K2932" s="593"/>
    </row>
    <row r="2933" spans="1:11" x14ac:dyDescent="0.2">
      <c r="A2933" s="601"/>
      <c r="B2933" s="658"/>
      <c r="F2933" s="593"/>
      <c r="G2933" s="593"/>
      <c r="H2933" s="593"/>
      <c r="I2933" s="593"/>
      <c r="J2933" s="593"/>
      <c r="K2933" s="593"/>
    </row>
    <row r="2934" spans="1:11" x14ac:dyDescent="0.2">
      <c r="A2934" s="601"/>
      <c r="B2934" s="658"/>
      <c r="F2934" s="593"/>
      <c r="G2934" s="593"/>
      <c r="H2934" s="593"/>
      <c r="I2934" s="593"/>
      <c r="J2934" s="593"/>
      <c r="K2934" s="593"/>
    </row>
    <row r="2935" spans="1:11" x14ac:dyDescent="0.2">
      <c r="A2935" s="601"/>
      <c r="B2935" s="658"/>
      <c r="F2935" s="593"/>
      <c r="G2935" s="593"/>
      <c r="H2935" s="593"/>
      <c r="I2935" s="593"/>
      <c r="J2935" s="593"/>
      <c r="K2935" s="593"/>
    </row>
    <row r="2936" spans="1:11" x14ac:dyDescent="0.2">
      <c r="A2936" s="601"/>
      <c r="B2936" s="658"/>
      <c r="F2936" s="593"/>
      <c r="G2936" s="593"/>
      <c r="H2936" s="593"/>
      <c r="I2936" s="593"/>
      <c r="J2936" s="593"/>
      <c r="K2936" s="593"/>
    </row>
    <row r="2937" spans="1:11" x14ac:dyDescent="0.2">
      <c r="A2937" s="601"/>
      <c r="B2937" s="658"/>
      <c r="F2937" s="593"/>
      <c r="G2937" s="593"/>
      <c r="H2937" s="593"/>
      <c r="I2937" s="593"/>
      <c r="J2937" s="593"/>
      <c r="K2937" s="593"/>
    </row>
    <row r="2938" spans="1:11" x14ac:dyDescent="0.2">
      <c r="A2938" s="601"/>
      <c r="B2938" s="658"/>
      <c r="F2938" s="593"/>
      <c r="G2938" s="593"/>
      <c r="H2938" s="593"/>
      <c r="I2938" s="593"/>
      <c r="J2938" s="593"/>
      <c r="K2938" s="593"/>
    </row>
    <row r="2939" spans="1:11" x14ac:dyDescent="0.2">
      <c r="A2939" s="601"/>
      <c r="B2939" s="658"/>
      <c r="F2939" s="593"/>
      <c r="G2939" s="593"/>
      <c r="H2939" s="593"/>
      <c r="I2939" s="593"/>
      <c r="J2939" s="593"/>
      <c r="K2939" s="593"/>
    </row>
    <row r="2940" spans="1:11" x14ac:dyDescent="0.2">
      <c r="A2940" s="601"/>
      <c r="B2940" s="658"/>
      <c r="F2940" s="593"/>
      <c r="G2940" s="593"/>
      <c r="H2940" s="593"/>
      <c r="I2940" s="593"/>
      <c r="J2940" s="593"/>
      <c r="K2940" s="593"/>
    </row>
    <row r="2941" spans="1:11" x14ac:dyDescent="0.2">
      <c r="A2941" s="601"/>
      <c r="B2941" s="658"/>
      <c r="F2941" s="593"/>
      <c r="G2941" s="593"/>
      <c r="H2941" s="593"/>
      <c r="I2941" s="593"/>
      <c r="J2941" s="593"/>
      <c r="K2941" s="593"/>
    </row>
    <row r="2942" spans="1:11" x14ac:dyDescent="0.2">
      <c r="A2942" s="601"/>
      <c r="B2942" s="658"/>
      <c r="F2942" s="593"/>
      <c r="G2942" s="593"/>
      <c r="H2942" s="593"/>
      <c r="I2942" s="593"/>
      <c r="J2942" s="593"/>
      <c r="K2942" s="593"/>
    </row>
    <row r="2943" spans="1:11" x14ac:dyDescent="0.2">
      <c r="A2943" s="601"/>
      <c r="B2943" s="658"/>
      <c r="F2943" s="593"/>
      <c r="G2943" s="593"/>
      <c r="H2943" s="593"/>
      <c r="I2943" s="593"/>
      <c r="J2943" s="593"/>
      <c r="K2943" s="593"/>
    </row>
    <row r="2944" spans="1:11" x14ac:dyDescent="0.2">
      <c r="A2944" s="601"/>
      <c r="B2944" s="658"/>
      <c r="F2944" s="593"/>
      <c r="G2944" s="593"/>
      <c r="H2944" s="593"/>
      <c r="I2944" s="593"/>
      <c r="J2944" s="593"/>
      <c r="K2944" s="593"/>
    </row>
    <row r="2945" spans="1:11" x14ac:dyDescent="0.2">
      <c r="A2945" s="601"/>
      <c r="B2945" s="658"/>
      <c r="F2945" s="593"/>
      <c r="G2945" s="593"/>
      <c r="H2945" s="593"/>
      <c r="I2945" s="593"/>
      <c r="J2945" s="593"/>
      <c r="K2945" s="593"/>
    </row>
    <row r="2946" spans="1:11" x14ac:dyDescent="0.2">
      <c r="A2946" s="601"/>
      <c r="B2946" s="658"/>
      <c r="F2946" s="593"/>
      <c r="G2946" s="593"/>
      <c r="H2946" s="593"/>
      <c r="I2946" s="593"/>
      <c r="J2946" s="593"/>
      <c r="K2946" s="593"/>
    </row>
    <row r="2947" spans="1:11" x14ac:dyDescent="0.2">
      <c r="A2947" s="601"/>
      <c r="B2947" s="658"/>
      <c r="F2947" s="593"/>
      <c r="G2947" s="593"/>
      <c r="H2947" s="593"/>
      <c r="I2947" s="593"/>
      <c r="J2947" s="593"/>
      <c r="K2947" s="593"/>
    </row>
    <row r="2948" spans="1:11" x14ac:dyDescent="0.2">
      <c r="A2948" s="601"/>
      <c r="B2948" s="658"/>
      <c r="F2948" s="593"/>
      <c r="G2948" s="593"/>
      <c r="H2948" s="593"/>
      <c r="I2948" s="593"/>
      <c r="J2948" s="593"/>
      <c r="K2948" s="593"/>
    </row>
    <row r="2949" spans="1:11" x14ac:dyDescent="0.2">
      <c r="A2949" s="601"/>
      <c r="B2949" s="658"/>
      <c r="F2949" s="593"/>
      <c r="G2949" s="593"/>
      <c r="H2949" s="593"/>
      <c r="I2949" s="593"/>
      <c r="J2949" s="593"/>
      <c r="K2949" s="593"/>
    </row>
    <row r="2950" spans="1:11" x14ac:dyDescent="0.2">
      <c r="A2950" s="601"/>
      <c r="B2950" s="658"/>
      <c r="F2950" s="593"/>
      <c r="G2950" s="593"/>
      <c r="H2950" s="593"/>
      <c r="I2950" s="593"/>
      <c r="J2950" s="593"/>
      <c r="K2950" s="593"/>
    </row>
    <row r="2951" spans="1:11" x14ac:dyDescent="0.2">
      <c r="A2951" s="601"/>
      <c r="B2951" s="658"/>
      <c r="F2951" s="593"/>
      <c r="G2951" s="593"/>
      <c r="H2951" s="593"/>
      <c r="I2951" s="593"/>
      <c r="J2951" s="593"/>
      <c r="K2951" s="593"/>
    </row>
    <row r="2952" spans="1:11" x14ac:dyDescent="0.2">
      <c r="A2952" s="601"/>
      <c r="B2952" s="658"/>
      <c r="F2952" s="593"/>
      <c r="G2952" s="593"/>
      <c r="H2952" s="593"/>
      <c r="I2952" s="593"/>
      <c r="J2952" s="593"/>
      <c r="K2952" s="593"/>
    </row>
    <row r="2953" spans="1:11" x14ac:dyDescent="0.2">
      <c r="A2953" s="601"/>
      <c r="B2953" s="658"/>
      <c r="F2953" s="593"/>
      <c r="G2953" s="593"/>
      <c r="H2953" s="593"/>
      <c r="I2953" s="593"/>
      <c r="J2953" s="593"/>
      <c r="K2953" s="593"/>
    </row>
    <row r="2954" spans="1:11" x14ac:dyDescent="0.2">
      <c r="A2954" s="601"/>
      <c r="B2954" s="658"/>
      <c r="F2954" s="593"/>
      <c r="G2954" s="593"/>
      <c r="H2954" s="593"/>
      <c r="I2954" s="593"/>
      <c r="J2954" s="593"/>
      <c r="K2954" s="593"/>
    </row>
    <row r="2955" spans="1:11" x14ac:dyDescent="0.2">
      <c r="A2955" s="601"/>
      <c r="B2955" s="658"/>
      <c r="F2955" s="593"/>
      <c r="G2955" s="593"/>
      <c r="H2955" s="593"/>
      <c r="I2955" s="593"/>
      <c r="J2955" s="593"/>
      <c r="K2955" s="593"/>
    </row>
    <row r="2956" spans="1:11" x14ac:dyDescent="0.2">
      <c r="A2956" s="601"/>
      <c r="B2956" s="658"/>
      <c r="F2956" s="593"/>
      <c r="G2956" s="593"/>
      <c r="H2956" s="593"/>
      <c r="I2956" s="593"/>
      <c r="J2956" s="593"/>
      <c r="K2956" s="593"/>
    </row>
    <row r="2957" spans="1:11" x14ac:dyDescent="0.2">
      <c r="A2957" s="601"/>
      <c r="B2957" s="658"/>
      <c r="F2957" s="593"/>
      <c r="G2957" s="593"/>
      <c r="H2957" s="593"/>
      <c r="I2957" s="593"/>
      <c r="J2957" s="593"/>
      <c r="K2957" s="593"/>
    </row>
    <row r="2958" spans="1:11" x14ac:dyDescent="0.2">
      <c r="A2958" s="601"/>
      <c r="B2958" s="658"/>
      <c r="F2958" s="593"/>
      <c r="G2958" s="593"/>
      <c r="H2958" s="593"/>
      <c r="I2958" s="593"/>
      <c r="J2958" s="593"/>
      <c r="K2958" s="593"/>
    </row>
    <row r="2959" spans="1:11" x14ac:dyDescent="0.2">
      <c r="A2959" s="601"/>
      <c r="B2959" s="658"/>
      <c r="F2959" s="593"/>
      <c r="G2959" s="593"/>
      <c r="H2959" s="593"/>
      <c r="I2959" s="593"/>
      <c r="J2959" s="593"/>
      <c r="K2959" s="593"/>
    </row>
    <row r="2960" spans="1:11" x14ac:dyDescent="0.2">
      <c r="A2960" s="601"/>
      <c r="B2960" s="658"/>
      <c r="F2960" s="593"/>
      <c r="G2960" s="593"/>
      <c r="H2960" s="593"/>
      <c r="I2960" s="593"/>
      <c r="J2960" s="593"/>
      <c r="K2960" s="593"/>
    </row>
    <row r="2961" spans="1:11" x14ac:dyDescent="0.2">
      <c r="A2961" s="601"/>
      <c r="B2961" s="658"/>
      <c r="F2961" s="593"/>
      <c r="G2961" s="593"/>
      <c r="H2961" s="593"/>
      <c r="I2961" s="593"/>
      <c r="J2961" s="593"/>
      <c r="K2961" s="593"/>
    </row>
    <row r="2962" spans="1:11" x14ac:dyDescent="0.2">
      <c r="A2962" s="601"/>
      <c r="B2962" s="658"/>
      <c r="F2962" s="593"/>
      <c r="G2962" s="593"/>
      <c r="H2962" s="593"/>
      <c r="I2962" s="593"/>
      <c r="J2962" s="593"/>
      <c r="K2962" s="593"/>
    </row>
    <row r="2963" spans="1:11" x14ac:dyDescent="0.2">
      <c r="A2963" s="601"/>
      <c r="B2963" s="658"/>
      <c r="F2963" s="593"/>
      <c r="G2963" s="593"/>
      <c r="H2963" s="593"/>
      <c r="I2963" s="593"/>
      <c r="J2963" s="593"/>
      <c r="K2963" s="593"/>
    </row>
    <row r="2964" spans="1:11" x14ac:dyDescent="0.2">
      <c r="A2964" s="601"/>
      <c r="B2964" s="658"/>
      <c r="F2964" s="593"/>
      <c r="G2964" s="593"/>
      <c r="H2964" s="593"/>
      <c r="I2964" s="593"/>
      <c r="J2964" s="593"/>
      <c r="K2964" s="593"/>
    </row>
    <row r="2965" spans="1:11" x14ac:dyDescent="0.2">
      <c r="A2965" s="601"/>
      <c r="B2965" s="658"/>
      <c r="F2965" s="593"/>
      <c r="G2965" s="593"/>
      <c r="H2965" s="593"/>
      <c r="I2965" s="593"/>
      <c r="J2965" s="593"/>
      <c r="K2965" s="593"/>
    </row>
    <row r="2966" spans="1:11" x14ac:dyDescent="0.2">
      <c r="A2966" s="601"/>
      <c r="B2966" s="658"/>
      <c r="F2966" s="593"/>
      <c r="G2966" s="593"/>
      <c r="H2966" s="593"/>
      <c r="I2966" s="593"/>
      <c r="J2966" s="593"/>
      <c r="K2966" s="593"/>
    </row>
    <row r="2967" spans="1:11" x14ac:dyDescent="0.2">
      <c r="A2967" s="601"/>
      <c r="B2967" s="658"/>
      <c r="F2967" s="593"/>
      <c r="G2967" s="593"/>
      <c r="H2967" s="593"/>
      <c r="I2967" s="593"/>
      <c r="J2967" s="593"/>
      <c r="K2967" s="593"/>
    </row>
    <row r="2968" spans="1:11" x14ac:dyDescent="0.2">
      <c r="A2968" s="601"/>
      <c r="B2968" s="658"/>
      <c r="F2968" s="593"/>
      <c r="G2968" s="593"/>
      <c r="H2968" s="593"/>
      <c r="I2968" s="593"/>
      <c r="J2968" s="593"/>
      <c r="K2968" s="593"/>
    </row>
    <row r="2969" spans="1:11" x14ac:dyDescent="0.2">
      <c r="A2969" s="601"/>
      <c r="B2969" s="658"/>
      <c r="F2969" s="593"/>
      <c r="G2969" s="593"/>
      <c r="H2969" s="593"/>
      <c r="I2969" s="593"/>
      <c r="J2969" s="593"/>
      <c r="K2969" s="593"/>
    </row>
    <row r="2970" spans="1:11" x14ac:dyDescent="0.2">
      <c r="A2970" s="601"/>
      <c r="B2970" s="658"/>
      <c r="F2970" s="593"/>
      <c r="G2970" s="593"/>
      <c r="H2970" s="593"/>
      <c r="I2970" s="593"/>
      <c r="J2970" s="593"/>
      <c r="K2970" s="593"/>
    </row>
    <row r="2971" spans="1:11" x14ac:dyDescent="0.2">
      <c r="A2971" s="601"/>
      <c r="B2971" s="658"/>
      <c r="F2971" s="593"/>
      <c r="G2971" s="593"/>
      <c r="H2971" s="593"/>
      <c r="I2971" s="593"/>
      <c r="J2971" s="593"/>
      <c r="K2971" s="593"/>
    </row>
    <row r="2972" spans="1:11" x14ac:dyDescent="0.2">
      <c r="A2972" s="601"/>
      <c r="B2972" s="658"/>
      <c r="F2972" s="593"/>
      <c r="G2972" s="593"/>
      <c r="H2972" s="593"/>
      <c r="I2972" s="593"/>
      <c r="J2972" s="593"/>
      <c r="K2972" s="593"/>
    </row>
    <row r="2973" spans="1:11" x14ac:dyDescent="0.2">
      <c r="A2973" s="601"/>
      <c r="B2973" s="658"/>
      <c r="F2973" s="593"/>
      <c r="G2973" s="593"/>
      <c r="H2973" s="593"/>
      <c r="I2973" s="593"/>
      <c r="J2973" s="593"/>
      <c r="K2973" s="593"/>
    </row>
    <row r="2974" spans="1:11" x14ac:dyDescent="0.2">
      <c r="A2974" s="601"/>
      <c r="B2974" s="658"/>
      <c r="F2974" s="593"/>
      <c r="G2974" s="593"/>
      <c r="H2974" s="593"/>
      <c r="I2974" s="593"/>
      <c r="J2974" s="593"/>
      <c r="K2974" s="593"/>
    </row>
    <row r="2975" spans="1:11" x14ac:dyDescent="0.2">
      <c r="A2975" s="601"/>
      <c r="B2975" s="658"/>
      <c r="F2975" s="593"/>
      <c r="G2975" s="593"/>
      <c r="H2975" s="593"/>
      <c r="I2975" s="593"/>
      <c r="J2975" s="593"/>
      <c r="K2975" s="593"/>
    </row>
    <row r="2976" spans="1:11" x14ac:dyDescent="0.2">
      <c r="A2976" s="601"/>
      <c r="B2976" s="658"/>
      <c r="F2976" s="593"/>
      <c r="G2976" s="593"/>
      <c r="H2976" s="593"/>
      <c r="I2976" s="593"/>
      <c r="J2976" s="593"/>
      <c r="K2976" s="593"/>
    </row>
    <row r="2977" spans="1:11" x14ac:dyDescent="0.2">
      <c r="A2977" s="601"/>
      <c r="B2977" s="658"/>
      <c r="F2977" s="593"/>
      <c r="G2977" s="593"/>
      <c r="H2977" s="593"/>
      <c r="I2977" s="593"/>
      <c r="J2977" s="593"/>
      <c r="K2977" s="593"/>
    </row>
    <row r="2978" spans="1:11" x14ac:dyDescent="0.2">
      <c r="A2978" s="601"/>
      <c r="B2978" s="658"/>
      <c r="F2978" s="593"/>
      <c r="G2978" s="593"/>
      <c r="H2978" s="593"/>
      <c r="I2978" s="593"/>
      <c r="J2978" s="593"/>
      <c r="K2978" s="593"/>
    </row>
    <row r="2979" spans="1:11" x14ac:dyDescent="0.2">
      <c r="A2979" s="601"/>
      <c r="B2979" s="658"/>
      <c r="F2979" s="593"/>
      <c r="G2979" s="593"/>
      <c r="H2979" s="593"/>
      <c r="I2979" s="593"/>
      <c r="J2979" s="593"/>
      <c r="K2979" s="593"/>
    </row>
    <row r="2980" spans="1:11" x14ac:dyDescent="0.2">
      <c r="A2980" s="601"/>
      <c r="B2980" s="658"/>
      <c r="F2980" s="593"/>
      <c r="G2980" s="593"/>
      <c r="H2980" s="593"/>
      <c r="I2980" s="593"/>
      <c r="J2980" s="593"/>
      <c r="K2980" s="593"/>
    </row>
    <row r="2981" spans="1:11" x14ac:dyDescent="0.2">
      <c r="A2981" s="601"/>
      <c r="B2981" s="658"/>
      <c r="F2981" s="593"/>
      <c r="G2981" s="593"/>
      <c r="H2981" s="593"/>
      <c r="I2981" s="593"/>
      <c r="J2981" s="593"/>
      <c r="K2981" s="593"/>
    </row>
    <row r="2982" spans="1:11" x14ac:dyDescent="0.2">
      <c r="A2982" s="601"/>
      <c r="B2982" s="658"/>
      <c r="F2982" s="593"/>
      <c r="G2982" s="593"/>
      <c r="H2982" s="593"/>
      <c r="I2982" s="593"/>
      <c r="J2982" s="593"/>
      <c r="K2982" s="593"/>
    </row>
    <row r="2983" spans="1:11" x14ac:dyDescent="0.2">
      <c r="A2983" s="601"/>
      <c r="B2983" s="658"/>
      <c r="F2983" s="593"/>
      <c r="G2983" s="593"/>
      <c r="H2983" s="593"/>
      <c r="I2983" s="593"/>
      <c r="J2983" s="593"/>
      <c r="K2983" s="593"/>
    </row>
    <row r="2984" spans="1:11" x14ac:dyDescent="0.2">
      <c r="A2984" s="601"/>
      <c r="B2984" s="658"/>
      <c r="F2984" s="593"/>
      <c r="G2984" s="593"/>
      <c r="H2984" s="593"/>
      <c r="I2984" s="593"/>
      <c r="J2984" s="593"/>
      <c r="K2984" s="593"/>
    </row>
    <row r="2985" spans="1:11" x14ac:dyDescent="0.2">
      <c r="A2985" s="601"/>
      <c r="B2985" s="658"/>
      <c r="F2985" s="593"/>
      <c r="G2985" s="593"/>
      <c r="H2985" s="593"/>
      <c r="I2985" s="593"/>
      <c r="J2985" s="593"/>
      <c r="K2985" s="593"/>
    </row>
    <row r="2986" spans="1:11" x14ac:dyDescent="0.2">
      <c r="A2986" s="601"/>
      <c r="B2986" s="658"/>
      <c r="F2986" s="593"/>
      <c r="G2986" s="593"/>
      <c r="H2986" s="593"/>
      <c r="I2986" s="593"/>
      <c r="J2986" s="593"/>
      <c r="K2986" s="593"/>
    </row>
    <row r="2987" spans="1:11" x14ac:dyDescent="0.2">
      <c r="A2987" s="601"/>
      <c r="B2987" s="658"/>
      <c r="F2987" s="593"/>
      <c r="G2987" s="593"/>
      <c r="H2987" s="593"/>
      <c r="I2987" s="593"/>
      <c r="J2987" s="593"/>
      <c r="K2987" s="593"/>
    </row>
    <row r="2988" spans="1:11" x14ac:dyDescent="0.2">
      <c r="A2988" s="601"/>
      <c r="B2988" s="658"/>
      <c r="F2988" s="593"/>
      <c r="G2988" s="593"/>
      <c r="H2988" s="593"/>
      <c r="I2988" s="593"/>
      <c r="J2988" s="593"/>
      <c r="K2988" s="593"/>
    </row>
    <row r="2989" spans="1:11" x14ac:dyDescent="0.2">
      <c r="A2989" s="601"/>
      <c r="B2989" s="658"/>
      <c r="F2989" s="593"/>
      <c r="G2989" s="593"/>
      <c r="H2989" s="593"/>
      <c r="I2989" s="593"/>
      <c r="J2989" s="593"/>
      <c r="K2989" s="593"/>
    </row>
    <row r="2990" spans="1:11" x14ac:dyDescent="0.2">
      <c r="A2990" s="601"/>
      <c r="B2990" s="658"/>
      <c r="F2990" s="593"/>
      <c r="G2990" s="593"/>
      <c r="H2990" s="593"/>
      <c r="I2990" s="593"/>
      <c r="J2990" s="593"/>
      <c r="K2990" s="593"/>
    </row>
    <row r="2991" spans="1:11" x14ac:dyDescent="0.2">
      <c r="A2991" s="601"/>
      <c r="B2991" s="658"/>
      <c r="F2991" s="593"/>
      <c r="G2991" s="593"/>
      <c r="H2991" s="593"/>
      <c r="I2991" s="593"/>
      <c r="J2991" s="593"/>
      <c r="K2991" s="593"/>
    </row>
    <row r="2992" spans="1:11" x14ac:dyDescent="0.2">
      <c r="A2992" s="601"/>
      <c r="B2992" s="658"/>
      <c r="F2992" s="593"/>
      <c r="G2992" s="593"/>
      <c r="H2992" s="593"/>
      <c r="I2992" s="593"/>
      <c r="J2992" s="593"/>
      <c r="K2992" s="593"/>
    </row>
    <row r="2993" spans="1:11" x14ac:dyDescent="0.2">
      <c r="A2993" s="601"/>
      <c r="B2993" s="658"/>
      <c r="F2993" s="593"/>
      <c r="G2993" s="593"/>
      <c r="H2993" s="593"/>
      <c r="I2993" s="593"/>
      <c r="J2993" s="593"/>
      <c r="K2993" s="593"/>
    </row>
    <row r="2994" spans="1:11" x14ac:dyDescent="0.2">
      <c r="A2994" s="601"/>
      <c r="B2994" s="658"/>
      <c r="F2994" s="593"/>
      <c r="G2994" s="593"/>
      <c r="H2994" s="593"/>
      <c r="I2994" s="593"/>
      <c r="J2994" s="593"/>
      <c r="K2994" s="593"/>
    </row>
    <row r="2995" spans="1:11" x14ac:dyDescent="0.2">
      <c r="A2995" s="601"/>
      <c r="B2995" s="658"/>
      <c r="F2995" s="593"/>
      <c r="G2995" s="593"/>
      <c r="H2995" s="593"/>
      <c r="I2995" s="593"/>
      <c r="J2995" s="593"/>
      <c r="K2995" s="593"/>
    </row>
    <row r="2996" spans="1:11" x14ac:dyDescent="0.2">
      <c r="A2996" s="601"/>
      <c r="B2996" s="658"/>
      <c r="F2996" s="593"/>
      <c r="G2996" s="593"/>
      <c r="H2996" s="593"/>
      <c r="I2996" s="593"/>
      <c r="J2996" s="593"/>
      <c r="K2996" s="593"/>
    </row>
    <row r="2997" spans="1:11" x14ac:dyDescent="0.2">
      <c r="A2997" s="601"/>
      <c r="B2997" s="658"/>
      <c r="F2997" s="593"/>
      <c r="G2997" s="593"/>
      <c r="H2997" s="593"/>
      <c r="I2997" s="593"/>
      <c r="J2997" s="593"/>
      <c r="K2997" s="593"/>
    </row>
    <row r="2998" spans="1:11" x14ac:dyDescent="0.2">
      <c r="A2998" s="601"/>
      <c r="B2998" s="658"/>
      <c r="F2998" s="593"/>
      <c r="G2998" s="593"/>
      <c r="H2998" s="593"/>
      <c r="I2998" s="593"/>
      <c r="J2998" s="593"/>
      <c r="K2998" s="593"/>
    </row>
    <row r="2999" spans="1:11" x14ac:dyDescent="0.2">
      <c r="A2999" s="601"/>
      <c r="B2999" s="658"/>
      <c r="F2999" s="593"/>
      <c r="G2999" s="593"/>
      <c r="H2999" s="593"/>
      <c r="I2999" s="593"/>
      <c r="J2999" s="593"/>
      <c r="K2999" s="593"/>
    </row>
    <row r="3000" spans="1:11" x14ac:dyDescent="0.2">
      <c r="A3000" s="601"/>
      <c r="B3000" s="658"/>
      <c r="F3000" s="593"/>
      <c r="G3000" s="593"/>
      <c r="H3000" s="593"/>
      <c r="I3000" s="593"/>
      <c r="J3000" s="593"/>
      <c r="K3000" s="593"/>
    </row>
    <row r="3001" spans="1:11" x14ac:dyDescent="0.2">
      <c r="A3001" s="601"/>
      <c r="B3001" s="658"/>
      <c r="F3001" s="593"/>
      <c r="G3001" s="593"/>
      <c r="H3001" s="593"/>
      <c r="I3001" s="593"/>
      <c r="J3001" s="593"/>
      <c r="K3001" s="593"/>
    </row>
    <row r="3002" spans="1:11" x14ac:dyDescent="0.2">
      <c r="A3002" s="601"/>
      <c r="B3002" s="658"/>
      <c r="F3002" s="593"/>
      <c r="G3002" s="593"/>
      <c r="H3002" s="593"/>
      <c r="I3002" s="593"/>
      <c r="J3002" s="593"/>
      <c r="K3002" s="593"/>
    </row>
    <row r="3003" spans="1:11" x14ac:dyDescent="0.2">
      <c r="A3003" s="601"/>
      <c r="B3003" s="658"/>
      <c r="F3003" s="593"/>
      <c r="G3003" s="593"/>
      <c r="H3003" s="593"/>
      <c r="I3003" s="593"/>
      <c r="J3003" s="593"/>
      <c r="K3003" s="593"/>
    </row>
    <row r="3004" spans="1:11" x14ac:dyDescent="0.2">
      <c r="A3004" s="601"/>
      <c r="B3004" s="658"/>
      <c r="F3004" s="593"/>
      <c r="G3004" s="593"/>
      <c r="H3004" s="593"/>
      <c r="I3004" s="593"/>
      <c r="J3004" s="593"/>
      <c r="K3004" s="593"/>
    </row>
    <row r="3005" spans="1:11" x14ac:dyDescent="0.2">
      <c r="A3005" s="601"/>
      <c r="B3005" s="658"/>
      <c r="F3005" s="593"/>
      <c r="G3005" s="593"/>
      <c r="H3005" s="593"/>
      <c r="I3005" s="593"/>
      <c r="J3005" s="593"/>
      <c r="K3005" s="593"/>
    </row>
    <row r="3006" spans="1:11" x14ac:dyDescent="0.2">
      <c r="A3006" s="601"/>
      <c r="B3006" s="658"/>
      <c r="F3006" s="593"/>
      <c r="G3006" s="593"/>
      <c r="H3006" s="593"/>
      <c r="I3006" s="593"/>
      <c r="J3006" s="593"/>
      <c r="K3006" s="593"/>
    </row>
    <row r="3007" spans="1:11" x14ac:dyDescent="0.2">
      <c r="A3007" s="601"/>
      <c r="B3007" s="658"/>
      <c r="F3007" s="593"/>
      <c r="G3007" s="593"/>
      <c r="H3007" s="593"/>
      <c r="I3007" s="593"/>
      <c r="J3007" s="593"/>
      <c r="K3007" s="593"/>
    </row>
    <row r="3008" spans="1:11" x14ac:dyDescent="0.2">
      <c r="A3008" s="601"/>
      <c r="B3008" s="658"/>
      <c r="F3008" s="593"/>
      <c r="G3008" s="593"/>
      <c r="H3008" s="593"/>
      <c r="I3008" s="593"/>
      <c r="J3008" s="593"/>
      <c r="K3008" s="593"/>
    </row>
    <row r="3009" spans="1:11" x14ac:dyDescent="0.2">
      <c r="A3009" s="601"/>
      <c r="B3009" s="658"/>
      <c r="F3009" s="593"/>
      <c r="G3009" s="593"/>
      <c r="H3009" s="593"/>
      <c r="I3009" s="593"/>
      <c r="J3009" s="593"/>
      <c r="K3009" s="593"/>
    </row>
    <row r="3010" spans="1:11" x14ac:dyDescent="0.2">
      <c r="A3010" s="601"/>
      <c r="B3010" s="658"/>
      <c r="F3010" s="593"/>
      <c r="G3010" s="593"/>
      <c r="H3010" s="593"/>
      <c r="I3010" s="593"/>
      <c r="J3010" s="593"/>
      <c r="K3010" s="593"/>
    </row>
    <row r="3011" spans="1:11" x14ac:dyDescent="0.2">
      <c r="A3011" s="601"/>
      <c r="B3011" s="658"/>
      <c r="F3011" s="593"/>
      <c r="G3011" s="593"/>
      <c r="H3011" s="593"/>
      <c r="I3011" s="593"/>
      <c r="J3011" s="593"/>
      <c r="K3011" s="593"/>
    </row>
    <row r="3012" spans="1:11" x14ac:dyDescent="0.2">
      <c r="A3012" s="601"/>
      <c r="B3012" s="658"/>
      <c r="F3012" s="593"/>
      <c r="G3012" s="593"/>
      <c r="H3012" s="593"/>
      <c r="I3012" s="593"/>
      <c r="J3012" s="593"/>
      <c r="K3012" s="593"/>
    </row>
    <row r="3013" spans="1:11" x14ac:dyDescent="0.2">
      <c r="A3013" s="601"/>
      <c r="B3013" s="658"/>
      <c r="F3013" s="593"/>
      <c r="G3013" s="593"/>
      <c r="H3013" s="593"/>
      <c r="I3013" s="593"/>
      <c r="J3013" s="593"/>
      <c r="K3013" s="593"/>
    </row>
    <row r="3014" spans="1:11" x14ac:dyDescent="0.2">
      <c r="A3014" s="601"/>
      <c r="B3014" s="658"/>
      <c r="F3014" s="593"/>
      <c r="G3014" s="593"/>
      <c r="H3014" s="593"/>
      <c r="I3014" s="593"/>
      <c r="J3014" s="593"/>
      <c r="K3014" s="593"/>
    </row>
    <row r="3015" spans="1:11" x14ac:dyDescent="0.2">
      <c r="A3015" s="601"/>
      <c r="B3015" s="658"/>
      <c r="F3015" s="593"/>
      <c r="G3015" s="593"/>
      <c r="H3015" s="593"/>
      <c r="I3015" s="593"/>
      <c r="J3015" s="593"/>
      <c r="K3015" s="593"/>
    </row>
    <row r="3016" spans="1:11" x14ac:dyDescent="0.2">
      <c r="A3016" s="601"/>
      <c r="B3016" s="658"/>
      <c r="F3016" s="593"/>
      <c r="G3016" s="593"/>
      <c r="H3016" s="593"/>
      <c r="I3016" s="593"/>
      <c r="J3016" s="593"/>
      <c r="K3016" s="593"/>
    </row>
    <row r="3017" spans="1:11" x14ac:dyDescent="0.2">
      <c r="A3017" s="601"/>
      <c r="B3017" s="658"/>
      <c r="F3017" s="593"/>
      <c r="G3017" s="593"/>
      <c r="H3017" s="593"/>
      <c r="I3017" s="593"/>
      <c r="J3017" s="593"/>
      <c r="K3017" s="593"/>
    </row>
    <row r="3018" spans="1:11" x14ac:dyDescent="0.2">
      <c r="A3018" s="601"/>
      <c r="B3018" s="658"/>
      <c r="F3018" s="593"/>
      <c r="G3018" s="593"/>
      <c r="H3018" s="593"/>
      <c r="I3018" s="593"/>
      <c r="J3018" s="593"/>
      <c r="K3018" s="593"/>
    </row>
    <row r="3019" spans="1:11" x14ac:dyDescent="0.2">
      <c r="A3019" s="601"/>
      <c r="B3019" s="658"/>
      <c r="F3019" s="593"/>
      <c r="G3019" s="593"/>
      <c r="H3019" s="593"/>
      <c r="I3019" s="593"/>
      <c r="J3019" s="593"/>
      <c r="K3019" s="593"/>
    </row>
    <row r="3020" spans="1:11" x14ac:dyDescent="0.2">
      <c r="A3020" s="601"/>
      <c r="B3020" s="658"/>
      <c r="F3020" s="593"/>
      <c r="G3020" s="593"/>
      <c r="H3020" s="593"/>
      <c r="I3020" s="593"/>
      <c r="J3020" s="593"/>
      <c r="K3020" s="593"/>
    </row>
    <row r="3021" spans="1:11" x14ac:dyDescent="0.2">
      <c r="A3021" s="601"/>
      <c r="B3021" s="658"/>
      <c r="F3021" s="593"/>
      <c r="G3021" s="593"/>
      <c r="H3021" s="593"/>
      <c r="I3021" s="593"/>
      <c r="J3021" s="593"/>
      <c r="K3021" s="593"/>
    </row>
    <row r="3022" spans="1:11" x14ac:dyDescent="0.2">
      <c r="A3022" s="601"/>
      <c r="B3022" s="658"/>
      <c r="F3022" s="593"/>
      <c r="G3022" s="593"/>
      <c r="H3022" s="593"/>
      <c r="I3022" s="593"/>
      <c r="J3022" s="593"/>
      <c r="K3022" s="593"/>
    </row>
    <row r="3023" spans="1:11" x14ac:dyDescent="0.2">
      <c r="A3023" s="601"/>
      <c r="B3023" s="658"/>
      <c r="F3023" s="593"/>
      <c r="G3023" s="593"/>
      <c r="H3023" s="593"/>
      <c r="I3023" s="593"/>
      <c r="J3023" s="593"/>
      <c r="K3023" s="593"/>
    </row>
    <row r="3024" spans="1:11" x14ac:dyDescent="0.2">
      <c r="A3024" s="601"/>
      <c r="B3024" s="658"/>
      <c r="F3024" s="593"/>
      <c r="G3024" s="593"/>
      <c r="H3024" s="593"/>
      <c r="I3024" s="593"/>
      <c r="J3024" s="593"/>
      <c r="K3024" s="593"/>
    </row>
    <row r="3025" spans="1:11" x14ac:dyDescent="0.2">
      <c r="A3025" s="601"/>
      <c r="B3025" s="658"/>
      <c r="F3025" s="593"/>
      <c r="G3025" s="593"/>
      <c r="H3025" s="593"/>
      <c r="I3025" s="593"/>
      <c r="J3025" s="593"/>
      <c r="K3025" s="593"/>
    </row>
    <row r="3026" spans="1:11" x14ac:dyDescent="0.2">
      <c r="A3026" s="601"/>
      <c r="B3026" s="658"/>
      <c r="F3026" s="593"/>
      <c r="G3026" s="593"/>
      <c r="H3026" s="593"/>
      <c r="I3026" s="593"/>
      <c r="J3026" s="593"/>
      <c r="K3026" s="593"/>
    </row>
    <row r="3027" spans="1:11" x14ac:dyDescent="0.2">
      <c r="A3027" s="601"/>
      <c r="B3027" s="658"/>
      <c r="F3027" s="593"/>
      <c r="G3027" s="593"/>
      <c r="H3027" s="593"/>
      <c r="I3027" s="593"/>
      <c r="J3027" s="593"/>
      <c r="K3027" s="593"/>
    </row>
    <row r="3028" spans="1:11" x14ac:dyDescent="0.2">
      <c r="A3028" s="601"/>
      <c r="B3028" s="658"/>
      <c r="F3028" s="593"/>
      <c r="G3028" s="593"/>
      <c r="H3028" s="593"/>
      <c r="I3028" s="593"/>
      <c r="J3028" s="593"/>
      <c r="K3028" s="593"/>
    </row>
    <row r="3029" spans="1:11" x14ac:dyDescent="0.2">
      <c r="A3029" s="601"/>
      <c r="B3029" s="658"/>
      <c r="F3029" s="593"/>
      <c r="G3029" s="593"/>
      <c r="H3029" s="593"/>
      <c r="I3029" s="593"/>
      <c r="J3029" s="593"/>
      <c r="K3029" s="593"/>
    </row>
    <row r="3030" spans="1:11" x14ac:dyDescent="0.2">
      <c r="A3030" s="601"/>
      <c r="B3030" s="658"/>
      <c r="F3030" s="593"/>
      <c r="G3030" s="593"/>
      <c r="H3030" s="593"/>
      <c r="I3030" s="593"/>
      <c r="J3030" s="593"/>
      <c r="K3030" s="593"/>
    </row>
    <row r="3031" spans="1:11" x14ac:dyDescent="0.2">
      <c r="A3031" s="601"/>
      <c r="B3031" s="658"/>
      <c r="F3031" s="593"/>
      <c r="G3031" s="593"/>
      <c r="H3031" s="593"/>
      <c r="I3031" s="593"/>
      <c r="J3031" s="593"/>
      <c r="K3031" s="593"/>
    </row>
    <row r="3032" spans="1:11" x14ac:dyDescent="0.2">
      <c r="A3032" s="601"/>
      <c r="B3032" s="658"/>
      <c r="F3032" s="593"/>
      <c r="G3032" s="593"/>
      <c r="H3032" s="593"/>
      <c r="I3032" s="593"/>
      <c r="J3032" s="593"/>
      <c r="K3032" s="593"/>
    </row>
    <row r="3033" spans="1:11" x14ac:dyDescent="0.2">
      <c r="A3033" s="601"/>
      <c r="B3033" s="658"/>
      <c r="F3033" s="593"/>
      <c r="G3033" s="593"/>
      <c r="H3033" s="593"/>
      <c r="I3033" s="593"/>
      <c r="J3033" s="593"/>
      <c r="K3033" s="593"/>
    </row>
    <row r="3034" spans="1:11" x14ac:dyDescent="0.2">
      <c r="A3034" s="601"/>
      <c r="B3034" s="658"/>
      <c r="F3034" s="593"/>
      <c r="G3034" s="593"/>
      <c r="H3034" s="593"/>
      <c r="I3034" s="593"/>
      <c r="J3034" s="593"/>
      <c r="K3034" s="593"/>
    </row>
    <row r="3035" spans="1:11" x14ac:dyDescent="0.2">
      <c r="A3035" s="601"/>
      <c r="B3035" s="658"/>
      <c r="F3035" s="593"/>
      <c r="G3035" s="593"/>
      <c r="H3035" s="593"/>
      <c r="I3035" s="593"/>
      <c r="J3035" s="593"/>
      <c r="K3035" s="593"/>
    </row>
    <row r="3036" spans="1:11" x14ac:dyDescent="0.2">
      <c r="A3036" s="601"/>
      <c r="B3036" s="658"/>
      <c r="F3036" s="593"/>
      <c r="G3036" s="593"/>
      <c r="H3036" s="593"/>
      <c r="I3036" s="593"/>
      <c r="J3036" s="593"/>
      <c r="K3036" s="593"/>
    </row>
    <row r="3037" spans="1:11" x14ac:dyDescent="0.2">
      <c r="A3037" s="601"/>
      <c r="B3037" s="658"/>
      <c r="F3037" s="593"/>
      <c r="G3037" s="593"/>
      <c r="H3037" s="593"/>
      <c r="I3037" s="593"/>
      <c r="J3037" s="593"/>
      <c r="K3037" s="593"/>
    </row>
    <row r="3038" spans="1:11" x14ac:dyDescent="0.2">
      <c r="A3038" s="601"/>
      <c r="B3038" s="658"/>
      <c r="F3038" s="593"/>
      <c r="G3038" s="593"/>
      <c r="H3038" s="593"/>
      <c r="I3038" s="593"/>
      <c r="J3038" s="593"/>
      <c r="K3038" s="593"/>
    </row>
    <row r="3039" spans="1:11" x14ac:dyDescent="0.2">
      <c r="A3039" s="601"/>
      <c r="B3039" s="658"/>
      <c r="F3039" s="593"/>
      <c r="G3039" s="593"/>
      <c r="H3039" s="593"/>
      <c r="I3039" s="593"/>
      <c r="J3039" s="593"/>
      <c r="K3039" s="593"/>
    </row>
    <row r="3040" spans="1:11" x14ac:dyDescent="0.2">
      <c r="A3040" s="601"/>
      <c r="B3040" s="658"/>
      <c r="F3040" s="593"/>
      <c r="G3040" s="593"/>
      <c r="H3040" s="593"/>
      <c r="I3040" s="593"/>
      <c r="J3040" s="593"/>
      <c r="K3040" s="593"/>
    </row>
    <row r="3041" spans="1:11" x14ac:dyDescent="0.2">
      <c r="A3041" s="601"/>
      <c r="B3041" s="658"/>
      <c r="F3041" s="593"/>
      <c r="G3041" s="593"/>
      <c r="H3041" s="593"/>
      <c r="I3041" s="593"/>
      <c r="J3041" s="593"/>
      <c r="K3041" s="593"/>
    </row>
    <row r="3042" spans="1:11" x14ac:dyDescent="0.2">
      <c r="A3042" s="601"/>
      <c r="B3042" s="658"/>
      <c r="F3042" s="593"/>
      <c r="G3042" s="593"/>
      <c r="H3042" s="593"/>
      <c r="I3042" s="593"/>
      <c r="J3042" s="593"/>
      <c r="K3042" s="593"/>
    </row>
    <row r="3043" spans="1:11" x14ac:dyDescent="0.2">
      <c r="A3043" s="601"/>
      <c r="B3043" s="658"/>
      <c r="F3043" s="593"/>
      <c r="G3043" s="593"/>
      <c r="H3043" s="593"/>
      <c r="I3043" s="593"/>
      <c r="J3043" s="593"/>
      <c r="K3043" s="593"/>
    </row>
    <row r="3044" spans="1:11" x14ac:dyDescent="0.2">
      <c r="A3044" s="601"/>
      <c r="B3044" s="658"/>
      <c r="F3044" s="593"/>
      <c r="G3044" s="593"/>
      <c r="H3044" s="593"/>
      <c r="I3044" s="593"/>
      <c r="J3044" s="593"/>
      <c r="K3044" s="593"/>
    </row>
    <row r="3045" spans="1:11" x14ac:dyDescent="0.2">
      <c r="A3045" s="601"/>
      <c r="B3045" s="658"/>
      <c r="F3045" s="593"/>
      <c r="G3045" s="593"/>
      <c r="H3045" s="593"/>
      <c r="I3045" s="593"/>
      <c r="J3045" s="593"/>
      <c r="K3045" s="593"/>
    </row>
    <row r="3046" spans="1:11" x14ac:dyDescent="0.2">
      <c r="A3046" s="601"/>
      <c r="B3046" s="658"/>
      <c r="F3046" s="593"/>
      <c r="G3046" s="593"/>
      <c r="H3046" s="593"/>
      <c r="I3046" s="593"/>
      <c r="J3046" s="593"/>
      <c r="K3046" s="593"/>
    </row>
    <row r="3047" spans="1:11" x14ac:dyDescent="0.2">
      <c r="A3047" s="601"/>
      <c r="B3047" s="658"/>
      <c r="F3047" s="593"/>
      <c r="G3047" s="593"/>
      <c r="H3047" s="593"/>
      <c r="I3047" s="593"/>
      <c r="J3047" s="593"/>
      <c r="K3047" s="593"/>
    </row>
    <row r="3048" spans="1:11" x14ac:dyDescent="0.2">
      <c r="A3048" s="601"/>
      <c r="B3048" s="658"/>
      <c r="F3048" s="593"/>
      <c r="G3048" s="593"/>
      <c r="H3048" s="593"/>
      <c r="I3048" s="593"/>
      <c r="J3048" s="593"/>
      <c r="K3048" s="593"/>
    </row>
    <row r="3049" spans="1:11" x14ac:dyDescent="0.2">
      <c r="A3049" s="601"/>
      <c r="B3049" s="658"/>
      <c r="F3049" s="593"/>
      <c r="G3049" s="593"/>
      <c r="H3049" s="593"/>
      <c r="I3049" s="593"/>
      <c r="J3049" s="593"/>
      <c r="K3049" s="593"/>
    </row>
    <row r="3050" spans="1:11" x14ac:dyDescent="0.2">
      <c r="A3050" s="601"/>
      <c r="B3050" s="658"/>
      <c r="F3050" s="593"/>
      <c r="G3050" s="593"/>
      <c r="H3050" s="593"/>
      <c r="I3050" s="593"/>
      <c r="J3050" s="593"/>
      <c r="K3050" s="593"/>
    </row>
    <row r="3051" spans="1:11" x14ac:dyDescent="0.2">
      <c r="A3051" s="601"/>
      <c r="B3051" s="658"/>
      <c r="F3051" s="593"/>
      <c r="G3051" s="593"/>
      <c r="H3051" s="593"/>
      <c r="I3051" s="593"/>
      <c r="J3051" s="593"/>
      <c r="K3051" s="593"/>
    </row>
    <row r="3052" spans="1:11" x14ac:dyDescent="0.2">
      <c r="A3052" s="601"/>
      <c r="B3052" s="658"/>
      <c r="F3052" s="593"/>
      <c r="G3052" s="593"/>
      <c r="H3052" s="593"/>
      <c r="I3052" s="593"/>
      <c r="J3052" s="593"/>
      <c r="K3052" s="593"/>
    </row>
    <row r="3053" spans="1:11" x14ac:dyDescent="0.2">
      <c r="A3053" s="601"/>
      <c r="B3053" s="658"/>
      <c r="F3053" s="593"/>
      <c r="G3053" s="593"/>
      <c r="H3053" s="593"/>
      <c r="I3053" s="593"/>
      <c r="J3053" s="593"/>
      <c r="K3053" s="593"/>
    </row>
    <row r="3054" spans="1:11" x14ac:dyDescent="0.2">
      <c r="A3054" s="601"/>
      <c r="B3054" s="658"/>
      <c r="F3054" s="593"/>
      <c r="G3054" s="593"/>
      <c r="H3054" s="593"/>
      <c r="I3054" s="593"/>
      <c r="J3054" s="593"/>
      <c r="K3054" s="593"/>
    </row>
    <row r="3055" spans="1:11" x14ac:dyDescent="0.2">
      <c r="A3055" s="601"/>
      <c r="B3055" s="658"/>
      <c r="F3055" s="593"/>
      <c r="G3055" s="593"/>
      <c r="H3055" s="593"/>
      <c r="I3055" s="593"/>
      <c r="J3055" s="593"/>
      <c r="K3055" s="593"/>
    </row>
    <row r="3056" spans="1:11" x14ac:dyDescent="0.2">
      <c r="A3056" s="601"/>
      <c r="B3056" s="658"/>
      <c r="F3056" s="593"/>
      <c r="G3056" s="593"/>
      <c r="H3056" s="593"/>
      <c r="I3056" s="593"/>
      <c r="J3056" s="593"/>
      <c r="K3056" s="593"/>
    </row>
    <row r="3057" spans="1:11" x14ac:dyDescent="0.2">
      <c r="A3057" s="601"/>
      <c r="B3057" s="658"/>
      <c r="F3057" s="593"/>
      <c r="G3057" s="593"/>
      <c r="H3057" s="593"/>
      <c r="I3057" s="593"/>
      <c r="J3057" s="593"/>
      <c r="K3057" s="593"/>
    </row>
    <row r="3058" spans="1:11" x14ac:dyDescent="0.2">
      <c r="A3058" s="601"/>
      <c r="B3058" s="658"/>
      <c r="F3058" s="593"/>
      <c r="G3058" s="593"/>
      <c r="H3058" s="593"/>
      <c r="I3058" s="593"/>
      <c r="J3058" s="593"/>
      <c r="K3058" s="593"/>
    </row>
    <row r="3059" spans="1:11" x14ac:dyDescent="0.2">
      <c r="A3059" s="601"/>
      <c r="B3059" s="658"/>
      <c r="F3059" s="593"/>
      <c r="G3059" s="593"/>
      <c r="H3059" s="593"/>
      <c r="I3059" s="593"/>
      <c r="J3059" s="593"/>
      <c r="K3059" s="593"/>
    </row>
    <row r="3060" spans="1:11" x14ac:dyDescent="0.2">
      <c r="A3060" s="601"/>
      <c r="B3060" s="658"/>
      <c r="F3060" s="593"/>
      <c r="G3060" s="593"/>
      <c r="H3060" s="593"/>
      <c r="I3060" s="593"/>
      <c r="J3060" s="593"/>
      <c r="K3060" s="593"/>
    </row>
    <row r="3061" spans="1:11" x14ac:dyDescent="0.2">
      <c r="A3061" s="601"/>
      <c r="B3061" s="658"/>
      <c r="F3061" s="593"/>
      <c r="G3061" s="593"/>
      <c r="H3061" s="593"/>
      <c r="I3061" s="593"/>
      <c r="J3061" s="593"/>
      <c r="K3061" s="593"/>
    </row>
    <row r="3062" spans="1:11" x14ac:dyDescent="0.2">
      <c r="A3062" s="601"/>
      <c r="B3062" s="658"/>
      <c r="F3062" s="593"/>
      <c r="G3062" s="593"/>
      <c r="H3062" s="593"/>
      <c r="I3062" s="593"/>
      <c r="J3062" s="593"/>
      <c r="K3062" s="593"/>
    </row>
    <row r="3063" spans="1:11" x14ac:dyDescent="0.2">
      <c r="A3063" s="601"/>
      <c r="B3063" s="658"/>
      <c r="F3063" s="593"/>
      <c r="G3063" s="593"/>
      <c r="H3063" s="593"/>
      <c r="I3063" s="593"/>
      <c r="J3063" s="593"/>
      <c r="K3063" s="593"/>
    </row>
    <row r="3064" spans="1:11" x14ac:dyDescent="0.2">
      <c r="A3064" s="601"/>
      <c r="B3064" s="658"/>
      <c r="F3064" s="593"/>
      <c r="G3064" s="593"/>
      <c r="H3064" s="593"/>
      <c r="I3064" s="593"/>
      <c r="J3064" s="593"/>
      <c r="K3064" s="593"/>
    </row>
    <row r="3065" spans="1:11" x14ac:dyDescent="0.2">
      <c r="A3065" s="601"/>
      <c r="B3065" s="658"/>
      <c r="F3065" s="593"/>
      <c r="G3065" s="593"/>
      <c r="H3065" s="593"/>
      <c r="I3065" s="593"/>
      <c r="J3065" s="593"/>
      <c r="K3065" s="593"/>
    </row>
    <row r="3066" spans="1:11" x14ac:dyDescent="0.2">
      <c r="A3066" s="601"/>
      <c r="B3066" s="658"/>
      <c r="F3066" s="593"/>
      <c r="G3066" s="593"/>
      <c r="H3066" s="593"/>
      <c r="I3066" s="593"/>
      <c r="J3066" s="593"/>
      <c r="K3066" s="593"/>
    </row>
    <row r="3067" spans="1:11" x14ac:dyDescent="0.2">
      <c r="A3067" s="601"/>
      <c r="B3067" s="658"/>
      <c r="F3067" s="593"/>
      <c r="G3067" s="593"/>
      <c r="H3067" s="593"/>
      <c r="I3067" s="593"/>
      <c r="J3067" s="593"/>
      <c r="K3067" s="593"/>
    </row>
    <row r="3068" spans="1:11" x14ac:dyDescent="0.2">
      <c r="A3068" s="601"/>
      <c r="B3068" s="658"/>
      <c r="F3068" s="593"/>
      <c r="G3068" s="593"/>
      <c r="H3068" s="593"/>
      <c r="I3068" s="593"/>
      <c r="J3068" s="593"/>
      <c r="K3068" s="593"/>
    </row>
    <row r="3069" spans="1:11" x14ac:dyDescent="0.2">
      <c r="A3069" s="601"/>
      <c r="B3069" s="658"/>
      <c r="F3069" s="593"/>
      <c r="G3069" s="593"/>
      <c r="H3069" s="593"/>
      <c r="I3069" s="593"/>
      <c r="J3069" s="593"/>
      <c r="K3069" s="593"/>
    </row>
    <row r="3070" spans="1:11" x14ac:dyDescent="0.2">
      <c r="A3070" s="601"/>
      <c r="B3070" s="658"/>
      <c r="F3070" s="593"/>
      <c r="G3070" s="593"/>
      <c r="H3070" s="593"/>
      <c r="I3070" s="593"/>
      <c r="J3070" s="593"/>
      <c r="K3070" s="593"/>
    </row>
    <row r="3071" spans="1:11" x14ac:dyDescent="0.2">
      <c r="A3071" s="601"/>
      <c r="B3071" s="658"/>
      <c r="F3071" s="593"/>
      <c r="G3071" s="593"/>
      <c r="H3071" s="593"/>
      <c r="I3071" s="593"/>
      <c r="J3071" s="593"/>
      <c r="K3071" s="593"/>
    </row>
    <row r="3072" spans="1:11" x14ac:dyDescent="0.2">
      <c r="A3072" s="601"/>
      <c r="B3072" s="658"/>
      <c r="F3072" s="593"/>
      <c r="G3072" s="593"/>
      <c r="H3072" s="593"/>
      <c r="I3072" s="593"/>
      <c r="J3072" s="593"/>
      <c r="K3072" s="593"/>
    </row>
    <row r="3073" spans="1:11" x14ac:dyDescent="0.2">
      <c r="A3073" s="601"/>
      <c r="B3073" s="658"/>
      <c r="F3073" s="593"/>
      <c r="G3073" s="593"/>
      <c r="H3073" s="593"/>
      <c r="I3073" s="593"/>
      <c r="J3073" s="593"/>
      <c r="K3073" s="593"/>
    </row>
    <row r="3074" spans="1:11" x14ac:dyDescent="0.2">
      <c r="A3074" s="601"/>
      <c r="B3074" s="658"/>
      <c r="F3074" s="593"/>
      <c r="G3074" s="593"/>
      <c r="H3074" s="593"/>
      <c r="I3074" s="593"/>
      <c r="J3074" s="593"/>
      <c r="K3074" s="593"/>
    </row>
    <row r="3075" spans="1:11" x14ac:dyDescent="0.2">
      <c r="A3075" s="601"/>
      <c r="B3075" s="658"/>
      <c r="F3075" s="593"/>
      <c r="G3075" s="593"/>
      <c r="H3075" s="593"/>
      <c r="I3075" s="593"/>
      <c r="J3075" s="593"/>
      <c r="K3075" s="593"/>
    </row>
    <row r="3076" spans="1:11" x14ac:dyDescent="0.2">
      <c r="A3076" s="601"/>
      <c r="B3076" s="658"/>
      <c r="F3076" s="593"/>
      <c r="G3076" s="593"/>
      <c r="H3076" s="593"/>
      <c r="I3076" s="593"/>
      <c r="J3076" s="593"/>
      <c r="K3076" s="593"/>
    </row>
    <row r="3077" spans="1:11" x14ac:dyDescent="0.2">
      <c r="A3077" s="601"/>
      <c r="B3077" s="658"/>
      <c r="F3077" s="593"/>
      <c r="G3077" s="593"/>
      <c r="H3077" s="593"/>
      <c r="I3077" s="593"/>
      <c r="J3077" s="593"/>
      <c r="K3077" s="593"/>
    </row>
    <row r="3078" spans="1:11" x14ac:dyDescent="0.2">
      <c r="A3078" s="601"/>
      <c r="B3078" s="658"/>
      <c r="F3078" s="593"/>
      <c r="G3078" s="593"/>
      <c r="H3078" s="593"/>
      <c r="I3078" s="593"/>
      <c r="J3078" s="593"/>
      <c r="K3078" s="593"/>
    </row>
    <row r="3079" spans="1:11" x14ac:dyDescent="0.2">
      <c r="A3079" s="601"/>
      <c r="B3079" s="658"/>
      <c r="F3079" s="593"/>
      <c r="G3079" s="593"/>
      <c r="H3079" s="593"/>
      <c r="I3079" s="593"/>
      <c r="J3079" s="593"/>
      <c r="K3079" s="593"/>
    </row>
    <row r="3080" spans="1:11" x14ac:dyDescent="0.2">
      <c r="A3080" s="601"/>
      <c r="B3080" s="658"/>
      <c r="F3080" s="593"/>
      <c r="G3080" s="593"/>
      <c r="H3080" s="593"/>
      <c r="I3080" s="593"/>
      <c r="J3080" s="593"/>
      <c r="K3080" s="593"/>
    </row>
    <row r="3081" spans="1:11" x14ac:dyDescent="0.2">
      <c r="A3081" s="601"/>
      <c r="B3081" s="658"/>
      <c r="F3081" s="593"/>
      <c r="G3081" s="593"/>
      <c r="H3081" s="593"/>
      <c r="I3081" s="593"/>
      <c r="J3081" s="593"/>
      <c r="K3081" s="593"/>
    </row>
    <row r="3082" spans="1:11" x14ac:dyDescent="0.2">
      <c r="A3082" s="601"/>
      <c r="B3082" s="658"/>
      <c r="F3082" s="593"/>
      <c r="G3082" s="593"/>
      <c r="H3082" s="593"/>
      <c r="I3082" s="593"/>
      <c r="J3082" s="593"/>
      <c r="K3082" s="593"/>
    </row>
    <row r="3083" spans="1:11" x14ac:dyDescent="0.2">
      <c r="A3083" s="601"/>
      <c r="B3083" s="658"/>
      <c r="F3083" s="593"/>
      <c r="G3083" s="593"/>
      <c r="H3083" s="593"/>
      <c r="I3083" s="593"/>
      <c r="J3083" s="593"/>
      <c r="K3083" s="593"/>
    </row>
    <row r="3084" spans="1:11" x14ac:dyDescent="0.2">
      <c r="A3084" s="601"/>
      <c r="B3084" s="658"/>
      <c r="F3084" s="593"/>
      <c r="G3084" s="593"/>
      <c r="H3084" s="593"/>
      <c r="I3084" s="593"/>
      <c r="J3084" s="593"/>
      <c r="K3084" s="593"/>
    </row>
    <row r="3085" spans="1:11" x14ac:dyDescent="0.2">
      <c r="A3085" s="601"/>
      <c r="B3085" s="658"/>
      <c r="F3085" s="593"/>
      <c r="G3085" s="593"/>
      <c r="H3085" s="593"/>
      <c r="I3085" s="593"/>
      <c r="J3085" s="593"/>
      <c r="K3085" s="593"/>
    </row>
    <row r="3086" spans="1:11" x14ac:dyDescent="0.2">
      <c r="A3086" s="601"/>
      <c r="B3086" s="658"/>
      <c r="F3086" s="593"/>
      <c r="G3086" s="593"/>
      <c r="H3086" s="593"/>
      <c r="I3086" s="593"/>
      <c r="J3086" s="593"/>
      <c r="K3086" s="593"/>
    </row>
    <row r="3087" spans="1:11" x14ac:dyDescent="0.2">
      <c r="A3087" s="601"/>
      <c r="B3087" s="658"/>
      <c r="F3087" s="593"/>
      <c r="G3087" s="593"/>
      <c r="H3087" s="593"/>
      <c r="I3087" s="593"/>
      <c r="J3087" s="593"/>
      <c r="K3087" s="593"/>
    </row>
    <row r="3088" spans="1:11" x14ac:dyDescent="0.2">
      <c r="A3088" s="601"/>
      <c r="B3088" s="658"/>
      <c r="F3088" s="593"/>
      <c r="G3088" s="593"/>
      <c r="H3088" s="593"/>
      <c r="I3088" s="593"/>
      <c r="J3088" s="593"/>
      <c r="K3088" s="593"/>
    </row>
    <row r="3089" spans="1:11" x14ac:dyDescent="0.2">
      <c r="A3089" s="601"/>
      <c r="B3089" s="658"/>
      <c r="F3089" s="593"/>
      <c r="G3089" s="593"/>
      <c r="H3089" s="593"/>
      <c r="I3089" s="593"/>
      <c r="J3089" s="593"/>
      <c r="K3089" s="593"/>
    </row>
    <row r="3090" spans="1:11" x14ac:dyDescent="0.2">
      <c r="A3090" s="601"/>
      <c r="B3090" s="658"/>
      <c r="F3090" s="593"/>
      <c r="G3090" s="593"/>
      <c r="H3090" s="593"/>
      <c r="I3090" s="593"/>
      <c r="J3090" s="593"/>
      <c r="K3090" s="593"/>
    </row>
    <row r="3091" spans="1:11" x14ac:dyDescent="0.2">
      <c r="A3091" s="601"/>
      <c r="B3091" s="658"/>
      <c r="F3091" s="593"/>
      <c r="G3091" s="593"/>
      <c r="H3091" s="593"/>
      <c r="I3091" s="593"/>
      <c r="J3091" s="593"/>
      <c r="K3091" s="593"/>
    </row>
    <row r="3092" spans="1:11" x14ac:dyDescent="0.2">
      <c r="A3092" s="601"/>
      <c r="B3092" s="658"/>
      <c r="F3092" s="593"/>
      <c r="G3092" s="593"/>
      <c r="H3092" s="593"/>
      <c r="I3092" s="593"/>
      <c r="J3092" s="593"/>
      <c r="K3092" s="593"/>
    </row>
    <row r="3093" spans="1:11" x14ac:dyDescent="0.2">
      <c r="A3093" s="601"/>
      <c r="B3093" s="658"/>
      <c r="F3093" s="593"/>
      <c r="G3093" s="593"/>
      <c r="H3093" s="593"/>
      <c r="I3093" s="593"/>
      <c r="J3093" s="593"/>
      <c r="K3093" s="593"/>
    </row>
    <row r="3094" spans="1:11" x14ac:dyDescent="0.2">
      <c r="A3094" s="601"/>
      <c r="B3094" s="658"/>
      <c r="F3094" s="593"/>
      <c r="G3094" s="593"/>
      <c r="H3094" s="593"/>
      <c r="I3094" s="593"/>
      <c r="J3094" s="593"/>
      <c r="K3094" s="593"/>
    </row>
    <row r="3095" spans="1:11" x14ac:dyDescent="0.2">
      <c r="A3095" s="601"/>
      <c r="B3095" s="658"/>
      <c r="F3095" s="593"/>
      <c r="G3095" s="593"/>
      <c r="H3095" s="593"/>
      <c r="I3095" s="593"/>
      <c r="J3095" s="593"/>
      <c r="K3095" s="593"/>
    </row>
    <row r="3096" spans="1:11" x14ac:dyDescent="0.2">
      <c r="A3096" s="601"/>
      <c r="B3096" s="658"/>
      <c r="F3096" s="593"/>
      <c r="G3096" s="593"/>
      <c r="H3096" s="593"/>
      <c r="I3096" s="593"/>
      <c r="J3096" s="593"/>
      <c r="K3096" s="593"/>
    </row>
    <row r="3097" spans="1:11" x14ac:dyDescent="0.2">
      <c r="A3097" s="601"/>
      <c r="B3097" s="658"/>
      <c r="F3097" s="593"/>
      <c r="G3097" s="593"/>
      <c r="H3097" s="593"/>
      <c r="I3097" s="593"/>
      <c r="J3097" s="593"/>
      <c r="K3097" s="593"/>
    </row>
    <row r="3098" spans="1:11" x14ac:dyDescent="0.2">
      <c r="A3098" s="601"/>
      <c r="B3098" s="658"/>
      <c r="F3098" s="593"/>
      <c r="G3098" s="593"/>
      <c r="H3098" s="593"/>
      <c r="I3098" s="593"/>
      <c r="J3098" s="593"/>
      <c r="K3098" s="593"/>
    </row>
    <row r="3099" spans="1:11" x14ac:dyDescent="0.2">
      <c r="A3099" s="601"/>
      <c r="B3099" s="658"/>
      <c r="F3099" s="593"/>
      <c r="G3099" s="593"/>
      <c r="H3099" s="593"/>
      <c r="I3099" s="593"/>
      <c r="J3099" s="593"/>
      <c r="K3099" s="593"/>
    </row>
    <row r="3100" spans="1:11" x14ac:dyDescent="0.2">
      <c r="A3100" s="601"/>
      <c r="B3100" s="658"/>
      <c r="F3100" s="593"/>
      <c r="G3100" s="593"/>
      <c r="H3100" s="593"/>
      <c r="I3100" s="593"/>
      <c r="J3100" s="593"/>
      <c r="K3100" s="593"/>
    </row>
    <row r="3101" spans="1:11" x14ac:dyDescent="0.2">
      <c r="A3101" s="601"/>
      <c r="B3101" s="658"/>
      <c r="F3101" s="593"/>
      <c r="G3101" s="593"/>
      <c r="H3101" s="593"/>
      <c r="I3101" s="593"/>
      <c r="J3101" s="593"/>
      <c r="K3101" s="593"/>
    </row>
    <row r="3102" spans="1:11" x14ac:dyDescent="0.2">
      <c r="A3102" s="601"/>
      <c r="B3102" s="658"/>
      <c r="F3102" s="593"/>
      <c r="G3102" s="593"/>
      <c r="H3102" s="593"/>
      <c r="I3102" s="593"/>
      <c r="J3102" s="593"/>
      <c r="K3102" s="593"/>
    </row>
    <row r="3103" spans="1:11" x14ac:dyDescent="0.2">
      <c r="A3103" s="601"/>
      <c r="B3103" s="658"/>
      <c r="F3103" s="593"/>
      <c r="G3103" s="593"/>
      <c r="H3103" s="593"/>
      <c r="I3103" s="593"/>
      <c r="J3103" s="593"/>
      <c r="K3103" s="593"/>
    </row>
    <row r="3104" spans="1:11" x14ac:dyDescent="0.2">
      <c r="A3104" s="601"/>
      <c r="B3104" s="658"/>
      <c r="F3104" s="593"/>
      <c r="G3104" s="593"/>
      <c r="H3104" s="593"/>
      <c r="I3104" s="593"/>
      <c r="J3104" s="593"/>
      <c r="K3104" s="593"/>
    </row>
    <row r="3105" spans="1:11" x14ac:dyDescent="0.2">
      <c r="A3105" s="601"/>
      <c r="B3105" s="658"/>
      <c r="F3105" s="593"/>
      <c r="G3105" s="593"/>
      <c r="H3105" s="593"/>
      <c r="I3105" s="593"/>
      <c r="J3105" s="593"/>
      <c r="K3105" s="593"/>
    </row>
    <row r="3106" spans="1:11" x14ac:dyDescent="0.2">
      <c r="A3106" s="601"/>
      <c r="B3106" s="658"/>
      <c r="F3106" s="593"/>
      <c r="G3106" s="593"/>
      <c r="H3106" s="593"/>
      <c r="I3106" s="593"/>
      <c r="J3106" s="593"/>
      <c r="K3106" s="593"/>
    </row>
    <row r="3107" spans="1:11" x14ac:dyDescent="0.2">
      <c r="A3107" s="601"/>
      <c r="B3107" s="658"/>
      <c r="F3107" s="593"/>
      <c r="G3107" s="593"/>
      <c r="H3107" s="593"/>
      <c r="I3107" s="593"/>
      <c r="J3107" s="593"/>
      <c r="K3107" s="593"/>
    </row>
    <row r="3108" spans="1:11" x14ac:dyDescent="0.2">
      <c r="A3108" s="601"/>
      <c r="B3108" s="658"/>
      <c r="F3108" s="593"/>
      <c r="G3108" s="593"/>
      <c r="H3108" s="593"/>
      <c r="I3108" s="593"/>
      <c r="J3108" s="593"/>
      <c r="K3108" s="593"/>
    </row>
    <row r="3109" spans="1:11" x14ac:dyDescent="0.2">
      <c r="A3109" s="601"/>
      <c r="B3109" s="658"/>
      <c r="F3109" s="593"/>
      <c r="G3109" s="593"/>
      <c r="H3109" s="593"/>
      <c r="I3109" s="593"/>
      <c r="J3109" s="593"/>
      <c r="K3109" s="593"/>
    </row>
    <row r="3110" spans="1:11" x14ac:dyDescent="0.2">
      <c r="A3110" s="601"/>
      <c r="B3110" s="658"/>
      <c r="F3110" s="593"/>
      <c r="G3110" s="593"/>
      <c r="H3110" s="593"/>
      <c r="I3110" s="593"/>
      <c r="J3110" s="593"/>
      <c r="K3110" s="593"/>
    </row>
    <row r="3111" spans="1:11" x14ac:dyDescent="0.2">
      <c r="A3111" s="601"/>
      <c r="B3111" s="658"/>
      <c r="F3111" s="593"/>
      <c r="G3111" s="593"/>
      <c r="H3111" s="593"/>
      <c r="I3111" s="593"/>
      <c r="J3111" s="593"/>
      <c r="K3111" s="593"/>
    </row>
    <row r="3112" spans="1:11" x14ac:dyDescent="0.2">
      <c r="A3112" s="601"/>
      <c r="B3112" s="658"/>
      <c r="F3112" s="593"/>
      <c r="G3112" s="593"/>
      <c r="H3112" s="593"/>
      <c r="I3112" s="593"/>
      <c r="J3112" s="593"/>
      <c r="K3112" s="593"/>
    </row>
    <row r="3113" spans="1:11" x14ac:dyDescent="0.2">
      <c r="A3113" s="601"/>
      <c r="B3113" s="658"/>
      <c r="F3113" s="593"/>
      <c r="G3113" s="593"/>
      <c r="H3113" s="593"/>
      <c r="I3113" s="593"/>
      <c r="J3113" s="593"/>
      <c r="K3113" s="593"/>
    </row>
    <row r="3114" spans="1:11" x14ac:dyDescent="0.2">
      <c r="A3114" s="601"/>
      <c r="B3114" s="658"/>
      <c r="F3114" s="593"/>
      <c r="G3114" s="593"/>
      <c r="H3114" s="593"/>
      <c r="I3114" s="593"/>
      <c r="J3114" s="593"/>
      <c r="K3114" s="593"/>
    </row>
    <row r="3115" spans="1:11" x14ac:dyDescent="0.2">
      <c r="A3115" s="601"/>
      <c r="B3115" s="658"/>
      <c r="F3115" s="593"/>
      <c r="G3115" s="593"/>
      <c r="H3115" s="593"/>
      <c r="I3115" s="593"/>
      <c r="J3115" s="593"/>
      <c r="K3115" s="593"/>
    </row>
    <row r="3116" spans="1:11" x14ac:dyDescent="0.2">
      <c r="A3116" s="601"/>
      <c r="B3116" s="658"/>
      <c r="F3116" s="593"/>
      <c r="G3116" s="593"/>
      <c r="H3116" s="593"/>
      <c r="I3116" s="593"/>
      <c r="J3116" s="593"/>
      <c r="K3116" s="593"/>
    </row>
    <row r="3117" spans="1:11" x14ac:dyDescent="0.2">
      <c r="A3117" s="601"/>
      <c r="B3117" s="658"/>
      <c r="F3117" s="593"/>
      <c r="G3117" s="593"/>
      <c r="H3117" s="593"/>
      <c r="I3117" s="593"/>
      <c r="J3117" s="593"/>
      <c r="K3117" s="593"/>
    </row>
    <row r="3118" spans="1:11" x14ac:dyDescent="0.2">
      <c r="A3118" s="601"/>
      <c r="B3118" s="658"/>
      <c r="F3118" s="593"/>
      <c r="G3118" s="593"/>
      <c r="H3118" s="593"/>
      <c r="I3118" s="593"/>
      <c r="J3118" s="593"/>
      <c r="K3118" s="593"/>
    </row>
    <row r="3119" spans="1:11" x14ac:dyDescent="0.2">
      <c r="A3119" s="601"/>
      <c r="B3119" s="658"/>
      <c r="F3119" s="593"/>
      <c r="G3119" s="593"/>
      <c r="H3119" s="593"/>
      <c r="I3119" s="593"/>
      <c r="J3119" s="593"/>
      <c r="K3119" s="593"/>
    </row>
    <row r="3120" spans="1:11" x14ac:dyDescent="0.2">
      <c r="A3120" s="601"/>
      <c r="B3120" s="658"/>
      <c r="F3120" s="593"/>
      <c r="G3120" s="593"/>
      <c r="H3120" s="593"/>
      <c r="I3120" s="593"/>
      <c r="J3120" s="593"/>
      <c r="K3120" s="593"/>
    </row>
    <row r="3121" spans="1:11" x14ac:dyDescent="0.2">
      <c r="A3121" s="601"/>
      <c r="B3121" s="658"/>
      <c r="F3121" s="593"/>
      <c r="G3121" s="593"/>
      <c r="H3121" s="593"/>
      <c r="I3121" s="593"/>
      <c r="J3121" s="593"/>
      <c r="K3121" s="593"/>
    </row>
    <row r="3122" spans="1:11" x14ac:dyDescent="0.2">
      <c r="A3122" s="601"/>
      <c r="B3122" s="658"/>
      <c r="F3122" s="593"/>
      <c r="G3122" s="593"/>
      <c r="H3122" s="593"/>
      <c r="I3122" s="593"/>
      <c r="J3122" s="593"/>
      <c r="K3122" s="593"/>
    </row>
    <row r="3123" spans="1:11" x14ac:dyDescent="0.2">
      <c r="A3123" s="601"/>
      <c r="B3123" s="658"/>
      <c r="F3123" s="593"/>
      <c r="G3123" s="593"/>
      <c r="H3123" s="593"/>
      <c r="I3123" s="593"/>
      <c r="J3123" s="593"/>
      <c r="K3123" s="593"/>
    </row>
    <row r="3124" spans="1:11" x14ac:dyDescent="0.2">
      <c r="A3124" s="601"/>
      <c r="B3124" s="658"/>
      <c r="F3124" s="593"/>
      <c r="G3124" s="593"/>
      <c r="H3124" s="593"/>
      <c r="I3124" s="593"/>
      <c r="J3124" s="593"/>
      <c r="K3124" s="593"/>
    </row>
    <row r="3125" spans="1:11" x14ac:dyDescent="0.2">
      <c r="A3125" s="601"/>
      <c r="B3125" s="658"/>
      <c r="F3125" s="593"/>
      <c r="G3125" s="593"/>
      <c r="H3125" s="593"/>
      <c r="I3125" s="593"/>
      <c r="J3125" s="593"/>
      <c r="K3125" s="593"/>
    </row>
    <row r="3126" spans="1:11" x14ac:dyDescent="0.2">
      <c r="A3126" s="601"/>
      <c r="B3126" s="658"/>
      <c r="F3126" s="593"/>
      <c r="G3126" s="593"/>
      <c r="H3126" s="593"/>
      <c r="I3126" s="593"/>
      <c r="J3126" s="593"/>
      <c r="K3126" s="593"/>
    </row>
    <row r="3127" spans="1:11" x14ac:dyDescent="0.2">
      <c r="A3127" s="601"/>
      <c r="B3127" s="658"/>
      <c r="F3127" s="593"/>
      <c r="G3127" s="593"/>
      <c r="H3127" s="593"/>
      <c r="I3127" s="593"/>
      <c r="J3127" s="593"/>
      <c r="K3127" s="593"/>
    </row>
    <row r="3128" spans="1:11" x14ac:dyDescent="0.2">
      <c r="A3128" s="601"/>
      <c r="B3128" s="658"/>
      <c r="F3128" s="593"/>
      <c r="G3128" s="593"/>
      <c r="H3128" s="593"/>
      <c r="I3128" s="593"/>
      <c r="J3128" s="593"/>
      <c r="K3128" s="593"/>
    </row>
    <row r="3129" spans="1:11" x14ac:dyDescent="0.2">
      <c r="A3129" s="601"/>
      <c r="B3129" s="658"/>
      <c r="F3129" s="593"/>
      <c r="G3129" s="593"/>
      <c r="H3129" s="593"/>
      <c r="I3129" s="593"/>
      <c r="J3129" s="593"/>
      <c r="K3129" s="593"/>
    </row>
    <row r="3130" spans="1:11" x14ac:dyDescent="0.2">
      <c r="A3130" s="601"/>
      <c r="B3130" s="658"/>
      <c r="F3130" s="593"/>
      <c r="G3130" s="593"/>
      <c r="H3130" s="593"/>
      <c r="I3130" s="593"/>
      <c r="J3130" s="593"/>
      <c r="K3130" s="593"/>
    </row>
    <row r="3131" spans="1:11" x14ac:dyDescent="0.2">
      <c r="A3131" s="601"/>
      <c r="B3131" s="658"/>
      <c r="F3131" s="593"/>
      <c r="G3131" s="593"/>
      <c r="H3131" s="593"/>
      <c r="I3131" s="593"/>
      <c r="J3131" s="593"/>
      <c r="K3131" s="593"/>
    </row>
    <row r="3132" spans="1:11" x14ac:dyDescent="0.2">
      <c r="A3132" s="601"/>
      <c r="B3132" s="658"/>
      <c r="F3132" s="593"/>
      <c r="G3132" s="593"/>
      <c r="H3132" s="593"/>
      <c r="I3132" s="593"/>
      <c r="J3132" s="593"/>
      <c r="K3132" s="593"/>
    </row>
    <row r="3133" spans="1:11" x14ac:dyDescent="0.2">
      <c r="A3133" s="601"/>
      <c r="B3133" s="658"/>
      <c r="F3133" s="593"/>
      <c r="G3133" s="593"/>
      <c r="H3133" s="593"/>
      <c r="I3133" s="593"/>
      <c r="J3133" s="593"/>
      <c r="K3133" s="593"/>
    </row>
    <row r="3134" spans="1:11" x14ac:dyDescent="0.2">
      <c r="A3134" s="601"/>
      <c r="B3134" s="658"/>
      <c r="F3134" s="593"/>
      <c r="G3134" s="593"/>
      <c r="H3134" s="593"/>
      <c r="I3134" s="593"/>
      <c r="J3134" s="593"/>
      <c r="K3134" s="593"/>
    </row>
    <row r="3135" spans="1:11" x14ac:dyDescent="0.2">
      <c r="A3135" s="601"/>
      <c r="B3135" s="658"/>
      <c r="F3135" s="593"/>
      <c r="G3135" s="593"/>
      <c r="H3135" s="593"/>
      <c r="I3135" s="593"/>
      <c r="J3135" s="593"/>
      <c r="K3135" s="593"/>
    </row>
    <row r="3136" spans="1:11" x14ac:dyDescent="0.2">
      <c r="A3136" s="601"/>
      <c r="B3136" s="658"/>
      <c r="F3136" s="593"/>
      <c r="G3136" s="593"/>
      <c r="H3136" s="593"/>
      <c r="I3136" s="593"/>
      <c r="J3136" s="593"/>
      <c r="K3136" s="593"/>
    </row>
    <row r="3137" spans="1:11" x14ac:dyDescent="0.2">
      <c r="A3137" s="601"/>
      <c r="B3137" s="658"/>
      <c r="F3137" s="593"/>
      <c r="G3137" s="593"/>
      <c r="H3137" s="593"/>
      <c r="I3137" s="593"/>
      <c r="J3137" s="593"/>
      <c r="K3137" s="593"/>
    </row>
    <row r="3138" spans="1:11" x14ac:dyDescent="0.2">
      <c r="A3138" s="601"/>
      <c r="B3138" s="658"/>
      <c r="F3138" s="593"/>
      <c r="G3138" s="593"/>
      <c r="H3138" s="593"/>
      <c r="I3138" s="593"/>
      <c r="J3138" s="593"/>
      <c r="K3138" s="593"/>
    </row>
    <row r="3139" spans="1:11" x14ac:dyDescent="0.2">
      <c r="A3139" s="601"/>
      <c r="B3139" s="658"/>
      <c r="F3139" s="593"/>
      <c r="G3139" s="593"/>
      <c r="H3139" s="593"/>
      <c r="I3139" s="593"/>
      <c r="J3139" s="593"/>
      <c r="K3139" s="593"/>
    </row>
    <row r="3140" spans="1:11" x14ac:dyDescent="0.2">
      <c r="A3140" s="601"/>
      <c r="B3140" s="658"/>
      <c r="F3140" s="593"/>
      <c r="G3140" s="593"/>
      <c r="H3140" s="593"/>
      <c r="I3140" s="593"/>
      <c r="J3140" s="593"/>
      <c r="K3140" s="593"/>
    </row>
    <row r="3141" spans="1:11" x14ac:dyDescent="0.2">
      <c r="A3141" s="601"/>
      <c r="B3141" s="658"/>
      <c r="F3141" s="593"/>
      <c r="G3141" s="593"/>
      <c r="H3141" s="593"/>
      <c r="I3141" s="593"/>
      <c r="J3141" s="593"/>
      <c r="K3141" s="593"/>
    </row>
    <row r="3142" spans="1:11" x14ac:dyDescent="0.2">
      <c r="A3142" s="601"/>
      <c r="B3142" s="658"/>
      <c r="F3142" s="593"/>
      <c r="G3142" s="593"/>
      <c r="H3142" s="593"/>
      <c r="I3142" s="593"/>
      <c r="J3142" s="593"/>
      <c r="K3142" s="593"/>
    </row>
    <row r="3143" spans="1:11" x14ac:dyDescent="0.2">
      <c r="A3143" s="601"/>
      <c r="B3143" s="658"/>
      <c r="F3143" s="593"/>
      <c r="G3143" s="593"/>
      <c r="H3143" s="593"/>
      <c r="I3143" s="593"/>
      <c r="J3143" s="593"/>
      <c r="K3143" s="593"/>
    </row>
    <row r="3144" spans="1:11" x14ac:dyDescent="0.2">
      <c r="A3144" s="601"/>
      <c r="B3144" s="658"/>
      <c r="F3144" s="593"/>
      <c r="G3144" s="593"/>
      <c r="H3144" s="593"/>
      <c r="I3144" s="593"/>
      <c r="J3144" s="593"/>
      <c r="K3144" s="593"/>
    </row>
    <row r="3145" spans="1:11" x14ac:dyDescent="0.2">
      <c r="A3145" s="601"/>
      <c r="B3145" s="658"/>
      <c r="F3145" s="593"/>
      <c r="G3145" s="593"/>
      <c r="H3145" s="593"/>
      <c r="I3145" s="593"/>
      <c r="J3145" s="593"/>
      <c r="K3145" s="593"/>
    </row>
    <row r="3146" spans="1:11" x14ac:dyDescent="0.2">
      <c r="A3146" s="601"/>
      <c r="B3146" s="658"/>
      <c r="F3146" s="593"/>
      <c r="G3146" s="593"/>
      <c r="H3146" s="593"/>
      <c r="I3146" s="593"/>
      <c r="J3146" s="593"/>
      <c r="K3146" s="593"/>
    </row>
    <row r="3147" spans="1:11" x14ac:dyDescent="0.2">
      <c r="A3147" s="601"/>
      <c r="B3147" s="658"/>
      <c r="F3147" s="593"/>
      <c r="G3147" s="593"/>
      <c r="H3147" s="593"/>
      <c r="I3147" s="593"/>
      <c r="J3147" s="593"/>
      <c r="K3147" s="593"/>
    </row>
    <row r="3148" spans="1:11" x14ac:dyDescent="0.2">
      <c r="A3148" s="601"/>
      <c r="B3148" s="658"/>
      <c r="F3148" s="593"/>
      <c r="G3148" s="593"/>
      <c r="H3148" s="593"/>
      <c r="I3148" s="593"/>
      <c r="J3148" s="593"/>
      <c r="K3148" s="593"/>
    </row>
    <row r="3149" spans="1:11" x14ac:dyDescent="0.2">
      <c r="A3149" s="601"/>
      <c r="B3149" s="658"/>
      <c r="F3149" s="593"/>
      <c r="G3149" s="593"/>
      <c r="H3149" s="593"/>
      <c r="I3149" s="593"/>
      <c r="J3149" s="593"/>
      <c r="K3149" s="593"/>
    </row>
    <row r="3150" spans="1:11" x14ac:dyDescent="0.2">
      <c r="A3150" s="601"/>
      <c r="B3150" s="658"/>
      <c r="F3150" s="593"/>
      <c r="G3150" s="593"/>
      <c r="H3150" s="593"/>
      <c r="I3150" s="593"/>
      <c r="J3150" s="593"/>
      <c r="K3150" s="593"/>
    </row>
    <row r="3151" spans="1:11" x14ac:dyDescent="0.2">
      <c r="A3151" s="601"/>
      <c r="B3151" s="658"/>
      <c r="F3151" s="593"/>
      <c r="G3151" s="593"/>
      <c r="H3151" s="593"/>
      <c r="I3151" s="593"/>
      <c r="J3151" s="593"/>
      <c r="K3151" s="593"/>
    </row>
    <row r="3152" spans="1:11" x14ac:dyDescent="0.2">
      <c r="A3152" s="601"/>
      <c r="B3152" s="658"/>
      <c r="F3152" s="593"/>
      <c r="G3152" s="593"/>
      <c r="H3152" s="593"/>
      <c r="I3152" s="593"/>
      <c r="J3152" s="593"/>
      <c r="K3152" s="593"/>
    </row>
    <row r="3153" spans="1:11" x14ac:dyDescent="0.2">
      <c r="A3153" s="601"/>
      <c r="B3153" s="658"/>
      <c r="F3153" s="593"/>
      <c r="G3153" s="593"/>
      <c r="H3153" s="593"/>
      <c r="I3153" s="593"/>
      <c r="J3153" s="593"/>
      <c r="K3153" s="593"/>
    </row>
    <row r="3154" spans="1:11" x14ac:dyDescent="0.2">
      <c r="A3154" s="601"/>
      <c r="B3154" s="658"/>
      <c r="F3154" s="593"/>
      <c r="G3154" s="593"/>
      <c r="H3154" s="593"/>
      <c r="I3154" s="593"/>
      <c r="J3154" s="593"/>
      <c r="K3154" s="593"/>
    </row>
    <row r="3155" spans="1:11" x14ac:dyDescent="0.2">
      <c r="A3155" s="601"/>
      <c r="B3155" s="658"/>
      <c r="F3155" s="593"/>
      <c r="G3155" s="593"/>
      <c r="H3155" s="593"/>
      <c r="I3155" s="593"/>
      <c r="J3155" s="593"/>
      <c r="K3155" s="593"/>
    </row>
    <row r="3156" spans="1:11" x14ac:dyDescent="0.2">
      <c r="A3156" s="601"/>
      <c r="B3156" s="658"/>
      <c r="F3156" s="593"/>
      <c r="G3156" s="593"/>
      <c r="H3156" s="593"/>
      <c r="I3156" s="593"/>
      <c r="J3156" s="593"/>
      <c r="K3156" s="593"/>
    </row>
    <row r="3157" spans="1:11" x14ac:dyDescent="0.2">
      <c r="A3157" s="601"/>
      <c r="B3157" s="658"/>
      <c r="F3157" s="593"/>
      <c r="G3157" s="593"/>
      <c r="H3157" s="593"/>
      <c r="I3157" s="593"/>
      <c r="J3157" s="593"/>
      <c r="K3157" s="593"/>
    </row>
    <row r="3158" spans="1:11" x14ac:dyDescent="0.2">
      <c r="A3158" s="601"/>
      <c r="B3158" s="658"/>
      <c r="F3158" s="593"/>
      <c r="G3158" s="593"/>
      <c r="H3158" s="593"/>
      <c r="I3158" s="593"/>
      <c r="J3158" s="593"/>
      <c r="K3158" s="593"/>
    </row>
    <row r="3159" spans="1:11" x14ac:dyDescent="0.2">
      <c r="A3159" s="601"/>
      <c r="B3159" s="658"/>
      <c r="F3159" s="593"/>
      <c r="G3159" s="593"/>
      <c r="H3159" s="593"/>
      <c r="I3159" s="593"/>
      <c r="J3159" s="593"/>
      <c r="K3159" s="593"/>
    </row>
    <row r="3160" spans="1:11" x14ac:dyDescent="0.2">
      <c r="A3160" s="601"/>
      <c r="B3160" s="658"/>
      <c r="F3160" s="593"/>
      <c r="G3160" s="593"/>
      <c r="H3160" s="593"/>
      <c r="I3160" s="593"/>
      <c r="J3160" s="593"/>
      <c r="K3160" s="593"/>
    </row>
    <row r="3161" spans="1:11" x14ac:dyDescent="0.2">
      <c r="A3161" s="601"/>
      <c r="B3161" s="658"/>
      <c r="F3161" s="593"/>
      <c r="G3161" s="593"/>
      <c r="H3161" s="593"/>
      <c r="I3161" s="593"/>
      <c r="J3161" s="593"/>
      <c r="K3161" s="593"/>
    </row>
    <row r="3162" spans="1:11" x14ac:dyDescent="0.2">
      <c r="A3162" s="601"/>
      <c r="B3162" s="658"/>
      <c r="F3162" s="593"/>
      <c r="G3162" s="593"/>
      <c r="H3162" s="593"/>
      <c r="I3162" s="593"/>
      <c r="J3162" s="593"/>
      <c r="K3162" s="593"/>
    </row>
    <row r="3163" spans="1:11" x14ac:dyDescent="0.2">
      <c r="A3163" s="601"/>
      <c r="B3163" s="658"/>
      <c r="F3163" s="593"/>
      <c r="G3163" s="593"/>
      <c r="H3163" s="593"/>
      <c r="I3163" s="593"/>
      <c r="J3163" s="593"/>
      <c r="K3163" s="593"/>
    </row>
    <row r="3164" spans="1:11" x14ac:dyDescent="0.2">
      <c r="A3164" s="601"/>
      <c r="B3164" s="658"/>
      <c r="F3164" s="593"/>
      <c r="G3164" s="593"/>
      <c r="H3164" s="593"/>
      <c r="I3164" s="593"/>
      <c r="J3164" s="593"/>
      <c r="K3164" s="593"/>
    </row>
    <row r="3165" spans="1:11" x14ac:dyDescent="0.2">
      <c r="A3165" s="601"/>
      <c r="B3165" s="658"/>
      <c r="F3165" s="593"/>
      <c r="G3165" s="593"/>
      <c r="H3165" s="593"/>
      <c r="I3165" s="593"/>
      <c r="J3165" s="593"/>
      <c r="K3165" s="593"/>
    </row>
    <row r="3166" spans="1:11" x14ac:dyDescent="0.2">
      <c r="A3166" s="601"/>
      <c r="B3166" s="658"/>
      <c r="F3166" s="593"/>
      <c r="G3166" s="593"/>
      <c r="H3166" s="593"/>
      <c r="I3166" s="593"/>
      <c r="J3166" s="593"/>
      <c r="K3166" s="593"/>
    </row>
    <row r="3167" spans="1:11" x14ac:dyDescent="0.2">
      <c r="A3167" s="601"/>
      <c r="B3167" s="658"/>
      <c r="F3167" s="593"/>
      <c r="G3167" s="593"/>
      <c r="H3167" s="593"/>
      <c r="I3167" s="593"/>
      <c r="J3167" s="593"/>
      <c r="K3167" s="593"/>
    </row>
    <row r="3168" spans="1:11" x14ac:dyDescent="0.2">
      <c r="A3168" s="601"/>
      <c r="B3168" s="658"/>
      <c r="F3168" s="593"/>
      <c r="G3168" s="593"/>
      <c r="H3168" s="593"/>
      <c r="I3168" s="593"/>
      <c r="J3168" s="593"/>
      <c r="K3168" s="593"/>
    </row>
    <row r="3169" spans="1:11" x14ac:dyDescent="0.2">
      <c r="A3169" s="601"/>
      <c r="B3169" s="658"/>
      <c r="F3169" s="593"/>
      <c r="G3169" s="593"/>
      <c r="H3169" s="593"/>
      <c r="I3169" s="593"/>
      <c r="J3169" s="593"/>
      <c r="K3169" s="593"/>
    </row>
    <row r="3170" spans="1:11" x14ac:dyDescent="0.2">
      <c r="A3170" s="601"/>
      <c r="B3170" s="658"/>
      <c r="F3170" s="593"/>
      <c r="G3170" s="593"/>
      <c r="H3170" s="593"/>
      <c r="I3170" s="593"/>
      <c r="J3170" s="593"/>
      <c r="K3170" s="593"/>
    </row>
    <row r="3171" spans="1:11" x14ac:dyDescent="0.2">
      <c r="A3171" s="601"/>
      <c r="B3171" s="658"/>
      <c r="F3171" s="593"/>
      <c r="G3171" s="593"/>
      <c r="H3171" s="593"/>
      <c r="I3171" s="593"/>
      <c r="J3171" s="593"/>
      <c r="K3171" s="593"/>
    </row>
    <row r="3172" spans="1:11" x14ac:dyDescent="0.2">
      <c r="A3172" s="601"/>
      <c r="B3172" s="658"/>
      <c r="F3172" s="593"/>
      <c r="G3172" s="593"/>
      <c r="H3172" s="593"/>
      <c r="I3172" s="593"/>
      <c r="J3172" s="593"/>
      <c r="K3172" s="593"/>
    </row>
    <row r="3173" spans="1:11" x14ac:dyDescent="0.2">
      <c r="A3173" s="601"/>
      <c r="B3173" s="658"/>
      <c r="F3173" s="593"/>
      <c r="G3173" s="593"/>
      <c r="H3173" s="593"/>
      <c r="I3173" s="593"/>
      <c r="J3173" s="593"/>
      <c r="K3173" s="593"/>
    </row>
    <row r="3174" spans="1:11" x14ac:dyDescent="0.2">
      <c r="A3174" s="601"/>
      <c r="B3174" s="658"/>
      <c r="F3174" s="593"/>
      <c r="G3174" s="593"/>
      <c r="H3174" s="593"/>
      <c r="I3174" s="593"/>
      <c r="J3174" s="593"/>
      <c r="K3174" s="593"/>
    </row>
    <row r="3175" spans="1:11" x14ac:dyDescent="0.2">
      <c r="A3175" s="601"/>
      <c r="B3175" s="658"/>
      <c r="F3175" s="593"/>
      <c r="G3175" s="593"/>
      <c r="H3175" s="593"/>
      <c r="I3175" s="593"/>
      <c r="J3175" s="593"/>
      <c r="K3175" s="593"/>
    </row>
    <row r="3176" spans="1:11" x14ac:dyDescent="0.2">
      <c r="A3176" s="601"/>
      <c r="B3176" s="658"/>
      <c r="F3176" s="593"/>
      <c r="G3176" s="593"/>
      <c r="H3176" s="593"/>
      <c r="I3176" s="593"/>
      <c r="J3176" s="593"/>
      <c r="K3176" s="593"/>
    </row>
    <row r="3177" spans="1:11" x14ac:dyDescent="0.2">
      <c r="A3177" s="601"/>
      <c r="B3177" s="658"/>
      <c r="F3177" s="593"/>
      <c r="G3177" s="593"/>
      <c r="H3177" s="593"/>
      <c r="I3177" s="593"/>
      <c r="J3177" s="593"/>
      <c r="K3177" s="593"/>
    </row>
    <row r="3178" spans="1:11" x14ac:dyDescent="0.2">
      <c r="A3178" s="601"/>
      <c r="B3178" s="658"/>
      <c r="F3178" s="593"/>
      <c r="G3178" s="593"/>
      <c r="H3178" s="593"/>
      <c r="I3178" s="593"/>
      <c r="J3178" s="593"/>
      <c r="K3178" s="593"/>
    </row>
    <row r="3179" spans="1:11" x14ac:dyDescent="0.2">
      <c r="A3179" s="601"/>
      <c r="B3179" s="658"/>
      <c r="F3179" s="593"/>
      <c r="G3179" s="593"/>
      <c r="H3179" s="593"/>
      <c r="I3179" s="593"/>
      <c r="J3179" s="593"/>
      <c r="K3179" s="593"/>
    </row>
    <row r="3180" spans="1:11" x14ac:dyDescent="0.2">
      <c r="A3180" s="601"/>
      <c r="B3180" s="658"/>
      <c r="F3180" s="593"/>
      <c r="G3180" s="593"/>
      <c r="H3180" s="593"/>
      <c r="I3180" s="593"/>
      <c r="J3180" s="593"/>
      <c r="K3180" s="593"/>
    </row>
    <row r="3181" spans="1:11" x14ac:dyDescent="0.2">
      <c r="A3181" s="601"/>
      <c r="B3181" s="658"/>
      <c r="F3181" s="593"/>
      <c r="G3181" s="593"/>
      <c r="H3181" s="593"/>
      <c r="I3181" s="593"/>
      <c r="J3181" s="593"/>
      <c r="K3181" s="593"/>
    </row>
    <row r="3182" spans="1:11" x14ac:dyDescent="0.2">
      <c r="A3182" s="601"/>
      <c r="B3182" s="658"/>
      <c r="F3182" s="593"/>
      <c r="G3182" s="593"/>
      <c r="H3182" s="593"/>
      <c r="I3182" s="593"/>
      <c r="J3182" s="593"/>
      <c r="K3182" s="593"/>
    </row>
    <row r="3183" spans="1:11" x14ac:dyDescent="0.2">
      <c r="A3183" s="601"/>
      <c r="B3183" s="658"/>
      <c r="F3183" s="593"/>
      <c r="G3183" s="593"/>
      <c r="H3183" s="593"/>
      <c r="I3183" s="593"/>
      <c r="J3183" s="593"/>
      <c r="K3183" s="593"/>
    </row>
    <row r="3184" spans="1:11" x14ac:dyDescent="0.2">
      <c r="A3184" s="601"/>
      <c r="B3184" s="658"/>
      <c r="F3184" s="593"/>
      <c r="G3184" s="593"/>
      <c r="H3184" s="593"/>
      <c r="I3184" s="593"/>
      <c r="J3184" s="593"/>
      <c r="K3184" s="593"/>
    </row>
    <row r="3185" spans="1:11" x14ac:dyDescent="0.2">
      <c r="A3185" s="601"/>
      <c r="B3185" s="658"/>
      <c r="F3185" s="593"/>
      <c r="G3185" s="593"/>
      <c r="H3185" s="593"/>
      <c r="I3185" s="593"/>
      <c r="J3185" s="593"/>
      <c r="K3185" s="593"/>
    </row>
    <row r="3186" spans="1:11" x14ac:dyDescent="0.2">
      <c r="A3186" s="601"/>
      <c r="B3186" s="658"/>
      <c r="F3186" s="593"/>
      <c r="G3186" s="593"/>
      <c r="H3186" s="593"/>
      <c r="I3186" s="593"/>
      <c r="J3186" s="593"/>
      <c r="K3186" s="593"/>
    </row>
    <row r="3187" spans="1:11" x14ac:dyDescent="0.2">
      <c r="A3187" s="601"/>
      <c r="B3187" s="658"/>
      <c r="F3187" s="593"/>
      <c r="G3187" s="593"/>
      <c r="H3187" s="593"/>
      <c r="I3187" s="593"/>
      <c r="J3187" s="593"/>
      <c r="K3187" s="593"/>
    </row>
    <row r="3188" spans="1:11" x14ac:dyDescent="0.2">
      <c r="A3188" s="601"/>
      <c r="B3188" s="658"/>
      <c r="F3188" s="593"/>
      <c r="G3188" s="593"/>
      <c r="H3188" s="593"/>
      <c r="I3188" s="593"/>
      <c r="J3188" s="593"/>
      <c r="K3188" s="593"/>
    </row>
    <row r="3189" spans="1:11" x14ac:dyDescent="0.2">
      <c r="A3189" s="601"/>
      <c r="B3189" s="658"/>
      <c r="F3189" s="593"/>
      <c r="G3189" s="593"/>
      <c r="H3189" s="593"/>
      <c r="I3189" s="593"/>
      <c r="J3189" s="593"/>
      <c r="K3189" s="593"/>
    </row>
    <row r="3190" spans="1:11" x14ac:dyDescent="0.2">
      <c r="A3190" s="601"/>
      <c r="B3190" s="658"/>
      <c r="F3190" s="593"/>
      <c r="G3190" s="593"/>
      <c r="H3190" s="593"/>
      <c r="I3190" s="593"/>
      <c r="J3190" s="593"/>
      <c r="K3190" s="593"/>
    </row>
    <row r="3191" spans="1:11" x14ac:dyDescent="0.2">
      <c r="A3191" s="601"/>
      <c r="B3191" s="658"/>
      <c r="F3191" s="593"/>
      <c r="G3191" s="593"/>
      <c r="H3191" s="593"/>
      <c r="I3191" s="593"/>
      <c r="J3191" s="593"/>
      <c r="K3191" s="593"/>
    </row>
    <row r="3192" spans="1:11" x14ac:dyDescent="0.2">
      <c r="A3192" s="601"/>
      <c r="B3192" s="658"/>
      <c r="F3192" s="593"/>
      <c r="G3192" s="593"/>
      <c r="H3192" s="593"/>
      <c r="I3192" s="593"/>
      <c r="J3192" s="593"/>
      <c r="K3192" s="593"/>
    </row>
    <row r="3193" spans="1:11" x14ac:dyDescent="0.2">
      <c r="A3193" s="601"/>
      <c r="B3193" s="658"/>
      <c r="F3193" s="593"/>
      <c r="G3193" s="593"/>
      <c r="H3193" s="593"/>
      <c r="I3193" s="593"/>
      <c r="J3193" s="593"/>
      <c r="K3193" s="593"/>
    </row>
    <row r="3194" spans="1:11" x14ac:dyDescent="0.2">
      <c r="A3194" s="601"/>
      <c r="B3194" s="658"/>
      <c r="F3194" s="593"/>
      <c r="G3194" s="593"/>
      <c r="H3194" s="593"/>
      <c r="I3194" s="593"/>
      <c r="J3194" s="593"/>
      <c r="K3194" s="593"/>
    </row>
    <row r="3195" spans="1:11" x14ac:dyDescent="0.2">
      <c r="A3195" s="601"/>
      <c r="B3195" s="658"/>
      <c r="F3195" s="593"/>
      <c r="G3195" s="593"/>
      <c r="H3195" s="593"/>
      <c r="I3195" s="593"/>
      <c r="J3195" s="593"/>
      <c r="K3195" s="593"/>
    </row>
    <row r="3196" spans="1:11" x14ac:dyDescent="0.2">
      <c r="A3196" s="601"/>
      <c r="B3196" s="658"/>
      <c r="F3196" s="593"/>
      <c r="G3196" s="593"/>
      <c r="H3196" s="593"/>
      <c r="I3196" s="593"/>
      <c r="J3196" s="593"/>
      <c r="K3196" s="593"/>
    </row>
    <row r="3197" spans="1:11" x14ac:dyDescent="0.2">
      <c r="A3197" s="601"/>
      <c r="B3197" s="658"/>
      <c r="F3197" s="593"/>
      <c r="G3197" s="593"/>
      <c r="H3197" s="593"/>
      <c r="I3197" s="593"/>
      <c r="J3197" s="593"/>
      <c r="K3197" s="593"/>
    </row>
    <row r="3198" spans="1:11" x14ac:dyDescent="0.2">
      <c r="A3198" s="601"/>
      <c r="B3198" s="658"/>
      <c r="F3198" s="593"/>
      <c r="G3198" s="593"/>
      <c r="H3198" s="593"/>
      <c r="I3198" s="593"/>
      <c r="J3198" s="593"/>
      <c r="K3198" s="593"/>
    </row>
    <row r="3199" spans="1:11" x14ac:dyDescent="0.2">
      <c r="A3199" s="601"/>
      <c r="B3199" s="658"/>
      <c r="F3199" s="593"/>
      <c r="G3199" s="593"/>
      <c r="H3199" s="593"/>
      <c r="I3199" s="593"/>
      <c r="J3199" s="593"/>
      <c r="K3199" s="593"/>
    </row>
    <row r="3200" spans="1:11" x14ac:dyDescent="0.2">
      <c r="A3200" s="601"/>
      <c r="B3200" s="658"/>
      <c r="F3200" s="593"/>
      <c r="G3200" s="593"/>
      <c r="H3200" s="593"/>
      <c r="I3200" s="593"/>
      <c r="J3200" s="593"/>
      <c r="K3200" s="593"/>
    </row>
    <row r="3201" spans="1:11" x14ac:dyDescent="0.2">
      <c r="A3201" s="601"/>
      <c r="B3201" s="658"/>
      <c r="F3201" s="593"/>
      <c r="G3201" s="593"/>
      <c r="H3201" s="593"/>
      <c r="I3201" s="593"/>
      <c r="J3201" s="593"/>
      <c r="K3201" s="593"/>
    </row>
    <row r="3202" spans="1:11" x14ac:dyDescent="0.2">
      <c r="A3202" s="601"/>
      <c r="B3202" s="658"/>
      <c r="F3202" s="593"/>
      <c r="G3202" s="593"/>
      <c r="H3202" s="593"/>
      <c r="I3202" s="593"/>
      <c r="J3202" s="593"/>
      <c r="K3202" s="593"/>
    </row>
    <row r="3203" spans="1:11" x14ac:dyDescent="0.2">
      <c r="A3203" s="601"/>
      <c r="B3203" s="658"/>
      <c r="F3203" s="593"/>
      <c r="G3203" s="593"/>
      <c r="H3203" s="593"/>
      <c r="I3203" s="593"/>
      <c r="J3203" s="593"/>
      <c r="K3203" s="593"/>
    </row>
    <row r="3204" spans="1:11" x14ac:dyDescent="0.2">
      <c r="A3204" s="601"/>
      <c r="B3204" s="658"/>
      <c r="F3204" s="593"/>
      <c r="G3204" s="593"/>
      <c r="H3204" s="593"/>
      <c r="I3204" s="593"/>
      <c r="J3204" s="593"/>
      <c r="K3204" s="593"/>
    </row>
    <row r="3205" spans="1:11" x14ac:dyDescent="0.2">
      <c r="A3205" s="601"/>
      <c r="B3205" s="658"/>
      <c r="F3205" s="593"/>
      <c r="G3205" s="593"/>
      <c r="H3205" s="593"/>
      <c r="I3205" s="593"/>
      <c r="J3205" s="593"/>
      <c r="K3205" s="593"/>
    </row>
    <row r="3206" spans="1:11" x14ac:dyDescent="0.2">
      <c r="A3206" s="601"/>
      <c r="B3206" s="658"/>
      <c r="F3206" s="593"/>
      <c r="G3206" s="593"/>
      <c r="H3206" s="593"/>
      <c r="I3206" s="593"/>
      <c r="J3206" s="593"/>
      <c r="K3206" s="593"/>
    </row>
    <row r="3207" spans="1:11" x14ac:dyDescent="0.2">
      <c r="A3207" s="601"/>
      <c r="B3207" s="658"/>
      <c r="F3207" s="593"/>
      <c r="G3207" s="593"/>
      <c r="H3207" s="593"/>
      <c r="I3207" s="593"/>
      <c r="J3207" s="593"/>
      <c r="K3207" s="593"/>
    </row>
    <row r="3208" spans="1:11" x14ac:dyDescent="0.2">
      <c r="A3208" s="601"/>
      <c r="B3208" s="658"/>
      <c r="F3208" s="593"/>
      <c r="G3208" s="593"/>
      <c r="H3208" s="593"/>
      <c r="I3208" s="593"/>
      <c r="J3208" s="593"/>
      <c r="K3208" s="593"/>
    </row>
    <row r="3209" spans="1:11" x14ac:dyDescent="0.2">
      <c r="A3209" s="601"/>
      <c r="B3209" s="658"/>
      <c r="F3209" s="593"/>
      <c r="G3209" s="593"/>
      <c r="H3209" s="593"/>
      <c r="I3209" s="593"/>
      <c r="J3209" s="593"/>
      <c r="K3209" s="593"/>
    </row>
    <row r="3210" spans="1:11" x14ac:dyDescent="0.2">
      <c r="A3210" s="601"/>
      <c r="B3210" s="658"/>
      <c r="F3210" s="593"/>
      <c r="G3210" s="593"/>
      <c r="H3210" s="593"/>
      <c r="I3210" s="593"/>
      <c r="J3210" s="593"/>
      <c r="K3210" s="593"/>
    </row>
    <row r="3211" spans="1:11" x14ac:dyDescent="0.2">
      <c r="A3211" s="601"/>
      <c r="B3211" s="658"/>
      <c r="F3211" s="593"/>
      <c r="G3211" s="593"/>
      <c r="H3211" s="593"/>
      <c r="I3211" s="593"/>
      <c r="J3211" s="593"/>
      <c r="K3211" s="593"/>
    </row>
    <row r="3212" spans="1:11" x14ac:dyDescent="0.2">
      <c r="A3212" s="601"/>
      <c r="B3212" s="658"/>
      <c r="F3212" s="593"/>
      <c r="G3212" s="593"/>
      <c r="H3212" s="593"/>
      <c r="I3212" s="593"/>
      <c r="J3212" s="593"/>
      <c r="K3212" s="593"/>
    </row>
    <row r="3213" spans="1:11" x14ac:dyDescent="0.2">
      <c r="A3213" s="601"/>
      <c r="B3213" s="658"/>
      <c r="F3213" s="593"/>
      <c r="G3213" s="593"/>
      <c r="H3213" s="593"/>
      <c r="I3213" s="593"/>
      <c r="J3213" s="593"/>
      <c r="K3213" s="593"/>
    </row>
    <row r="3214" spans="1:11" x14ac:dyDescent="0.2">
      <c r="A3214" s="601"/>
      <c r="B3214" s="658"/>
      <c r="F3214" s="593"/>
      <c r="G3214" s="593"/>
      <c r="H3214" s="593"/>
      <c r="I3214" s="593"/>
      <c r="J3214" s="593"/>
      <c r="K3214" s="593"/>
    </row>
    <row r="3215" spans="1:11" x14ac:dyDescent="0.2">
      <c r="A3215" s="601"/>
      <c r="B3215" s="658"/>
      <c r="F3215" s="593"/>
      <c r="G3215" s="593"/>
      <c r="H3215" s="593"/>
      <c r="I3215" s="593"/>
      <c r="J3215" s="593"/>
      <c r="K3215" s="593"/>
    </row>
    <row r="3216" spans="1:11" x14ac:dyDescent="0.2">
      <c r="A3216" s="601"/>
      <c r="B3216" s="658"/>
      <c r="F3216" s="593"/>
      <c r="G3216" s="593"/>
      <c r="H3216" s="593"/>
      <c r="I3216" s="593"/>
      <c r="J3216" s="593"/>
      <c r="K3216" s="593"/>
    </row>
    <row r="3217" spans="1:11" x14ac:dyDescent="0.2">
      <c r="A3217" s="601"/>
      <c r="B3217" s="658"/>
      <c r="F3217" s="593"/>
      <c r="G3217" s="593"/>
      <c r="H3217" s="593"/>
      <c r="I3217" s="593"/>
      <c r="J3217" s="593"/>
      <c r="K3217" s="593"/>
    </row>
    <row r="3218" spans="1:11" x14ac:dyDescent="0.2">
      <c r="A3218" s="601"/>
      <c r="B3218" s="658"/>
      <c r="F3218" s="593"/>
      <c r="G3218" s="593"/>
      <c r="H3218" s="593"/>
      <c r="I3218" s="593"/>
      <c r="J3218" s="593"/>
      <c r="K3218" s="593"/>
    </row>
    <row r="3219" spans="1:11" x14ac:dyDescent="0.2">
      <c r="A3219" s="601"/>
      <c r="B3219" s="658"/>
      <c r="F3219" s="593"/>
      <c r="G3219" s="593"/>
      <c r="H3219" s="593"/>
      <c r="I3219" s="593"/>
      <c r="J3219" s="593"/>
      <c r="K3219" s="593"/>
    </row>
    <row r="3220" spans="1:11" x14ac:dyDescent="0.2">
      <c r="A3220" s="601"/>
      <c r="B3220" s="658"/>
      <c r="F3220" s="593"/>
      <c r="G3220" s="593"/>
      <c r="H3220" s="593"/>
      <c r="I3220" s="593"/>
      <c r="J3220" s="593"/>
      <c r="K3220" s="593"/>
    </row>
    <row r="3221" spans="1:11" x14ac:dyDescent="0.2">
      <c r="A3221" s="601"/>
      <c r="B3221" s="658"/>
      <c r="F3221" s="593"/>
      <c r="G3221" s="593"/>
      <c r="H3221" s="593"/>
      <c r="I3221" s="593"/>
      <c r="J3221" s="593"/>
      <c r="K3221" s="593"/>
    </row>
    <row r="3222" spans="1:11" x14ac:dyDescent="0.2">
      <c r="A3222" s="601"/>
      <c r="B3222" s="658"/>
      <c r="F3222" s="593"/>
      <c r="G3222" s="593"/>
      <c r="H3222" s="593"/>
      <c r="I3222" s="593"/>
      <c r="J3222" s="593"/>
      <c r="K3222" s="593"/>
    </row>
    <row r="3223" spans="1:11" x14ac:dyDescent="0.2">
      <c r="A3223" s="601"/>
      <c r="B3223" s="658"/>
      <c r="F3223" s="593"/>
      <c r="G3223" s="593"/>
      <c r="H3223" s="593"/>
      <c r="I3223" s="593"/>
      <c r="J3223" s="593"/>
      <c r="K3223" s="593"/>
    </row>
    <row r="3224" spans="1:11" x14ac:dyDescent="0.2">
      <c r="A3224" s="601"/>
      <c r="B3224" s="658"/>
      <c r="F3224" s="593"/>
      <c r="G3224" s="593"/>
      <c r="H3224" s="593"/>
      <c r="I3224" s="593"/>
      <c r="J3224" s="593"/>
      <c r="K3224" s="593"/>
    </row>
    <row r="3225" spans="1:11" x14ac:dyDescent="0.2">
      <c r="A3225" s="601"/>
      <c r="B3225" s="658"/>
      <c r="F3225" s="593"/>
      <c r="G3225" s="593"/>
      <c r="H3225" s="593"/>
      <c r="I3225" s="593"/>
      <c r="J3225" s="593"/>
      <c r="K3225" s="593"/>
    </row>
    <row r="3226" spans="1:11" x14ac:dyDescent="0.2">
      <c r="A3226" s="601"/>
      <c r="B3226" s="658"/>
      <c r="F3226" s="593"/>
      <c r="G3226" s="593"/>
      <c r="H3226" s="593"/>
      <c r="I3226" s="593"/>
      <c r="J3226" s="593"/>
      <c r="K3226" s="593"/>
    </row>
    <row r="3227" spans="1:11" x14ac:dyDescent="0.2">
      <c r="A3227" s="601"/>
      <c r="B3227" s="658"/>
      <c r="F3227" s="593"/>
      <c r="G3227" s="593"/>
      <c r="H3227" s="593"/>
      <c r="I3227" s="593"/>
      <c r="J3227" s="593"/>
      <c r="K3227" s="593"/>
    </row>
    <row r="3228" spans="1:11" x14ac:dyDescent="0.2">
      <c r="A3228" s="601"/>
      <c r="B3228" s="658"/>
      <c r="F3228" s="593"/>
      <c r="G3228" s="593"/>
      <c r="H3228" s="593"/>
      <c r="I3228" s="593"/>
      <c r="J3228" s="593"/>
      <c r="K3228" s="593"/>
    </row>
    <row r="3229" spans="1:11" x14ac:dyDescent="0.2">
      <c r="A3229" s="601"/>
      <c r="B3229" s="658"/>
      <c r="F3229" s="593"/>
      <c r="G3229" s="593"/>
      <c r="H3229" s="593"/>
      <c r="I3229" s="593"/>
      <c r="J3229" s="593"/>
      <c r="K3229" s="593"/>
    </row>
    <row r="3230" spans="1:11" x14ac:dyDescent="0.2">
      <c r="A3230" s="601"/>
      <c r="B3230" s="658"/>
      <c r="F3230" s="593"/>
      <c r="G3230" s="593"/>
      <c r="H3230" s="593"/>
      <c r="I3230" s="593"/>
      <c r="J3230" s="593"/>
      <c r="K3230" s="593"/>
    </row>
    <row r="3231" spans="1:11" x14ac:dyDescent="0.2">
      <c r="A3231" s="601"/>
      <c r="B3231" s="658"/>
      <c r="F3231" s="593"/>
      <c r="G3231" s="593"/>
      <c r="H3231" s="593"/>
      <c r="I3231" s="593"/>
      <c r="J3231" s="593"/>
      <c r="K3231" s="593"/>
    </row>
    <row r="3232" spans="1:11" x14ac:dyDescent="0.2">
      <c r="A3232" s="601"/>
      <c r="B3232" s="658"/>
      <c r="F3232" s="593"/>
      <c r="G3232" s="593"/>
      <c r="H3232" s="593"/>
      <c r="I3232" s="593"/>
      <c r="J3232" s="593"/>
      <c r="K3232" s="593"/>
    </row>
    <row r="3233" spans="1:11" x14ac:dyDescent="0.2">
      <c r="A3233" s="601"/>
      <c r="B3233" s="658"/>
      <c r="F3233" s="593"/>
      <c r="G3233" s="593"/>
      <c r="H3233" s="593"/>
      <c r="I3233" s="593"/>
      <c r="J3233" s="593"/>
      <c r="K3233" s="593"/>
    </row>
    <row r="3234" spans="1:11" x14ac:dyDescent="0.2">
      <c r="A3234" s="601"/>
      <c r="B3234" s="658"/>
      <c r="F3234" s="593"/>
      <c r="G3234" s="593"/>
      <c r="H3234" s="593"/>
      <c r="I3234" s="593"/>
      <c r="J3234" s="593"/>
      <c r="K3234" s="593"/>
    </row>
    <row r="3235" spans="1:11" x14ac:dyDescent="0.2">
      <c r="A3235" s="601"/>
      <c r="B3235" s="658"/>
      <c r="F3235" s="593"/>
      <c r="G3235" s="593"/>
      <c r="H3235" s="593"/>
      <c r="I3235" s="593"/>
      <c r="J3235" s="593"/>
      <c r="K3235" s="593"/>
    </row>
    <row r="3236" spans="1:11" x14ac:dyDescent="0.2">
      <c r="A3236" s="601"/>
      <c r="B3236" s="658"/>
      <c r="F3236" s="593"/>
      <c r="G3236" s="593"/>
      <c r="H3236" s="593"/>
      <c r="I3236" s="593"/>
      <c r="J3236" s="593"/>
      <c r="K3236" s="593"/>
    </row>
    <row r="3237" spans="1:11" x14ac:dyDescent="0.2">
      <c r="A3237" s="601"/>
      <c r="B3237" s="658"/>
      <c r="F3237" s="593"/>
      <c r="G3237" s="593"/>
      <c r="H3237" s="593"/>
      <c r="I3237" s="593"/>
      <c r="J3237" s="593"/>
      <c r="K3237" s="593"/>
    </row>
    <row r="3238" spans="1:11" x14ac:dyDescent="0.2">
      <c r="A3238" s="601"/>
      <c r="B3238" s="658"/>
      <c r="F3238" s="593"/>
      <c r="G3238" s="593"/>
      <c r="H3238" s="593"/>
      <c r="I3238" s="593"/>
      <c r="J3238" s="593"/>
      <c r="K3238" s="593"/>
    </row>
    <row r="3239" spans="1:11" x14ac:dyDescent="0.2">
      <c r="A3239" s="601"/>
      <c r="B3239" s="658"/>
      <c r="F3239" s="593"/>
      <c r="G3239" s="593"/>
      <c r="H3239" s="593"/>
      <c r="I3239" s="593"/>
      <c r="J3239" s="593"/>
      <c r="K3239" s="593"/>
    </row>
    <row r="3240" spans="1:11" x14ac:dyDescent="0.2">
      <c r="A3240" s="601"/>
      <c r="B3240" s="658"/>
      <c r="F3240" s="593"/>
      <c r="G3240" s="593"/>
      <c r="H3240" s="593"/>
      <c r="I3240" s="593"/>
      <c r="J3240" s="593"/>
      <c r="K3240" s="593"/>
    </row>
    <row r="3241" spans="1:11" x14ac:dyDescent="0.2">
      <c r="A3241" s="601"/>
      <c r="B3241" s="658"/>
      <c r="F3241" s="593"/>
      <c r="G3241" s="593"/>
      <c r="H3241" s="593"/>
      <c r="I3241" s="593"/>
      <c r="J3241" s="593"/>
      <c r="K3241" s="593"/>
    </row>
    <row r="3242" spans="1:11" x14ac:dyDescent="0.2">
      <c r="A3242" s="601"/>
      <c r="B3242" s="658"/>
      <c r="F3242" s="593"/>
      <c r="G3242" s="593"/>
      <c r="H3242" s="593"/>
      <c r="I3242" s="593"/>
      <c r="J3242" s="593"/>
      <c r="K3242" s="593"/>
    </row>
    <row r="3243" spans="1:11" x14ac:dyDescent="0.2">
      <c r="A3243" s="601"/>
      <c r="B3243" s="658"/>
      <c r="F3243" s="593"/>
      <c r="G3243" s="593"/>
      <c r="H3243" s="593"/>
      <c r="I3243" s="593"/>
      <c r="J3243" s="593"/>
      <c r="K3243" s="593"/>
    </row>
    <row r="3244" spans="1:11" x14ac:dyDescent="0.2">
      <c r="A3244" s="601"/>
      <c r="B3244" s="658"/>
      <c r="F3244" s="593"/>
      <c r="G3244" s="593"/>
      <c r="H3244" s="593"/>
      <c r="I3244" s="593"/>
      <c r="J3244" s="593"/>
      <c r="K3244" s="593"/>
    </row>
    <row r="3245" spans="1:11" x14ac:dyDescent="0.2">
      <c r="A3245" s="601"/>
      <c r="B3245" s="658"/>
      <c r="F3245" s="593"/>
      <c r="G3245" s="593"/>
      <c r="H3245" s="593"/>
      <c r="I3245" s="593"/>
      <c r="J3245" s="593"/>
      <c r="K3245" s="593"/>
    </row>
    <row r="3246" spans="1:11" x14ac:dyDescent="0.2">
      <c r="A3246" s="601"/>
      <c r="B3246" s="658"/>
      <c r="F3246" s="593"/>
      <c r="G3246" s="593"/>
      <c r="H3246" s="593"/>
      <c r="I3246" s="593"/>
      <c r="J3246" s="593"/>
      <c r="K3246" s="593"/>
    </row>
    <row r="3247" spans="1:11" x14ac:dyDescent="0.2">
      <c r="A3247" s="601"/>
      <c r="B3247" s="658"/>
      <c r="F3247" s="593"/>
      <c r="G3247" s="593"/>
      <c r="H3247" s="593"/>
      <c r="I3247" s="593"/>
      <c r="J3247" s="593"/>
      <c r="K3247" s="593"/>
    </row>
    <row r="3248" spans="1:11" x14ac:dyDescent="0.2">
      <c r="A3248" s="601"/>
      <c r="B3248" s="658"/>
      <c r="F3248" s="593"/>
      <c r="G3248" s="593"/>
      <c r="H3248" s="593"/>
      <c r="I3248" s="593"/>
      <c r="J3248" s="593"/>
      <c r="K3248" s="593"/>
    </row>
    <row r="3249" spans="1:11" x14ac:dyDescent="0.2">
      <c r="A3249" s="601"/>
      <c r="B3249" s="658"/>
      <c r="F3249" s="593"/>
      <c r="G3249" s="593"/>
      <c r="H3249" s="593"/>
      <c r="I3249" s="593"/>
      <c r="J3249" s="593"/>
      <c r="K3249" s="593"/>
    </row>
    <row r="3250" spans="1:11" x14ac:dyDescent="0.2">
      <c r="A3250" s="601"/>
      <c r="B3250" s="658"/>
      <c r="F3250" s="593"/>
      <c r="G3250" s="593"/>
      <c r="H3250" s="593"/>
      <c r="I3250" s="593"/>
      <c r="J3250" s="593"/>
      <c r="K3250" s="593"/>
    </row>
    <row r="3251" spans="1:11" x14ac:dyDescent="0.2">
      <c r="A3251" s="601"/>
      <c r="B3251" s="658"/>
      <c r="F3251" s="593"/>
      <c r="G3251" s="593"/>
      <c r="H3251" s="593"/>
      <c r="I3251" s="593"/>
      <c r="J3251" s="593"/>
      <c r="K3251" s="593"/>
    </row>
    <row r="3252" spans="1:11" x14ac:dyDescent="0.2">
      <c r="A3252" s="601"/>
      <c r="B3252" s="658"/>
      <c r="F3252" s="593"/>
      <c r="G3252" s="593"/>
      <c r="H3252" s="593"/>
      <c r="I3252" s="593"/>
      <c r="J3252" s="593"/>
      <c r="K3252" s="593"/>
    </row>
    <row r="3253" spans="1:11" x14ac:dyDescent="0.2">
      <c r="A3253" s="601"/>
      <c r="B3253" s="658"/>
      <c r="F3253" s="593"/>
      <c r="G3253" s="593"/>
      <c r="H3253" s="593"/>
      <c r="I3253" s="593"/>
      <c r="J3253" s="593"/>
      <c r="K3253" s="593"/>
    </row>
    <row r="3254" spans="1:11" x14ac:dyDescent="0.2">
      <c r="A3254" s="601"/>
      <c r="B3254" s="658"/>
      <c r="F3254" s="593"/>
      <c r="G3254" s="593"/>
      <c r="H3254" s="593"/>
      <c r="I3254" s="593"/>
      <c r="J3254" s="593"/>
      <c r="K3254" s="593"/>
    </row>
    <row r="3255" spans="1:11" x14ac:dyDescent="0.2">
      <c r="A3255" s="601"/>
      <c r="B3255" s="658"/>
      <c r="F3255" s="593"/>
      <c r="G3255" s="593"/>
      <c r="H3255" s="593"/>
      <c r="I3255" s="593"/>
      <c r="J3255" s="593"/>
      <c r="K3255" s="593"/>
    </row>
    <row r="3256" spans="1:11" x14ac:dyDescent="0.2">
      <c r="A3256" s="601"/>
      <c r="B3256" s="658"/>
      <c r="F3256" s="593"/>
      <c r="G3256" s="593"/>
      <c r="H3256" s="593"/>
      <c r="I3256" s="593"/>
      <c r="J3256" s="593"/>
      <c r="K3256" s="593"/>
    </row>
    <row r="3257" spans="1:11" x14ac:dyDescent="0.2">
      <c r="A3257" s="601"/>
      <c r="B3257" s="658"/>
      <c r="F3257" s="593"/>
      <c r="G3257" s="593"/>
      <c r="H3257" s="593"/>
      <c r="I3257" s="593"/>
      <c r="J3257" s="593"/>
      <c r="K3257" s="593"/>
    </row>
    <row r="3258" spans="1:11" x14ac:dyDescent="0.2">
      <c r="A3258" s="601"/>
      <c r="B3258" s="658"/>
      <c r="F3258" s="593"/>
      <c r="G3258" s="593"/>
      <c r="H3258" s="593"/>
      <c r="I3258" s="593"/>
      <c r="J3258" s="593"/>
      <c r="K3258" s="593"/>
    </row>
    <row r="3259" spans="1:11" x14ac:dyDescent="0.2">
      <c r="A3259" s="601"/>
      <c r="B3259" s="658"/>
      <c r="F3259" s="593"/>
      <c r="G3259" s="593"/>
      <c r="H3259" s="593"/>
      <c r="I3259" s="593"/>
      <c r="J3259" s="593"/>
      <c r="K3259" s="593"/>
    </row>
    <row r="3260" spans="1:11" x14ac:dyDescent="0.2">
      <c r="A3260" s="601"/>
      <c r="B3260" s="658"/>
      <c r="F3260" s="593"/>
      <c r="G3260" s="593"/>
      <c r="H3260" s="593"/>
      <c r="I3260" s="593"/>
      <c r="J3260" s="593"/>
      <c r="K3260" s="593"/>
    </row>
    <row r="3261" spans="1:11" x14ac:dyDescent="0.2">
      <c r="A3261" s="601"/>
      <c r="B3261" s="658"/>
      <c r="F3261" s="593"/>
      <c r="G3261" s="593"/>
      <c r="H3261" s="593"/>
      <c r="I3261" s="593"/>
      <c r="J3261" s="593"/>
      <c r="K3261" s="593"/>
    </row>
    <row r="3262" spans="1:11" x14ac:dyDescent="0.2">
      <c r="A3262" s="601"/>
      <c r="B3262" s="658"/>
      <c r="F3262" s="593"/>
      <c r="G3262" s="593"/>
      <c r="H3262" s="593"/>
      <c r="I3262" s="593"/>
      <c r="J3262" s="593"/>
      <c r="K3262" s="593"/>
    </row>
    <row r="3263" spans="1:11" x14ac:dyDescent="0.2">
      <c r="A3263" s="601"/>
      <c r="B3263" s="658"/>
      <c r="F3263" s="593"/>
      <c r="G3263" s="593"/>
      <c r="H3263" s="593"/>
      <c r="I3263" s="593"/>
      <c r="J3263" s="593"/>
      <c r="K3263" s="593"/>
    </row>
    <row r="3264" spans="1:11" x14ac:dyDescent="0.2">
      <c r="A3264" s="601"/>
      <c r="B3264" s="658"/>
      <c r="F3264" s="593"/>
      <c r="G3264" s="593"/>
      <c r="H3264" s="593"/>
      <c r="I3264" s="593"/>
      <c r="J3264" s="593"/>
      <c r="K3264" s="593"/>
    </row>
    <row r="3265" spans="1:11" x14ac:dyDescent="0.2">
      <c r="A3265" s="601"/>
      <c r="B3265" s="658"/>
      <c r="F3265" s="593"/>
      <c r="G3265" s="593"/>
      <c r="H3265" s="593"/>
      <c r="I3265" s="593"/>
      <c r="J3265" s="593"/>
      <c r="K3265" s="593"/>
    </row>
    <row r="3266" spans="1:11" x14ac:dyDescent="0.2">
      <c r="A3266" s="601"/>
      <c r="B3266" s="658"/>
      <c r="F3266" s="593"/>
      <c r="G3266" s="593"/>
      <c r="H3266" s="593"/>
      <c r="I3266" s="593"/>
      <c r="J3266" s="593"/>
      <c r="K3266" s="593"/>
    </row>
    <row r="3267" spans="1:11" x14ac:dyDescent="0.2">
      <c r="A3267" s="601"/>
      <c r="B3267" s="658"/>
      <c r="F3267" s="593"/>
      <c r="G3267" s="593"/>
      <c r="H3267" s="593"/>
      <c r="I3267" s="593"/>
      <c r="J3267" s="593"/>
      <c r="K3267" s="593"/>
    </row>
    <row r="3268" spans="1:11" x14ac:dyDescent="0.2">
      <c r="A3268" s="601"/>
      <c r="B3268" s="658"/>
      <c r="F3268" s="593"/>
      <c r="G3268" s="593"/>
      <c r="H3268" s="593"/>
      <c r="I3268" s="593"/>
      <c r="J3268" s="593"/>
      <c r="K3268" s="593"/>
    </row>
    <row r="3269" spans="1:11" x14ac:dyDescent="0.2">
      <c r="A3269" s="601"/>
      <c r="B3269" s="658"/>
      <c r="F3269" s="593"/>
      <c r="G3269" s="593"/>
      <c r="H3269" s="593"/>
      <c r="I3269" s="593"/>
      <c r="J3269" s="593"/>
      <c r="K3269" s="593"/>
    </row>
    <row r="3270" spans="1:11" x14ac:dyDescent="0.2">
      <c r="A3270" s="601"/>
      <c r="B3270" s="658"/>
      <c r="F3270" s="593"/>
      <c r="G3270" s="593"/>
      <c r="H3270" s="593"/>
      <c r="I3270" s="593"/>
      <c r="J3270" s="593"/>
      <c r="K3270" s="593"/>
    </row>
    <row r="3271" spans="1:11" x14ac:dyDescent="0.2">
      <c r="A3271" s="601"/>
      <c r="B3271" s="658"/>
      <c r="F3271" s="593"/>
      <c r="G3271" s="593"/>
      <c r="H3271" s="593"/>
      <c r="I3271" s="593"/>
      <c r="J3271" s="593"/>
      <c r="K3271" s="593"/>
    </row>
    <row r="3272" spans="1:11" x14ac:dyDescent="0.2">
      <c r="A3272" s="601"/>
      <c r="B3272" s="658"/>
      <c r="F3272" s="593"/>
      <c r="G3272" s="593"/>
      <c r="H3272" s="593"/>
      <c r="I3272" s="593"/>
      <c r="J3272" s="593"/>
      <c r="K3272" s="593"/>
    </row>
    <row r="3273" spans="1:11" x14ac:dyDescent="0.2">
      <c r="A3273" s="601"/>
      <c r="B3273" s="658"/>
      <c r="F3273" s="593"/>
      <c r="G3273" s="593"/>
      <c r="H3273" s="593"/>
      <c r="I3273" s="593"/>
      <c r="J3273" s="593"/>
      <c r="K3273" s="593"/>
    </row>
    <row r="3274" spans="1:11" x14ac:dyDescent="0.2">
      <c r="A3274" s="601"/>
      <c r="B3274" s="658"/>
      <c r="F3274" s="593"/>
      <c r="G3274" s="593"/>
      <c r="H3274" s="593"/>
      <c r="I3274" s="593"/>
      <c r="J3274" s="593"/>
      <c r="K3274" s="593"/>
    </row>
    <row r="3275" spans="1:11" x14ac:dyDescent="0.2">
      <c r="A3275" s="601"/>
      <c r="B3275" s="658"/>
      <c r="F3275" s="593"/>
      <c r="G3275" s="593"/>
      <c r="H3275" s="593"/>
      <c r="I3275" s="593"/>
      <c r="J3275" s="593"/>
      <c r="K3275" s="593"/>
    </row>
    <row r="3276" spans="1:11" x14ac:dyDescent="0.2">
      <c r="A3276" s="601"/>
      <c r="B3276" s="658"/>
      <c r="F3276" s="593"/>
      <c r="G3276" s="593"/>
      <c r="H3276" s="593"/>
      <c r="I3276" s="593"/>
      <c r="J3276" s="593"/>
      <c r="K3276" s="593"/>
    </row>
    <row r="3277" spans="1:11" x14ac:dyDescent="0.2">
      <c r="A3277" s="601"/>
      <c r="B3277" s="658"/>
      <c r="F3277" s="593"/>
      <c r="G3277" s="593"/>
      <c r="H3277" s="593"/>
      <c r="I3277" s="593"/>
      <c r="J3277" s="593"/>
      <c r="K3277" s="593"/>
    </row>
    <row r="3278" spans="1:11" x14ac:dyDescent="0.2">
      <c r="A3278" s="601"/>
      <c r="B3278" s="658"/>
      <c r="F3278" s="593"/>
      <c r="G3278" s="593"/>
      <c r="H3278" s="593"/>
      <c r="I3278" s="593"/>
      <c r="J3278" s="593"/>
      <c r="K3278" s="593"/>
    </row>
    <row r="3279" spans="1:11" x14ac:dyDescent="0.2">
      <c r="A3279" s="601"/>
      <c r="B3279" s="658"/>
      <c r="F3279" s="593"/>
      <c r="G3279" s="593"/>
      <c r="H3279" s="593"/>
      <c r="I3279" s="593"/>
      <c r="J3279" s="593"/>
      <c r="K3279" s="593"/>
    </row>
    <row r="3280" spans="1:11" x14ac:dyDescent="0.2">
      <c r="A3280" s="601"/>
      <c r="B3280" s="658"/>
      <c r="F3280" s="593"/>
      <c r="G3280" s="593"/>
      <c r="H3280" s="593"/>
      <c r="I3280" s="593"/>
      <c r="J3280" s="593"/>
      <c r="K3280" s="593"/>
    </row>
    <row r="3281" spans="1:11" x14ac:dyDescent="0.2">
      <c r="A3281" s="601"/>
      <c r="B3281" s="658"/>
      <c r="F3281" s="593"/>
      <c r="G3281" s="593"/>
      <c r="H3281" s="593"/>
      <c r="I3281" s="593"/>
      <c r="J3281" s="593"/>
      <c r="K3281" s="593"/>
    </row>
    <row r="3282" spans="1:11" x14ac:dyDescent="0.2">
      <c r="A3282" s="601"/>
      <c r="B3282" s="658"/>
      <c r="F3282" s="593"/>
      <c r="G3282" s="593"/>
      <c r="H3282" s="593"/>
      <c r="I3282" s="593"/>
      <c r="J3282" s="593"/>
      <c r="K3282" s="593"/>
    </row>
    <row r="3283" spans="1:11" x14ac:dyDescent="0.2">
      <c r="A3283" s="601"/>
      <c r="B3283" s="658"/>
      <c r="F3283" s="593"/>
      <c r="G3283" s="593"/>
      <c r="H3283" s="593"/>
      <c r="I3283" s="593"/>
      <c r="J3283" s="593"/>
      <c r="K3283" s="593"/>
    </row>
    <row r="3284" spans="1:11" x14ac:dyDescent="0.2">
      <c r="A3284" s="601"/>
      <c r="B3284" s="658"/>
      <c r="F3284" s="593"/>
      <c r="G3284" s="593"/>
      <c r="H3284" s="593"/>
      <c r="I3284" s="593"/>
      <c r="J3284" s="593"/>
      <c r="K3284" s="593"/>
    </row>
    <row r="3285" spans="1:11" x14ac:dyDescent="0.2">
      <c r="A3285" s="601"/>
      <c r="B3285" s="658"/>
      <c r="F3285" s="593"/>
      <c r="G3285" s="593"/>
      <c r="H3285" s="593"/>
      <c r="I3285" s="593"/>
      <c r="J3285" s="593"/>
      <c r="K3285" s="593"/>
    </row>
    <row r="3286" spans="1:11" x14ac:dyDescent="0.2">
      <c r="A3286" s="601"/>
      <c r="B3286" s="658"/>
      <c r="F3286" s="593"/>
      <c r="G3286" s="593"/>
      <c r="H3286" s="593"/>
      <c r="I3286" s="593"/>
      <c r="J3286" s="593"/>
      <c r="K3286" s="593"/>
    </row>
    <row r="3287" spans="1:11" x14ac:dyDescent="0.2">
      <c r="A3287" s="601"/>
      <c r="B3287" s="658"/>
      <c r="F3287" s="593"/>
      <c r="G3287" s="593"/>
      <c r="H3287" s="593"/>
      <c r="I3287" s="593"/>
      <c r="J3287" s="593"/>
      <c r="K3287" s="593"/>
    </row>
    <row r="3288" spans="1:11" x14ac:dyDescent="0.2">
      <c r="A3288" s="601"/>
      <c r="B3288" s="658"/>
      <c r="F3288" s="593"/>
      <c r="G3288" s="593"/>
      <c r="H3288" s="593"/>
      <c r="I3288" s="593"/>
      <c r="J3288" s="593"/>
      <c r="K3288" s="593"/>
    </row>
    <row r="3289" spans="1:11" x14ac:dyDescent="0.2">
      <c r="A3289" s="601"/>
      <c r="B3289" s="658"/>
      <c r="F3289" s="593"/>
      <c r="G3289" s="593"/>
      <c r="H3289" s="593"/>
      <c r="I3289" s="593"/>
      <c r="J3289" s="593"/>
      <c r="K3289" s="593"/>
    </row>
    <row r="3290" spans="1:11" x14ac:dyDescent="0.2">
      <c r="A3290" s="601"/>
      <c r="B3290" s="658"/>
      <c r="F3290" s="593"/>
      <c r="G3290" s="593"/>
      <c r="H3290" s="593"/>
      <c r="I3290" s="593"/>
      <c r="J3290" s="593"/>
      <c r="K3290" s="593"/>
    </row>
    <row r="3291" spans="1:11" x14ac:dyDescent="0.2">
      <c r="A3291" s="601"/>
      <c r="B3291" s="658"/>
      <c r="F3291" s="593"/>
      <c r="G3291" s="593"/>
      <c r="H3291" s="593"/>
      <c r="I3291" s="593"/>
      <c r="J3291" s="593"/>
      <c r="K3291" s="593"/>
    </row>
    <row r="3292" spans="1:11" x14ac:dyDescent="0.2">
      <c r="A3292" s="601"/>
      <c r="B3292" s="658"/>
      <c r="F3292" s="593"/>
      <c r="G3292" s="593"/>
      <c r="H3292" s="593"/>
      <c r="I3292" s="593"/>
      <c r="J3292" s="593"/>
      <c r="K3292" s="593"/>
    </row>
    <row r="3293" spans="1:11" x14ac:dyDescent="0.2">
      <c r="A3293" s="601"/>
      <c r="B3293" s="658"/>
      <c r="F3293" s="593"/>
      <c r="G3293" s="593"/>
      <c r="H3293" s="593"/>
      <c r="I3293" s="593"/>
      <c r="J3293" s="593"/>
      <c r="K3293" s="593"/>
    </row>
    <row r="3294" spans="1:11" x14ac:dyDescent="0.2">
      <c r="A3294" s="601"/>
      <c r="B3294" s="658"/>
      <c r="F3294" s="593"/>
      <c r="G3294" s="593"/>
      <c r="H3294" s="593"/>
      <c r="I3294" s="593"/>
      <c r="J3294" s="593"/>
      <c r="K3294" s="593"/>
    </row>
    <row r="3295" spans="1:11" x14ac:dyDescent="0.2">
      <c r="A3295" s="601"/>
      <c r="B3295" s="658"/>
      <c r="F3295" s="593"/>
      <c r="G3295" s="593"/>
      <c r="H3295" s="593"/>
      <c r="I3295" s="593"/>
      <c r="J3295" s="593"/>
      <c r="K3295" s="593"/>
    </row>
    <row r="3296" spans="1:11" x14ac:dyDescent="0.2">
      <c r="A3296" s="601"/>
      <c r="B3296" s="658"/>
      <c r="F3296" s="593"/>
      <c r="G3296" s="593"/>
      <c r="H3296" s="593"/>
      <c r="I3296" s="593"/>
      <c r="J3296" s="593"/>
      <c r="K3296" s="593"/>
    </row>
    <row r="3297" spans="1:11" x14ac:dyDescent="0.2">
      <c r="A3297" s="601"/>
      <c r="B3297" s="658"/>
      <c r="F3297" s="593"/>
      <c r="G3297" s="593"/>
      <c r="H3297" s="593"/>
      <c r="I3297" s="593"/>
      <c r="J3297" s="593"/>
      <c r="K3297" s="593"/>
    </row>
    <row r="3298" spans="1:11" x14ac:dyDescent="0.2">
      <c r="A3298" s="601"/>
      <c r="B3298" s="658"/>
      <c r="F3298" s="593"/>
      <c r="G3298" s="593"/>
      <c r="H3298" s="593"/>
      <c r="I3298" s="593"/>
      <c r="J3298" s="593"/>
      <c r="K3298" s="593"/>
    </row>
    <row r="3299" spans="1:11" x14ac:dyDescent="0.2">
      <c r="A3299" s="601"/>
      <c r="B3299" s="658"/>
      <c r="F3299" s="593"/>
      <c r="G3299" s="593"/>
      <c r="H3299" s="593"/>
      <c r="I3299" s="593"/>
      <c r="J3299" s="593"/>
      <c r="K3299" s="593"/>
    </row>
    <row r="3300" spans="1:11" x14ac:dyDescent="0.2">
      <c r="A3300" s="601"/>
      <c r="B3300" s="658"/>
      <c r="F3300" s="593"/>
      <c r="G3300" s="593"/>
      <c r="H3300" s="593"/>
      <c r="I3300" s="593"/>
      <c r="J3300" s="593"/>
      <c r="K3300" s="593"/>
    </row>
    <row r="3301" spans="1:11" x14ac:dyDescent="0.2">
      <c r="A3301" s="601"/>
      <c r="B3301" s="658"/>
      <c r="F3301" s="593"/>
      <c r="G3301" s="593"/>
      <c r="H3301" s="593"/>
      <c r="I3301" s="593"/>
      <c r="J3301" s="593"/>
      <c r="K3301" s="593"/>
    </row>
    <row r="3302" spans="1:11" x14ac:dyDescent="0.2">
      <c r="A3302" s="601"/>
      <c r="B3302" s="658"/>
      <c r="F3302" s="593"/>
      <c r="G3302" s="593"/>
      <c r="H3302" s="593"/>
      <c r="I3302" s="593"/>
      <c r="J3302" s="593"/>
      <c r="K3302" s="593"/>
    </row>
    <row r="3303" spans="1:11" x14ac:dyDescent="0.2">
      <c r="A3303" s="601"/>
      <c r="B3303" s="658"/>
      <c r="F3303" s="593"/>
      <c r="G3303" s="593"/>
      <c r="H3303" s="593"/>
      <c r="I3303" s="593"/>
      <c r="J3303" s="593"/>
      <c r="K3303" s="593"/>
    </row>
    <row r="3304" spans="1:11" x14ac:dyDescent="0.2">
      <c r="A3304" s="601"/>
      <c r="B3304" s="658"/>
      <c r="F3304" s="593"/>
      <c r="G3304" s="593"/>
      <c r="H3304" s="593"/>
      <c r="I3304" s="593"/>
      <c r="J3304" s="593"/>
      <c r="K3304" s="593"/>
    </row>
    <row r="3305" spans="1:11" x14ac:dyDescent="0.2">
      <c r="A3305" s="601"/>
      <c r="B3305" s="658"/>
      <c r="F3305" s="593"/>
      <c r="G3305" s="593"/>
      <c r="H3305" s="593"/>
      <c r="I3305" s="593"/>
      <c r="J3305" s="593"/>
      <c r="K3305" s="593"/>
    </row>
    <row r="3306" spans="1:11" x14ac:dyDescent="0.2">
      <c r="A3306" s="601"/>
      <c r="B3306" s="658"/>
      <c r="F3306" s="593"/>
      <c r="G3306" s="593"/>
      <c r="H3306" s="593"/>
      <c r="I3306" s="593"/>
      <c r="J3306" s="593"/>
      <c r="K3306" s="593"/>
    </row>
    <row r="3307" spans="1:11" x14ac:dyDescent="0.2">
      <c r="A3307" s="601"/>
      <c r="B3307" s="658"/>
      <c r="F3307" s="593"/>
      <c r="G3307" s="593"/>
      <c r="H3307" s="593"/>
      <c r="I3307" s="593"/>
      <c r="J3307" s="593"/>
      <c r="K3307" s="593"/>
    </row>
    <row r="3308" spans="1:11" x14ac:dyDescent="0.2">
      <c r="A3308" s="601"/>
      <c r="B3308" s="658"/>
      <c r="F3308" s="593"/>
      <c r="G3308" s="593"/>
      <c r="H3308" s="593"/>
      <c r="I3308" s="593"/>
      <c r="J3308" s="593"/>
      <c r="K3308" s="593"/>
    </row>
    <row r="3309" spans="1:11" x14ac:dyDescent="0.2">
      <c r="A3309" s="601"/>
      <c r="B3309" s="658"/>
      <c r="F3309" s="593"/>
      <c r="G3309" s="593"/>
      <c r="H3309" s="593"/>
      <c r="I3309" s="593"/>
      <c r="J3309" s="593"/>
      <c r="K3309" s="593"/>
    </row>
    <row r="3310" spans="1:11" x14ac:dyDescent="0.2">
      <c r="A3310" s="601"/>
      <c r="B3310" s="658"/>
      <c r="F3310" s="593"/>
      <c r="G3310" s="593"/>
      <c r="H3310" s="593"/>
      <c r="I3310" s="593"/>
      <c r="J3310" s="593"/>
      <c r="K3310" s="593"/>
    </row>
    <row r="3311" spans="1:11" x14ac:dyDescent="0.2">
      <c r="A3311" s="601"/>
      <c r="B3311" s="658"/>
      <c r="F3311" s="593"/>
      <c r="G3311" s="593"/>
      <c r="H3311" s="593"/>
      <c r="I3311" s="593"/>
      <c r="J3311" s="593"/>
      <c r="K3311" s="593"/>
    </row>
    <row r="3312" spans="1:11" x14ac:dyDescent="0.2">
      <c r="A3312" s="601"/>
      <c r="B3312" s="658"/>
      <c r="F3312" s="593"/>
      <c r="G3312" s="593"/>
      <c r="H3312" s="593"/>
      <c r="I3312" s="593"/>
      <c r="J3312" s="593"/>
      <c r="K3312" s="593"/>
    </row>
    <row r="3313" spans="1:11" x14ac:dyDescent="0.2">
      <c r="A3313" s="601"/>
      <c r="B3313" s="658"/>
      <c r="F3313" s="593"/>
      <c r="G3313" s="593"/>
      <c r="H3313" s="593"/>
      <c r="I3313" s="593"/>
      <c r="J3313" s="593"/>
      <c r="K3313" s="593"/>
    </row>
    <row r="3314" spans="1:11" x14ac:dyDescent="0.2">
      <c r="A3314" s="601"/>
      <c r="B3314" s="658"/>
      <c r="F3314" s="593"/>
      <c r="G3314" s="593"/>
      <c r="H3314" s="593"/>
      <c r="I3314" s="593"/>
      <c r="J3314" s="593"/>
      <c r="K3314" s="593"/>
    </row>
    <row r="3315" spans="1:11" x14ac:dyDescent="0.2">
      <c r="A3315" s="601"/>
      <c r="B3315" s="658"/>
      <c r="F3315" s="593"/>
      <c r="G3315" s="593"/>
      <c r="H3315" s="593"/>
      <c r="I3315" s="593"/>
      <c r="J3315" s="593"/>
      <c r="K3315" s="593"/>
    </row>
    <row r="3316" spans="1:11" x14ac:dyDescent="0.2">
      <c r="A3316" s="601"/>
      <c r="B3316" s="658"/>
      <c r="F3316" s="593"/>
      <c r="G3316" s="593"/>
      <c r="H3316" s="593"/>
      <c r="I3316" s="593"/>
      <c r="J3316" s="593"/>
      <c r="K3316" s="593"/>
    </row>
    <row r="3317" spans="1:11" x14ac:dyDescent="0.2">
      <c r="A3317" s="601"/>
      <c r="B3317" s="658"/>
      <c r="F3317" s="593"/>
      <c r="G3317" s="593"/>
      <c r="H3317" s="593"/>
      <c r="I3317" s="593"/>
      <c r="J3317" s="593"/>
      <c r="K3317" s="593"/>
    </row>
    <row r="3318" spans="1:11" x14ac:dyDescent="0.2">
      <c r="A3318" s="601"/>
      <c r="B3318" s="658"/>
      <c r="F3318" s="593"/>
      <c r="G3318" s="593"/>
      <c r="H3318" s="593"/>
      <c r="I3318" s="593"/>
      <c r="J3318" s="593"/>
      <c r="K3318" s="593"/>
    </row>
    <row r="3319" spans="1:11" x14ac:dyDescent="0.2">
      <c r="A3319" s="601"/>
      <c r="B3319" s="658"/>
      <c r="F3319" s="593"/>
      <c r="G3319" s="593"/>
      <c r="H3319" s="593"/>
      <c r="I3319" s="593"/>
      <c r="J3319" s="593"/>
      <c r="K3319" s="593"/>
    </row>
    <row r="3320" spans="1:11" x14ac:dyDescent="0.2">
      <c r="A3320" s="601"/>
      <c r="B3320" s="658"/>
      <c r="F3320" s="593"/>
      <c r="G3320" s="593"/>
      <c r="H3320" s="593"/>
      <c r="I3320" s="593"/>
      <c r="J3320" s="593"/>
      <c r="K3320" s="593"/>
    </row>
    <row r="3321" spans="1:11" x14ac:dyDescent="0.2">
      <c r="A3321" s="601"/>
      <c r="B3321" s="658"/>
      <c r="F3321" s="593"/>
      <c r="G3321" s="593"/>
      <c r="H3321" s="593"/>
      <c r="I3321" s="593"/>
      <c r="J3321" s="593"/>
      <c r="K3321" s="593"/>
    </row>
    <row r="3322" spans="1:11" x14ac:dyDescent="0.2">
      <c r="A3322" s="601"/>
      <c r="B3322" s="658"/>
      <c r="F3322" s="593"/>
      <c r="G3322" s="593"/>
      <c r="H3322" s="593"/>
      <c r="I3322" s="593"/>
      <c r="J3322" s="593"/>
      <c r="K3322" s="593"/>
    </row>
    <row r="3323" spans="1:11" x14ac:dyDescent="0.2">
      <c r="A3323" s="601"/>
      <c r="B3323" s="658"/>
      <c r="F3323" s="593"/>
      <c r="G3323" s="593"/>
      <c r="H3323" s="593"/>
      <c r="I3323" s="593"/>
      <c r="J3323" s="593"/>
      <c r="K3323" s="593"/>
    </row>
    <row r="3324" spans="1:11" x14ac:dyDescent="0.2">
      <c r="A3324" s="601"/>
      <c r="B3324" s="658"/>
      <c r="F3324" s="593"/>
      <c r="G3324" s="593"/>
      <c r="H3324" s="593"/>
      <c r="I3324" s="593"/>
      <c r="J3324" s="593"/>
      <c r="K3324" s="593"/>
    </row>
    <row r="3325" spans="1:11" x14ac:dyDescent="0.2">
      <c r="A3325" s="601"/>
      <c r="B3325" s="658"/>
      <c r="F3325" s="593"/>
      <c r="G3325" s="593"/>
      <c r="H3325" s="593"/>
      <c r="I3325" s="593"/>
      <c r="J3325" s="593"/>
      <c r="K3325" s="593"/>
    </row>
    <row r="3326" spans="1:11" x14ac:dyDescent="0.2">
      <c r="A3326" s="601"/>
      <c r="B3326" s="658"/>
      <c r="F3326" s="593"/>
      <c r="G3326" s="593"/>
      <c r="H3326" s="593"/>
      <c r="I3326" s="593"/>
      <c r="J3326" s="593"/>
      <c r="K3326" s="593"/>
    </row>
    <row r="3327" spans="1:11" x14ac:dyDescent="0.2">
      <c r="A3327" s="601"/>
      <c r="B3327" s="658"/>
      <c r="F3327" s="593"/>
      <c r="G3327" s="593"/>
      <c r="H3327" s="593"/>
      <c r="I3327" s="593"/>
      <c r="J3327" s="593"/>
      <c r="K3327" s="593"/>
    </row>
    <row r="3328" spans="1:11" x14ac:dyDescent="0.2">
      <c r="A3328" s="601"/>
      <c r="B3328" s="658"/>
      <c r="F3328" s="593"/>
      <c r="G3328" s="593"/>
      <c r="H3328" s="593"/>
      <c r="I3328" s="593"/>
      <c r="J3328" s="593"/>
      <c r="K3328" s="593"/>
    </row>
    <row r="3329" spans="1:11" x14ac:dyDescent="0.2">
      <c r="A3329" s="601"/>
      <c r="B3329" s="658"/>
      <c r="F3329" s="593"/>
      <c r="G3329" s="593"/>
      <c r="H3329" s="593"/>
      <c r="I3329" s="593"/>
      <c r="J3329" s="593"/>
      <c r="K3329" s="593"/>
    </row>
    <row r="3330" spans="1:11" x14ac:dyDescent="0.2">
      <c r="A3330" s="601"/>
      <c r="B3330" s="658"/>
      <c r="F3330" s="593"/>
      <c r="G3330" s="593"/>
      <c r="H3330" s="593"/>
      <c r="I3330" s="593"/>
      <c r="J3330" s="593"/>
      <c r="K3330" s="593"/>
    </row>
    <row r="3331" spans="1:11" x14ac:dyDescent="0.2">
      <c r="A3331" s="601"/>
      <c r="B3331" s="658"/>
      <c r="F3331" s="593"/>
      <c r="G3331" s="593"/>
      <c r="H3331" s="593"/>
      <c r="I3331" s="593"/>
      <c r="J3331" s="593"/>
      <c r="K3331" s="593"/>
    </row>
    <row r="3332" spans="1:11" x14ac:dyDescent="0.2">
      <c r="A3332" s="601"/>
      <c r="B3332" s="658"/>
      <c r="F3332" s="593"/>
      <c r="G3332" s="593"/>
      <c r="H3332" s="593"/>
      <c r="I3332" s="593"/>
      <c r="J3332" s="593"/>
      <c r="K3332" s="593"/>
    </row>
    <row r="3333" spans="1:11" x14ac:dyDescent="0.2">
      <c r="A3333" s="601"/>
      <c r="B3333" s="658"/>
      <c r="F3333" s="593"/>
      <c r="G3333" s="593"/>
      <c r="H3333" s="593"/>
      <c r="I3333" s="593"/>
      <c r="J3333" s="593"/>
      <c r="K3333" s="593"/>
    </row>
    <row r="3334" spans="1:11" x14ac:dyDescent="0.2">
      <c r="A3334" s="601"/>
      <c r="B3334" s="658"/>
      <c r="F3334" s="593"/>
      <c r="G3334" s="593"/>
      <c r="H3334" s="593"/>
      <c r="I3334" s="593"/>
      <c r="J3334" s="593"/>
      <c r="K3334" s="593"/>
    </row>
    <row r="3335" spans="1:11" x14ac:dyDescent="0.2">
      <c r="A3335" s="601"/>
      <c r="B3335" s="658"/>
      <c r="F3335" s="593"/>
      <c r="G3335" s="593"/>
      <c r="H3335" s="593"/>
      <c r="I3335" s="593"/>
      <c r="J3335" s="593"/>
      <c r="K3335" s="593"/>
    </row>
    <row r="3336" spans="1:11" x14ac:dyDescent="0.2">
      <c r="A3336" s="601"/>
      <c r="B3336" s="658"/>
      <c r="F3336" s="593"/>
      <c r="G3336" s="593"/>
      <c r="H3336" s="593"/>
      <c r="I3336" s="593"/>
      <c r="J3336" s="593"/>
      <c r="K3336" s="593"/>
    </row>
    <row r="3337" spans="1:11" x14ac:dyDescent="0.2">
      <c r="A3337" s="601"/>
      <c r="B3337" s="658"/>
      <c r="F3337" s="593"/>
      <c r="G3337" s="593"/>
      <c r="H3337" s="593"/>
      <c r="I3337" s="593"/>
      <c r="J3337" s="593"/>
      <c r="K3337" s="593"/>
    </row>
    <row r="3338" spans="1:11" x14ac:dyDescent="0.2">
      <c r="A3338" s="601"/>
      <c r="B3338" s="658"/>
      <c r="F3338" s="593"/>
      <c r="G3338" s="593"/>
      <c r="H3338" s="593"/>
      <c r="I3338" s="593"/>
      <c r="J3338" s="593"/>
      <c r="K3338" s="593"/>
    </row>
    <row r="3339" spans="1:11" x14ac:dyDescent="0.2">
      <c r="A3339" s="601"/>
      <c r="B3339" s="658"/>
      <c r="F3339" s="593"/>
      <c r="G3339" s="593"/>
      <c r="H3339" s="593"/>
      <c r="I3339" s="593"/>
      <c r="J3339" s="593"/>
      <c r="K3339" s="593"/>
    </row>
    <row r="3340" spans="1:11" x14ac:dyDescent="0.2">
      <c r="A3340" s="601"/>
      <c r="B3340" s="658"/>
      <c r="F3340" s="593"/>
      <c r="G3340" s="593"/>
      <c r="H3340" s="593"/>
      <c r="I3340" s="593"/>
      <c r="J3340" s="593"/>
      <c r="K3340" s="593"/>
    </row>
    <row r="3341" spans="1:11" x14ac:dyDescent="0.2">
      <c r="A3341" s="601"/>
      <c r="B3341" s="658"/>
      <c r="F3341" s="593"/>
      <c r="G3341" s="593"/>
      <c r="H3341" s="593"/>
      <c r="I3341" s="593"/>
      <c r="J3341" s="593"/>
      <c r="K3341" s="593"/>
    </row>
    <row r="3342" spans="1:11" x14ac:dyDescent="0.2">
      <c r="A3342" s="601"/>
      <c r="B3342" s="658"/>
      <c r="F3342" s="593"/>
      <c r="G3342" s="593"/>
      <c r="H3342" s="593"/>
      <c r="I3342" s="593"/>
      <c r="J3342" s="593"/>
      <c r="K3342" s="593"/>
    </row>
    <row r="3343" spans="1:11" x14ac:dyDescent="0.2">
      <c r="A3343" s="601"/>
      <c r="B3343" s="658"/>
      <c r="F3343" s="593"/>
      <c r="G3343" s="593"/>
      <c r="H3343" s="593"/>
      <c r="I3343" s="593"/>
      <c r="J3343" s="593"/>
      <c r="K3343" s="593"/>
    </row>
    <row r="3344" spans="1:11" x14ac:dyDescent="0.2">
      <c r="A3344" s="601"/>
      <c r="B3344" s="658"/>
      <c r="F3344" s="593"/>
      <c r="G3344" s="593"/>
      <c r="H3344" s="593"/>
      <c r="I3344" s="593"/>
      <c r="J3344" s="593"/>
      <c r="K3344" s="593"/>
    </row>
    <row r="3345" spans="1:11" x14ac:dyDescent="0.2">
      <c r="A3345" s="601"/>
      <c r="B3345" s="658"/>
      <c r="F3345" s="593"/>
      <c r="G3345" s="593"/>
      <c r="H3345" s="593"/>
      <c r="I3345" s="593"/>
      <c r="J3345" s="593"/>
      <c r="K3345" s="593"/>
    </row>
    <row r="3346" spans="1:11" x14ac:dyDescent="0.2">
      <c r="A3346" s="601"/>
      <c r="B3346" s="658"/>
      <c r="F3346" s="593"/>
      <c r="G3346" s="593"/>
      <c r="H3346" s="593"/>
      <c r="I3346" s="593"/>
      <c r="J3346" s="593"/>
      <c r="K3346" s="593"/>
    </row>
    <row r="3347" spans="1:11" x14ac:dyDescent="0.2">
      <c r="A3347" s="601"/>
      <c r="B3347" s="658"/>
      <c r="F3347" s="593"/>
      <c r="G3347" s="593"/>
      <c r="H3347" s="593"/>
      <c r="I3347" s="593"/>
      <c r="J3347" s="593"/>
      <c r="K3347" s="593"/>
    </row>
    <row r="3348" spans="1:11" x14ac:dyDescent="0.2">
      <c r="A3348" s="601"/>
      <c r="B3348" s="658"/>
      <c r="F3348" s="593"/>
      <c r="G3348" s="593"/>
      <c r="H3348" s="593"/>
      <c r="I3348" s="593"/>
      <c r="J3348" s="593"/>
      <c r="K3348" s="593"/>
    </row>
    <row r="3349" spans="1:11" x14ac:dyDescent="0.2">
      <c r="A3349" s="601"/>
      <c r="B3349" s="658"/>
      <c r="F3349" s="593"/>
      <c r="G3349" s="593"/>
      <c r="H3349" s="593"/>
      <c r="I3349" s="593"/>
      <c r="J3349" s="593"/>
      <c r="K3349" s="593"/>
    </row>
    <row r="3350" spans="1:11" x14ac:dyDescent="0.2">
      <c r="A3350" s="601"/>
      <c r="B3350" s="658"/>
      <c r="F3350" s="593"/>
      <c r="G3350" s="593"/>
      <c r="H3350" s="593"/>
      <c r="I3350" s="593"/>
      <c r="J3350" s="593"/>
      <c r="K3350" s="593"/>
    </row>
    <row r="3351" spans="1:11" x14ac:dyDescent="0.2">
      <c r="A3351" s="601"/>
      <c r="B3351" s="658"/>
      <c r="F3351" s="593"/>
      <c r="G3351" s="593"/>
      <c r="H3351" s="593"/>
      <c r="I3351" s="593"/>
      <c r="J3351" s="593"/>
      <c r="K3351" s="593"/>
    </row>
    <row r="3352" spans="1:11" x14ac:dyDescent="0.2">
      <c r="A3352" s="601"/>
      <c r="B3352" s="658"/>
      <c r="F3352" s="593"/>
      <c r="G3352" s="593"/>
      <c r="H3352" s="593"/>
      <c r="I3352" s="593"/>
      <c r="J3352" s="593"/>
      <c r="K3352" s="593"/>
    </row>
    <row r="3353" spans="1:11" x14ac:dyDescent="0.2">
      <c r="A3353" s="601"/>
      <c r="B3353" s="658"/>
      <c r="F3353" s="593"/>
      <c r="G3353" s="593"/>
      <c r="H3353" s="593"/>
      <c r="I3353" s="593"/>
      <c r="J3353" s="593"/>
      <c r="K3353" s="593"/>
    </row>
    <row r="3354" spans="1:11" x14ac:dyDescent="0.2">
      <c r="A3354" s="601"/>
      <c r="B3354" s="658"/>
      <c r="F3354" s="593"/>
      <c r="G3354" s="593"/>
      <c r="H3354" s="593"/>
      <c r="I3354" s="593"/>
      <c r="J3354" s="593"/>
      <c r="K3354" s="593"/>
    </row>
    <row r="3355" spans="1:11" x14ac:dyDescent="0.2">
      <c r="A3355" s="601"/>
      <c r="B3355" s="658"/>
      <c r="F3355" s="593"/>
      <c r="G3355" s="593"/>
      <c r="H3355" s="593"/>
      <c r="I3355" s="593"/>
      <c r="J3355" s="593"/>
      <c r="K3355" s="593"/>
    </row>
    <row r="3356" spans="1:11" x14ac:dyDescent="0.2">
      <c r="A3356" s="601"/>
      <c r="B3356" s="658"/>
      <c r="F3356" s="593"/>
      <c r="G3356" s="593"/>
      <c r="H3356" s="593"/>
      <c r="I3356" s="593"/>
      <c r="J3356" s="593"/>
      <c r="K3356" s="593"/>
    </row>
    <row r="3357" spans="1:11" x14ac:dyDescent="0.2">
      <c r="A3357" s="601"/>
      <c r="B3357" s="658"/>
      <c r="F3357" s="593"/>
      <c r="G3357" s="593"/>
      <c r="H3357" s="593"/>
      <c r="I3357" s="593"/>
      <c r="J3357" s="593"/>
      <c r="K3357" s="593"/>
    </row>
    <row r="3358" spans="1:11" x14ac:dyDescent="0.2">
      <c r="A3358" s="601"/>
      <c r="B3358" s="658"/>
      <c r="F3358" s="593"/>
      <c r="G3358" s="593"/>
      <c r="H3358" s="593"/>
      <c r="I3358" s="593"/>
      <c r="J3358" s="593"/>
      <c r="K3358" s="593"/>
    </row>
    <row r="3359" spans="1:11" x14ac:dyDescent="0.2">
      <c r="A3359" s="601"/>
      <c r="B3359" s="658"/>
      <c r="F3359" s="593"/>
      <c r="G3359" s="593"/>
      <c r="H3359" s="593"/>
      <c r="I3359" s="593"/>
      <c r="J3359" s="593"/>
      <c r="K3359" s="593"/>
    </row>
    <row r="3360" spans="1:11" x14ac:dyDescent="0.2">
      <c r="A3360" s="601"/>
      <c r="B3360" s="658"/>
      <c r="F3360" s="593"/>
      <c r="G3360" s="593"/>
      <c r="H3360" s="593"/>
      <c r="I3360" s="593"/>
      <c r="J3360" s="593"/>
      <c r="K3360" s="593"/>
    </row>
    <row r="3361" spans="1:11" x14ac:dyDescent="0.2">
      <c r="A3361" s="601"/>
      <c r="B3361" s="658"/>
      <c r="F3361" s="593"/>
      <c r="G3361" s="593"/>
      <c r="H3361" s="593"/>
      <c r="I3361" s="593"/>
      <c r="J3361" s="593"/>
      <c r="K3361" s="593"/>
    </row>
    <row r="3362" spans="1:11" x14ac:dyDescent="0.2">
      <c r="A3362" s="601"/>
      <c r="B3362" s="658"/>
      <c r="F3362" s="593"/>
      <c r="G3362" s="593"/>
      <c r="H3362" s="593"/>
      <c r="I3362" s="593"/>
      <c r="J3362" s="593"/>
      <c r="K3362" s="593"/>
    </row>
    <row r="3363" spans="1:11" x14ac:dyDescent="0.2">
      <c r="A3363" s="601"/>
      <c r="B3363" s="658"/>
      <c r="F3363" s="593"/>
      <c r="G3363" s="593"/>
      <c r="H3363" s="593"/>
      <c r="I3363" s="593"/>
      <c r="J3363" s="593"/>
      <c r="K3363" s="593"/>
    </row>
    <row r="3364" spans="1:11" x14ac:dyDescent="0.2">
      <c r="A3364" s="601"/>
      <c r="B3364" s="658"/>
      <c r="F3364" s="593"/>
      <c r="G3364" s="593"/>
      <c r="H3364" s="593"/>
      <c r="I3364" s="593"/>
      <c r="J3364" s="593"/>
      <c r="K3364" s="593"/>
    </row>
    <row r="3365" spans="1:11" x14ac:dyDescent="0.2">
      <c r="A3365" s="601"/>
      <c r="B3365" s="658"/>
      <c r="F3365" s="593"/>
      <c r="G3365" s="593"/>
      <c r="H3365" s="593"/>
      <c r="I3365" s="593"/>
      <c r="J3365" s="593"/>
      <c r="K3365" s="593"/>
    </row>
    <row r="3366" spans="1:11" x14ac:dyDescent="0.2">
      <c r="A3366" s="601"/>
      <c r="B3366" s="658"/>
      <c r="F3366" s="593"/>
      <c r="G3366" s="593"/>
      <c r="H3366" s="593"/>
      <c r="I3366" s="593"/>
      <c r="J3366" s="593"/>
      <c r="K3366" s="593"/>
    </row>
    <row r="3367" spans="1:11" x14ac:dyDescent="0.2">
      <c r="A3367" s="601"/>
      <c r="B3367" s="658"/>
      <c r="F3367" s="593"/>
      <c r="G3367" s="593"/>
      <c r="H3367" s="593"/>
      <c r="I3367" s="593"/>
      <c r="J3367" s="593"/>
      <c r="K3367" s="593"/>
    </row>
    <row r="3368" spans="1:11" x14ac:dyDescent="0.2">
      <c r="A3368" s="601"/>
      <c r="B3368" s="658"/>
      <c r="F3368" s="593"/>
      <c r="G3368" s="593"/>
      <c r="H3368" s="593"/>
      <c r="I3368" s="593"/>
      <c r="J3368" s="593"/>
      <c r="K3368" s="593"/>
    </row>
    <row r="3369" spans="1:11" x14ac:dyDescent="0.2">
      <c r="A3369" s="601"/>
      <c r="B3369" s="658"/>
      <c r="F3369" s="593"/>
      <c r="G3369" s="593"/>
      <c r="H3369" s="593"/>
      <c r="I3369" s="593"/>
      <c r="J3369" s="593"/>
      <c r="K3369" s="593"/>
    </row>
    <row r="3370" spans="1:11" x14ac:dyDescent="0.2">
      <c r="A3370" s="601"/>
      <c r="B3370" s="658"/>
      <c r="F3370" s="593"/>
      <c r="G3370" s="593"/>
      <c r="H3370" s="593"/>
      <c r="I3370" s="593"/>
      <c r="J3370" s="593"/>
      <c r="K3370" s="593"/>
    </row>
    <row r="3371" spans="1:11" x14ac:dyDescent="0.2">
      <c r="A3371" s="601"/>
      <c r="B3371" s="658"/>
      <c r="F3371" s="593"/>
      <c r="G3371" s="593"/>
      <c r="H3371" s="593"/>
      <c r="I3371" s="593"/>
      <c r="J3371" s="593"/>
      <c r="K3371" s="593"/>
    </row>
    <row r="3372" spans="1:11" x14ac:dyDescent="0.2">
      <c r="A3372" s="601"/>
      <c r="B3372" s="658"/>
      <c r="F3372" s="593"/>
      <c r="G3372" s="593"/>
      <c r="H3372" s="593"/>
      <c r="I3372" s="593"/>
      <c r="J3372" s="593"/>
      <c r="K3372" s="593"/>
    </row>
    <row r="3373" spans="1:11" x14ac:dyDescent="0.2">
      <c r="A3373" s="601"/>
      <c r="B3373" s="658"/>
      <c r="F3373" s="593"/>
      <c r="G3373" s="593"/>
      <c r="H3373" s="593"/>
      <c r="I3373" s="593"/>
      <c r="J3373" s="593"/>
      <c r="K3373" s="593"/>
    </row>
    <row r="3374" spans="1:11" x14ac:dyDescent="0.2">
      <c r="A3374" s="601"/>
      <c r="B3374" s="658"/>
      <c r="F3374" s="593"/>
      <c r="G3374" s="593"/>
      <c r="H3374" s="593"/>
      <c r="I3374" s="593"/>
      <c r="J3374" s="593"/>
      <c r="K3374" s="593"/>
    </row>
    <row r="3375" spans="1:11" x14ac:dyDescent="0.2">
      <c r="A3375" s="601"/>
      <c r="B3375" s="658"/>
      <c r="F3375" s="593"/>
      <c r="G3375" s="593"/>
      <c r="H3375" s="593"/>
      <c r="I3375" s="593"/>
      <c r="J3375" s="593"/>
      <c r="K3375" s="593"/>
    </row>
    <row r="3376" spans="1:11" x14ac:dyDescent="0.2">
      <c r="A3376" s="601"/>
      <c r="B3376" s="658"/>
      <c r="F3376" s="593"/>
      <c r="G3376" s="593"/>
      <c r="H3376" s="593"/>
      <c r="I3376" s="593"/>
      <c r="J3376" s="593"/>
      <c r="K3376" s="593"/>
    </row>
    <row r="3377" spans="1:11" x14ac:dyDescent="0.2">
      <c r="A3377" s="601"/>
      <c r="B3377" s="658"/>
      <c r="F3377" s="593"/>
      <c r="G3377" s="593"/>
      <c r="H3377" s="593"/>
      <c r="I3377" s="593"/>
      <c r="J3377" s="593"/>
      <c r="K3377" s="593"/>
    </row>
    <row r="3378" spans="1:11" x14ac:dyDescent="0.2">
      <c r="A3378" s="601"/>
      <c r="B3378" s="658"/>
      <c r="F3378" s="593"/>
      <c r="G3378" s="593"/>
      <c r="H3378" s="593"/>
      <c r="I3378" s="593"/>
      <c r="J3378" s="593"/>
      <c r="K3378" s="593"/>
    </row>
    <row r="3379" spans="1:11" x14ac:dyDescent="0.2">
      <c r="A3379" s="601"/>
      <c r="B3379" s="658"/>
      <c r="F3379" s="593"/>
      <c r="G3379" s="593"/>
      <c r="H3379" s="593"/>
      <c r="I3379" s="593"/>
      <c r="J3379" s="593"/>
      <c r="K3379" s="593"/>
    </row>
    <row r="3380" spans="1:11" x14ac:dyDescent="0.2">
      <c r="A3380" s="601"/>
      <c r="B3380" s="658"/>
      <c r="F3380" s="593"/>
      <c r="G3380" s="593"/>
      <c r="H3380" s="593"/>
      <c r="I3380" s="593"/>
      <c r="J3380" s="593"/>
      <c r="K3380" s="593"/>
    </row>
    <row r="3381" spans="1:11" x14ac:dyDescent="0.2">
      <c r="A3381" s="601"/>
      <c r="B3381" s="658"/>
      <c r="F3381" s="593"/>
      <c r="G3381" s="593"/>
      <c r="H3381" s="593"/>
      <c r="I3381" s="593"/>
      <c r="J3381" s="593"/>
      <c r="K3381" s="593"/>
    </row>
    <row r="3382" spans="1:11" x14ac:dyDescent="0.2">
      <c r="A3382" s="601"/>
      <c r="B3382" s="658"/>
      <c r="F3382" s="593"/>
      <c r="G3382" s="593"/>
      <c r="H3382" s="593"/>
      <c r="I3382" s="593"/>
      <c r="J3382" s="593"/>
      <c r="K3382" s="593"/>
    </row>
    <row r="3383" spans="1:11" x14ac:dyDescent="0.2">
      <c r="A3383" s="601"/>
      <c r="B3383" s="658"/>
      <c r="F3383" s="593"/>
      <c r="G3383" s="593"/>
      <c r="H3383" s="593"/>
      <c r="I3383" s="593"/>
      <c r="J3383" s="593"/>
      <c r="K3383" s="593"/>
    </row>
    <row r="3384" spans="1:11" x14ac:dyDescent="0.2">
      <c r="A3384" s="601"/>
      <c r="B3384" s="658"/>
      <c r="F3384" s="593"/>
      <c r="G3384" s="593"/>
      <c r="H3384" s="593"/>
      <c r="I3384" s="593"/>
      <c r="J3384" s="593"/>
      <c r="K3384" s="593"/>
    </row>
    <row r="3385" spans="1:11" x14ac:dyDescent="0.2">
      <c r="A3385" s="601"/>
      <c r="B3385" s="658"/>
      <c r="F3385" s="593"/>
      <c r="G3385" s="593"/>
      <c r="H3385" s="593"/>
      <c r="I3385" s="593"/>
      <c r="J3385" s="593"/>
      <c r="K3385" s="593"/>
    </row>
    <row r="3386" spans="1:11" x14ac:dyDescent="0.2">
      <c r="A3386" s="601"/>
      <c r="B3386" s="658"/>
      <c r="F3386" s="593"/>
      <c r="G3386" s="593"/>
      <c r="H3386" s="593"/>
      <c r="I3386" s="593"/>
      <c r="J3386" s="593"/>
      <c r="K3386" s="593"/>
    </row>
    <row r="3387" spans="1:11" x14ac:dyDescent="0.2">
      <c r="A3387" s="601"/>
      <c r="B3387" s="658"/>
      <c r="F3387" s="593"/>
      <c r="G3387" s="593"/>
      <c r="H3387" s="593"/>
      <c r="I3387" s="593"/>
      <c r="J3387" s="593"/>
      <c r="K3387" s="593"/>
    </row>
    <row r="3388" spans="1:11" x14ac:dyDescent="0.2">
      <c r="A3388" s="601"/>
      <c r="B3388" s="658"/>
      <c r="F3388" s="593"/>
      <c r="G3388" s="593"/>
      <c r="H3388" s="593"/>
      <c r="I3388" s="593"/>
      <c r="J3388" s="593"/>
      <c r="K3388" s="593"/>
    </row>
    <row r="3389" spans="1:11" x14ac:dyDescent="0.2">
      <c r="A3389" s="601"/>
      <c r="B3389" s="658"/>
      <c r="F3389" s="593"/>
      <c r="G3389" s="593"/>
      <c r="H3389" s="593"/>
      <c r="I3389" s="593"/>
      <c r="J3389" s="593"/>
      <c r="K3389" s="593"/>
    </row>
    <row r="3390" spans="1:11" x14ac:dyDescent="0.2">
      <c r="A3390" s="601"/>
      <c r="B3390" s="658"/>
      <c r="F3390" s="593"/>
      <c r="G3390" s="593"/>
      <c r="H3390" s="593"/>
      <c r="I3390" s="593"/>
      <c r="J3390" s="593"/>
      <c r="K3390" s="593"/>
    </row>
    <row r="3391" spans="1:11" x14ac:dyDescent="0.2">
      <c r="A3391" s="601"/>
      <c r="B3391" s="658"/>
      <c r="F3391" s="593"/>
      <c r="G3391" s="593"/>
      <c r="H3391" s="593"/>
      <c r="I3391" s="593"/>
      <c r="J3391" s="593"/>
      <c r="K3391" s="593"/>
    </row>
    <row r="3392" spans="1:11" x14ac:dyDescent="0.2">
      <c r="A3392" s="601"/>
      <c r="B3392" s="658"/>
      <c r="F3392" s="593"/>
      <c r="G3392" s="593"/>
      <c r="H3392" s="593"/>
      <c r="I3392" s="593"/>
      <c r="J3392" s="593"/>
      <c r="K3392" s="593"/>
    </row>
    <row r="3393" spans="1:11" x14ac:dyDescent="0.2">
      <c r="A3393" s="601"/>
      <c r="B3393" s="658"/>
      <c r="F3393" s="593"/>
      <c r="G3393" s="593"/>
      <c r="H3393" s="593"/>
      <c r="I3393" s="593"/>
      <c r="J3393" s="593"/>
      <c r="K3393" s="593"/>
    </row>
    <row r="3394" spans="1:11" x14ac:dyDescent="0.2">
      <c r="A3394" s="601"/>
      <c r="B3394" s="658"/>
      <c r="F3394" s="593"/>
      <c r="G3394" s="593"/>
      <c r="H3394" s="593"/>
      <c r="I3394" s="593"/>
      <c r="J3394" s="593"/>
      <c r="K3394" s="593"/>
    </row>
    <row r="3395" spans="1:11" x14ac:dyDescent="0.2">
      <c r="A3395" s="601"/>
      <c r="B3395" s="658"/>
      <c r="F3395" s="593"/>
      <c r="G3395" s="593"/>
      <c r="H3395" s="593"/>
      <c r="I3395" s="593"/>
      <c r="J3395" s="593"/>
      <c r="K3395" s="593"/>
    </row>
    <row r="3396" spans="1:11" x14ac:dyDescent="0.2">
      <c r="A3396" s="601"/>
      <c r="B3396" s="658"/>
      <c r="F3396" s="593"/>
      <c r="G3396" s="593"/>
      <c r="H3396" s="593"/>
      <c r="I3396" s="593"/>
      <c r="J3396" s="593"/>
      <c r="K3396" s="593"/>
    </row>
    <row r="3397" spans="1:11" x14ac:dyDescent="0.2">
      <c r="A3397" s="601"/>
      <c r="B3397" s="658"/>
      <c r="F3397" s="593"/>
      <c r="G3397" s="593"/>
      <c r="H3397" s="593"/>
      <c r="I3397" s="593"/>
      <c r="J3397" s="593"/>
      <c r="K3397" s="593"/>
    </row>
    <row r="3398" spans="1:11" x14ac:dyDescent="0.2">
      <c r="A3398" s="601"/>
      <c r="B3398" s="658"/>
      <c r="F3398" s="593"/>
      <c r="G3398" s="593"/>
      <c r="H3398" s="593"/>
      <c r="I3398" s="593"/>
      <c r="J3398" s="593"/>
      <c r="K3398" s="593"/>
    </row>
    <row r="3399" spans="1:11" x14ac:dyDescent="0.2">
      <c r="A3399" s="601"/>
      <c r="B3399" s="658"/>
      <c r="F3399" s="593"/>
      <c r="G3399" s="593"/>
      <c r="H3399" s="593"/>
      <c r="I3399" s="593"/>
      <c r="J3399" s="593"/>
      <c r="K3399" s="593"/>
    </row>
    <row r="3400" spans="1:11" x14ac:dyDescent="0.2">
      <c r="A3400" s="601"/>
      <c r="B3400" s="658"/>
      <c r="F3400" s="593"/>
      <c r="G3400" s="593"/>
      <c r="H3400" s="593"/>
      <c r="I3400" s="593"/>
      <c r="J3400" s="593"/>
      <c r="K3400" s="593"/>
    </row>
    <row r="3401" spans="1:11" x14ac:dyDescent="0.2">
      <c r="A3401" s="601"/>
      <c r="B3401" s="658"/>
      <c r="F3401" s="593"/>
      <c r="G3401" s="593"/>
      <c r="H3401" s="593"/>
      <c r="I3401" s="593"/>
      <c r="J3401" s="593"/>
      <c r="K3401" s="593"/>
    </row>
    <row r="3402" spans="1:11" x14ac:dyDescent="0.2">
      <c r="A3402" s="601"/>
      <c r="B3402" s="658"/>
      <c r="F3402" s="593"/>
      <c r="G3402" s="593"/>
      <c r="H3402" s="593"/>
      <c r="I3402" s="593"/>
      <c r="J3402" s="593"/>
      <c r="K3402" s="593"/>
    </row>
    <row r="3403" spans="1:11" x14ac:dyDescent="0.2">
      <c r="A3403" s="601"/>
      <c r="B3403" s="658"/>
      <c r="F3403" s="593"/>
      <c r="G3403" s="593"/>
      <c r="H3403" s="593"/>
      <c r="I3403" s="593"/>
      <c r="J3403" s="593"/>
      <c r="K3403" s="593"/>
    </row>
    <row r="3404" spans="1:11" x14ac:dyDescent="0.2">
      <c r="A3404" s="601"/>
      <c r="B3404" s="658"/>
      <c r="F3404" s="593"/>
      <c r="G3404" s="593"/>
      <c r="H3404" s="593"/>
      <c r="I3404" s="593"/>
      <c r="J3404" s="593"/>
      <c r="K3404" s="593"/>
    </row>
    <row r="3405" spans="1:11" x14ac:dyDescent="0.2">
      <c r="A3405" s="601"/>
      <c r="B3405" s="658"/>
      <c r="F3405" s="593"/>
      <c r="G3405" s="593"/>
      <c r="H3405" s="593"/>
      <c r="I3405" s="593"/>
      <c r="J3405" s="593"/>
      <c r="K3405" s="593"/>
    </row>
    <row r="3406" spans="1:11" x14ac:dyDescent="0.2">
      <c r="A3406" s="601"/>
      <c r="B3406" s="658"/>
      <c r="F3406" s="593"/>
      <c r="G3406" s="593"/>
      <c r="H3406" s="593"/>
      <c r="I3406" s="593"/>
      <c r="J3406" s="593"/>
      <c r="K3406" s="593"/>
    </row>
    <row r="3407" spans="1:11" x14ac:dyDescent="0.2">
      <c r="A3407" s="601"/>
      <c r="B3407" s="658"/>
      <c r="F3407" s="593"/>
      <c r="G3407" s="593"/>
      <c r="H3407" s="593"/>
      <c r="I3407" s="593"/>
      <c r="J3407" s="593"/>
      <c r="K3407" s="593"/>
    </row>
    <row r="3408" spans="1:11" x14ac:dyDescent="0.2">
      <c r="A3408" s="601"/>
      <c r="B3408" s="658"/>
      <c r="F3408" s="593"/>
      <c r="G3408" s="593"/>
      <c r="H3408" s="593"/>
      <c r="I3408" s="593"/>
      <c r="J3408" s="593"/>
      <c r="K3408" s="593"/>
    </row>
    <row r="3409" spans="1:11" x14ac:dyDescent="0.2">
      <c r="A3409" s="601"/>
      <c r="B3409" s="658"/>
      <c r="F3409" s="593"/>
      <c r="G3409" s="593"/>
      <c r="H3409" s="593"/>
      <c r="I3409" s="593"/>
      <c r="J3409" s="593"/>
      <c r="K3409" s="593"/>
    </row>
    <row r="3410" spans="1:11" x14ac:dyDescent="0.2">
      <c r="A3410" s="601"/>
      <c r="B3410" s="658"/>
      <c r="F3410" s="593"/>
      <c r="G3410" s="593"/>
      <c r="H3410" s="593"/>
      <c r="I3410" s="593"/>
      <c r="J3410" s="593"/>
      <c r="K3410" s="593"/>
    </row>
    <row r="3411" spans="1:11" x14ac:dyDescent="0.2">
      <c r="A3411" s="601"/>
      <c r="B3411" s="658"/>
      <c r="F3411" s="593"/>
      <c r="G3411" s="593"/>
      <c r="H3411" s="593"/>
      <c r="I3411" s="593"/>
      <c r="J3411" s="593"/>
      <c r="K3411" s="593"/>
    </row>
    <row r="3412" spans="1:11" x14ac:dyDescent="0.2">
      <c r="A3412" s="601"/>
      <c r="B3412" s="658"/>
      <c r="F3412" s="593"/>
      <c r="G3412" s="593"/>
      <c r="H3412" s="593"/>
      <c r="I3412" s="593"/>
      <c r="J3412" s="593"/>
      <c r="K3412" s="593"/>
    </row>
    <row r="3413" spans="1:11" x14ac:dyDescent="0.2">
      <c r="A3413" s="601"/>
      <c r="B3413" s="658"/>
      <c r="F3413" s="593"/>
      <c r="G3413" s="593"/>
      <c r="H3413" s="593"/>
      <c r="I3413" s="593"/>
      <c r="J3413" s="593"/>
      <c r="K3413" s="593"/>
    </row>
    <row r="3414" spans="1:11" x14ac:dyDescent="0.2">
      <c r="A3414" s="601"/>
      <c r="B3414" s="658"/>
      <c r="F3414" s="593"/>
      <c r="G3414" s="593"/>
      <c r="H3414" s="593"/>
      <c r="I3414" s="593"/>
      <c r="J3414" s="593"/>
      <c r="K3414" s="593"/>
    </row>
    <row r="3415" spans="1:11" x14ac:dyDescent="0.2">
      <c r="A3415" s="601"/>
      <c r="B3415" s="658"/>
      <c r="F3415" s="593"/>
      <c r="G3415" s="593"/>
      <c r="H3415" s="593"/>
      <c r="I3415" s="593"/>
      <c r="J3415" s="593"/>
      <c r="K3415" s="593"/>
    </row>
    <row r="3416" spans="1:11" x14ac:dyDescent="0.2">
      <c r="A3416" s="601"/>
      <c r="B3416" s="658"/>
      <c r="F3416" s="593"/>
      <c r="G3416" s="593"/>
      <c r="H3416" s="593"/>
      <c r="I3416" s="593"/>
      <c r="J3416" s="593"/>
      <c r="K3416" s="593"/>
    </row>
    <row r="3417" spans="1:11" x14ac:dyDescent="0.2">
      <c r="A3417" s="601"/>
      <c r="B3417" s="658"/>
      <c r="F3417" s="593"/>
      <c r="G3417" s="593"/>
      <c r="H3417" s="593"/>
      <c r="I3417" s="593"/>
      <c r="J3417" s="593"/>
      <c r="K3417" s="593"/>
    </row>
    <row r="3418" spans="1:11" x14ac:dyDescent="0.2">
      <c r="A3418" s="601"/>
      <c r="B3418" s="658"/>
      <c r="F3418" s="593"/>
      <c r="G3418" s="593"/>
      <c r="H3418" s="593"/>
      <c r="I3418" s="593"/>
      <c r="J3418" s="593"/>
      <c r="K3418" s="593"/>
    </row>
    <row r="3419" spans="1:11" x14ac:dyDescent="0.2">
      <c r="A3419" s="601"/>
      <c r="B3419" s="658"/>
      <c r="F3419" s="593"/>
      <c r="G3419" s="593"/>
      <c r="H3419" s="593"/>
      <c r="I3419" s="593"/>
      <c r="J3419" s="593"/>
      <c r="K3419" s="593"/>
    </row>
    <row r="3420" spans="1:11" x14ac:dyDescent="0.2">
      <c r="A3420" s="601"/>
      <c r="B3420" s="658"/>
      <c r="F3420" s="593"/>
      <c r="G3420" s="593"/>
      <c r="H3420" s="593"/>
      <c r="I3420" s="593"/>
      <c r="J3420" s="593"/>
      <c r="K3420" s="593"/>
    </row>
    <row r="3421" spans="1:11" x14ac:dyDescent="0.2">
      <c r="A3421" s="601"/>
      <c r="B3421" s="658"/>
      <c r="F3421" s="593"/>
      <c r="G3421" s="593"/>
      <c r="H3421" s="593"/>
      <c r="I3421" s="593"/>
      <c r="J3421" s="593"/>
      <c r="K3421" s="593"/>
    </row>
    <row r="3422" spans="1:11" x14ac:dyDescent="0.2">
      <c r="A3422" s="601"/>
      <c r="B3422" s="658"/>
      <c r="F3422" s="593"/>
      <c r="G3422" s="593"/>
      <c r="H3422" s="593"/>
      <c r="I3422" s="593"/>
      <c r="J3422" s="593"/>
      <c r="K3422" s="593"/>
    </row>
    <row r="3423" spans="1:11" x14ac:dyDescent="0.2">
      <c r="A3423" s="601"/>
      <c r="B3423" s="658"/>
      <c r="F3423" s="593"/>
      <c r="G3423" s="593"/>
      <c r="H3423" s="593"/>
      <c r="I3423" s="593"/>
      <c r="J3423" s="593"/>
      <c r="K3423" s="593"/>
    </row>
    <row r="3424" spans="1:11" x14ac:dyDescent="0.2">
      <c r="A3424" s="601"/>
      <c r="B3424" s="658"/>
      <c r="F3424" s="593"/>
      <c r="G3424" s="593"/>
      <c r="H3424" s="593"/>
      <c r="I3424" s="593"/>
      <c r="J3424" s="593"/>
      <c r="K3424" s="593"/>
    </row>
    <row r="3425" spans="1:11" x14ac:dyDescent="0.2">
      <c r="A3425" s="601"/>
      <c r="B3425" s="658"/>
      <c r="F3425" s="593"/>
      <c r="G3425" s="593"/>
      <c r="H3425" s="593"/>
      <c r="I3425" s="593"/>
      <c r="J3425" s="593"/>
      <c r="K3425" s="593"/>
    </row>
    <row r="3426" spans="1:11" x14ac:dyDescent="0.2">
      <c r="A3426" s="601"/>
      <c r="B3426" s="658"/>
      <c r="F3426" s="593"/>
      <c r="G3426" s="593"/>
      <c r="H3426" s="593"/>
      <c r="I3426" s="593"/>
      <c r="J3426" s="593"/>
      <c r="K3426" s="593"/>
    </row>
    <row r="3427" spans="1:11" x14ac:dyDescent="0.2">
      <c r="A3427" s="601"/>
      <c r="B3427" s="658"/>
      <c r="F3427" s="593"/>
      <c r="G3427" s="593"/>
      <c r="H3427" s="593"/>
      <c r="I3427" s="593"/>
      <c r="J3427" s="593"/>
      <c r="K3427" s="593"/>
    </row>
    <row r="3428" spans="1:11" x14ac:dyDescent="0.2">
      <c r="A3428" s="601"/>
      <c r="B3428" s="658"/>
      <c r="F3428" s="593"/>
      <c r="G3428" s="593"/>
      <c r="H3428" s="593"/>
      <c r="I3428" s="593"/>
      <c r="J3428" s="593"/>
      <c r="K3428" s="593"/>
    </row>
    <row r="3429" spans="1:11" x14ac:dyDescent="0.2">
      <c r="A3429" s="601"/>
      <c r="B3429" s="658"/>
      <c r="F3429" s="593"/>
      <c r="G3429" s="593"/>
      <c r="H3429" s="593"/>
      <c r="I3429" s="593"/>
      <c r="J3429" s="593"/>
      <c r="K3429" s="593"/>
    </row>
    <row r="3430" spans="1:11" x14ac:dyDescent="0.2">
      <c r="A3430" s="601"/>
      <c r="B3430" s="658"/>
      <c r="F3430" s="593"/>
      <c r="G3430" s="593"/>
      <c r="H3430" s="593"/>
      <c r="I3430" s="593"/>
      <c r="J3430" s="593"/>
      <c r="K3430" s="593"/>
    </row>
    <row r="3431" spans="1:11" x14ac:dyDescent="0.2">
      <c r="A3431" s="601"/>
      <c r="B3431" s="658"/>
      <c r="F3431" s="593"/>
      <c r="G3431" s="593"/>
      <c r="H3431" s="593"/>
      <c r="I3431" s="593"/>
      <c r="J3431" s="593"/>
      <c r="K3431" s="593"/>
    </row>
    <row r="3432" spans="1:11" x14ac:dyDescent="0.2">
      <c r="A3432" s="601"/>
      <c r="B3432" s="658"/>
      <c r="F3432" s="593"/>
      <c r="G3432" s="593"/>
      <c r="H3432" s="593"/>
      <c r="I3432" s="593"/>
      <c r="J3432" s="593"/>
      <c r="K3432" s="593"/>
    </row>
    <row r="3433" spans="1:11" x14ac:dyDescent="0.2">
      <c r="A3433" s="601"/>
      <c r="B3433" s="658"/>
      <c r="F3433" s="593"/>
      <c r="G3433" s="593"/>
      <c r="H3433" s="593"/>
      <c r="I3433" s="593"/>
      <c r="J3433" s="593"/>
      <c r="K3433" s="593"/>
    </row>
    <row r="3434" spans="1:11" x14ac:dyDescent="0.2">
      <c r="A3434" s="601"/>
      <c r="B3434" s="658"/>
      <c r="F3434" s="593"/>
      <c r="G3434" s="593"/>
      <c r="H3434" s="593"/>
      <c r="I3434" s="593"/>
      <c r="J3434" s="593"/>
      <c r="K3434" s="593"/>
    </row>
    <row r="3435" spans="1:11" x14ac:dyDescent="0.2">
      <c r="A3435" s="601"/>
      <c r="B3435" s="658"/>
      <c r="F3435" s="593"/>
      <c r="G3435" s="593"/>
      <c r="H3435" s="593"/>
      <c r="I3435" s="593"/>
      <c r="J3435" s="593"/>
      <c r="K3435" s="593"/>
    </row>
    <row r="3436" spans="1:11" x14ac:dyDescent="0.2">
      <c r="A3436" s="601"/>
      <c r="B3436" s="658"/>
      <c r="F3436" s="593"/>
      <c r="G3436" s="593"/>
      <c r="H3436" s="593"/>
      <c r="I3436" s="593"/>
      <c r="J3436" s="593"/>
      <c r="K3436" s="593"/>
    </row>
    <row r="3437" spans="1:11" x14ac:dyDescent="0.2">
      <c r="A3437" s="601"/>
      <c r="B3437" s="658"/>
      <c r="F3437" s="593"/>
      <c r="G3437" s="593"/>
      <c r="H3437" s="593"/>
      <c r="I3437" s="593"/>
      <c r="J3437" s="593"/>
      <c r="K3437" s="593"/>
    </row>
    <row r="3438" spans="1:11" x14ac:dyDescent="0.2">
      <c r="A3438" s="601"/>
      <c r="B3438" s="658"/>
      <c r="F3438" s="593"/>
      <c r="G3438" s="593"/>
      <c r="H3438" s="593"/>
      <c r="I3438" s="593"/>
      <c r="J3438" s="593"/>
      <c r="K3438" s="593"/>
    </row>
    <row r="3439" spans="1:11" x14ac:dyDescent="0.2">
      <c r="A3439" s="601"/>
      <c r="B3439" s="658"/>
      <c r="F3439" s="593"/>
      <c r="G3439" s="593"/>
      <c r="H3439" s="593"/>
      <c r="I3439" s="593"/>
      <c r="J3439" s="593"/>
      <c r="K3439" s="593"/>
    </row>
    <row r="3440" spans="1:11" x14ac:dyDescent="0.2">
      <c r="A3440" s="601"/>
      <c r="B3440" s="658"/>
      <c r="F3440" s="593"/>
      <c r="G3440" s="593"/>
      <c r="H3440" s="593"/>
      <c r="I3440" s="593"/>
      <c r="J3440" s="593"/>
      <c r="K3440" s="593"/>
    </row>
    <row r="3441" spans="1:11" x14ac:dyDescent="0.2">
      <c r="A3441" s="601"/>
      <c r="B3441" s="658"/>
      <c r="F3441" s="593"/>
      <c r="G3441" s="593"/>
      <c r="H3441" s="593"/>
      <c r="I3441" s="593"/>
      <c r="J3441" s="593"/>
      <c r="K3441" s="593"/>
    </row>
    <row r="3442" spans="1:11" x14ac:dyDescent="0.2">
      <c r="A3442" s="601"/>
      <c r="B3442" s="658"/>
      <c r="F3442" s="593"/>
      <c r="G3442" s="593"/>
      <c r="H3442" s="593"/>
      <c r="I3442" s="593"/>
      <c r="J3442" s="593"/>
      <c r="K3442" s="593"/>
    </row>
    <row r="3443" spans="1:11" x14ac:dyDescent="0.2">
      <c r="A3443" s="601"/>
      <c r="B3443" s="658"/>
      <c r="F3443" s="593"/>
      <c r="G3443" s="593"/>
      <c r="H3443" s="593"/>
      <c r="I3443" s="593"/>
      <c r="J3443" s="593"/>
      <c r="K3443" s="593"/>
    </row>
    <row r="3444" spans="1:11" x14ac:dyDescent="0.2">
      <c r="A3444" s="601"/>
      <c r="B3444" s="658"/>
      <c r="F3444" s="593"/>
      <c r="G3444" s="593"/>
      <c r="H3444" s="593"/>
      <c r="I3444" s="593"/>
      <c r="J3444" s="593"/>
      <c r="K3444" s="593"/>
    </row>
    <row r="3445" spans="1:11" x14ac:dyDescent="0.2">
      <c r="A3445" s="601"/>
      <c r="B3445" s="658"/>
      <c r="F3445" s="593"/>
      <c r="G3445" s="593"/>
      <c r="H3445" s="593"/>
      <c r="I3445" s="593"/>
      <c r="J3445" s="593"/>
      <c r="K3445" s="593"/>
    </row>
    <row r="3446" spans="1:11" x14ac:dyDescent="0.2">
      <c r="A3446" s="601"/>
      <c r="B3446" s="658"/>
      <c r="F3446" s="593"/>
      <c r="G3446" s="593"/>
      <c r="H3446" s="593"/>
      <c r="I3446" s="593"/>
      <c r="J3446" s="593"/>
      <c r="K3446" s="593"/>
    </row>
    <row r="3447" spans="1:11" x14ac:dyDescent="0.2">
      <c r="A3447" s="601"/>
      <c r="B3447" s="658"/>
      <c r="F3447" s="593"/>
      <c r="G3447" s="593"/>
      <c r="H3447" s="593"/>
      <c r="I3447" s="593"/>
      <c r="J3447" s="593"/>
      <c r="K3447" s="593"/>
    </row>
    <row r="3448" spans="1:11" x14ac:dyDescent="0.2">
      <c r="A3448" s="601"/>
      <c r="B3448" s="658"/>
      <c r="F3448" s="593"/>
      <c r="G3448" s="593"/>
      <c r="H3448" s="593"/>
      <c r="I3448" s="593"/>
      <c r="J3448" s="593"/>
      <c r="K3448" s="593"/>
    </row>
    <row r="3449" spans="1:11" x14ac:dyDescent="0.2">
      <c r="A3449" s="601"/>
      <c r="B3449" s="658"/>
      <c r="F3449" s="593"/>
      <c r="G3449" s="593"/>
      <c r="H3449" s="593"/>
      <c r="I3449" s="593"/>
      <c r="J3449" s="593"/>
      <c r="K3449" s="593"/>
    </row>
    <row r="3450" spans="1:11" x14ac:dyDescent="0.2">
      <c r="A3450" s="601"/>
      <c r="B3450" s="658"/>
      <c r="F3450" s="593"/>
      <c r="G3450" s="593"/>
      <c r="H3450" s="593"/>
      <c r="I3450" s="593"/>
      <c r="J3450" s="593"/>
      <c r="K3450" s="593"/>
    </row>
    <row r="3451" spans="1:11" x14ac:dyDescent="0.2">
      <c r="A3451" s="601"/>
      <c r="B3451" s="658"/>
      <c r="F3451" s="593"/>
      <c r="G3451" s="593"/>
      <c r="H3451" s="593"/>
      <c r="I3451" s="593"/>
      <c r="J3451" s="593"/>
      <c r="K3451" s="593"/>
    </row>
    <row r="3452" spans="1:11" x14ac:dyDescent="0.2">
      <c r="A3452" s="601"/>
      <c r="B3452" s="658"/>
      <c r="F3452" s="593"/>
      <c r="G3452" s="593"/>
      <c r="H3452" s="593"/>
      <c r="I3452" s="593"/>
      <c r="J3452" s="593"/>
      <c r="K3452" s="593"/>
    </row>
    <row r="3453" spans="1:11" x14ac:dyDescent="0.2">
      <c r="A3453" s="601"/>
      <c r="B3453" s="658"/>
      <c r="F3453" s="593"/>
      <c r="G3453" s="593"/>
      <c r="H3453" s="593"/>
      <c r="I3453" s="593"/>
      <c r="J3453" s="593"/>
      <c r="K3453" s="593"/>
    </row>
    <row r="3454" spans="1:11" x14ac:dyDescent="0.2">
      <c r="A3454" s="601"/>
      <c r="B3454" s="658"/>
      <c r="F3454" s="593"/>
      <c r="G3454" s="593"/>
      <c r="H3454" s="593"/>
      <c r="I3454" s="593"/>
      <c r="J3454" s="593"/>
      <c r="K3454" s="593"/>
    </row>
    <row r="3455" spans="1:11" x14ac:dyDescent="0.2">
      <c r="A3455" s="601"/>
      <c r="B3455" s="658"/>
      <c r="F3455" s="593"/>
      <c r="G3455" s="593"/>
      <c r="H3455" s="593"/>
      <c r="I3455" s="593"/>
      <c r="J3455" s="593"/>
      <c r="K3455" s="593"/>
    </row>
    <row r="3456" spans="1:11" x14ac:dyDescent="0.2">
      <c r="A3456" s="601"/>
      <c r="B3456" s="658"/>
      <c r="F3456" s="593"/>
      <c r="G3456" s="593"/>
      <c r="H3456" s="593"/>
      <c r="I3456" s="593"/>
      <c r="J3456" s="593"/>
      <c r="K3456" s="593"/>
    </row>
    <row r="3457" spans="1:11" x14ac:dyDescent="0.2">
      <c r="A3457" s="601"/>
      <c r="B3457" s="658"/>
      <c r="F3457" s="593"/>
      <c r="G3457" s="593"/>
      <c r="H3457" s="593"/>
      <c r="I3457" s="593"/>
      <c r="J3457" s="593"/>
      <c r="K3457" s="593"/>
    </row>
    <row r="3458" spans="1:11" x14ac:dyDescent="0.2">
      <c r="A3458" s="601"/>
      <c r="B3458" s="658"/>
      <c r="F3458" s="593"/>
      <c r="G3458" s="593"/>
      <c r="H3458" s="593"/>
      <c r="I3458" s="593"/>
      <c r="J3458" s="593"/>
      <c r="K3458" s="593"/>
    </row>
    <row r="3459" spans="1:11" x14ac:dyDescent="0.2">
      <c r="A3459" s="601"/>
      <c r="B3459" s="658"/>
      <c r="F3459" s="593"/>
      <c r="G3459" s="593"/>
      <c r="H3459" s="593"/>
      <c r="I3459" s="593"/>
      <c r="J3459" s="593"/>
      <c r="K3459" s="593"/>
    </row>
    <row r="3460" spans="1:11" x14ac:dyDescent="0.2">
      <c r="A3460" s="601"/>
      <c r="B3460" s="658"/>
      <c r="F3460" s="593"/>
      <c r="G3460" s="593"/>
      <c r="H3460" s="593"/>
      <c r="I3460" s="593"/>
      <c r="J3460" s="593"/>
      <c r="K3460" s="593"/>
    </row>
    <row r="3461" spans="1:11" x14ac:dyDescent="0.2">
      <c r="A3461" s="601"/>
      <c r="B3461" s="658"/>
      <c r="F3461" s="593"/>
      <c r="G3461" s="593"/>
      <c r="H3461" s="593"/>
      <c r="I3461" s="593"/>
      <c r="J3461" s="593"/>
      <c r="K3461" s="593"/>
    </row>
    <row r="3462" spans="1:11" x14ac:dyDescent="0.2">
      <c r="A3462" s="601"/>
      <c r="B3462" s="658"/>
      <c r="F3462" s="593"/>
      <c r="G3462" s="593"/>
      <c r="H3462" s="593"/>
      <c r="I3462" s="593"/>
      <c r="J3462" s="593"/>
      <c r="K3462" s="593"/>
    </row>
    <row r="3463" spans="1:11" x14ac:dyDescent="0.2">
      <c r="A3463" s="601"/>
      <c r="B3463" s="658"/>
      <c r="F3463" s="593"/>
      <c r="G3463" s="593"/>
      <c r="H3463" s="593"/>
      <c r="I3463" s="593"/>
      <c r="J3463" s="593"/>
      <c r="K3463" s="593"/>
    </row>
    <row r="3464" spans="1:11" x14ac:dyDescent="0.2">
      <c r="A3464" s="601"/>
      <c r="B3464" s="658"/>
      <c r="F3464" s="593"/>
      <c r="G3464" s="593"/>
      <c r="H3464" s="593"/>
      <c r="I3464" s="593"/>
      <c r="J3464" s="593"/>
      <c r="K3464" s="593"/>
    </row>
    <row r="3465" spans="1:11" x14ac:dyDescent="0.2">
      <c r="A3465" s="601"/>
      <c r="B3465" s="658"/>
      <c r="F3465" s="593"/>
      <c r="G3465" s="593"/>
      <c r="H3465" s="593"/>
      <c r="I3465" s="593"/>
      <c r="J3465" s="593"/>
      <c r="K3465" s="593"/>
    </row>
    <row r="3466" spans="1:11" x14ac:dyDescent="0.2">
      <c r="A3466" s="601"/>
      <c r="B3466" s="658"/>
      <c r="F3466" s="593"/>
      <c r="G3466" s="593"/>
      <c r="H3466" s="593"/>
      <c r="I3466" s="593"/>
      <c r="J3466" s="593"/>
      <c r="K3466" s="593"/>
    </row>
    <row r="3467" spans="1:11" x14ac:dyDescent="0.2">
      <c r="A3467" s="601"/>
      <c r="B3467" s="658"/>
      <c r="F3467" s="593"/>
      <c r="G3467" s="593"/>
      <c r="H3467" s="593"/>
      <c r="I3467" s="593"/>
      <c r="J3467" s="593"/>
      <c r="K3467" s="593"/>
    </row>
    <row r="3468" spans="1:11" x14ac:dyDescent="0.2">
      <c r="A3468" s="601"/>
      <c r="B3468" s="658"/>
      <c r="F3468" s="593"/>
      <c r="G3468" s="593"/>
      <c r="H3468" s="593"/>
      <c r="I3468" s="593"/>
      <c r="J3468" s="593"/>
      <c r="K3468" s="593"/>
    </row>
    <row r="3469" spans="1:11" x14ac:dyDescent="0.2">
      <c r="A3469" s="601"/>
      <c r="B3469" s="658"/>
      <c r="F3469" s="593"/>
      <c r="G3469" s="593"/>
      <c r="H3469" s="593"/>
      <c r="I3469" s="593"/>
      <c r="J3469" s="593"/>
      <c r="K3469" s="593"/>
    </row>
    <row r="3470" spans="1:11" x14ac:dyDescent="0.2">
      <c r="A3470" s="601"/>
      <c r="B3470" s="658"/>
      <c r="F3470" s="593"/>
      <c r="G3470" s="593"/>
      <c r="H3470" s="593"/>
      <c r="I3470" s="593"/>
      <c r="J3470" s="593"/>
      <c r="K3470" s="593"/>
    </row>
    <row r="3471" spans="1:11" x14ac:dyDescent="0.2">
      <c r="A3471" s="601"/>
      <c r="B3471" s="658"/>
      <c r="F3471" s="593"/>
      <c r="G3471" s="593"/>
      <c r="H3471" s="593"/>
      <c r="I3471" s="593"/>
      <c r="J3471" s="593"/>
      <c r="K3471" s="593"/>
    </row>
    <row r="3472" spans="1:11" x14ac:dyDescent="0.2">
      <c r="A3472" s="601"/>
      <c r="B3472" s="658"/>
      <c r="F3472" s="593"/>
      <c r="G3472" s="593"/>
      <c r="H3472" s="593"/>
      <c r="I3472" s="593"/>
      <c r="J3472" s="593"/>
      <c r="K3472" s="593"/>
    </row>
    <row r="3473" spans="1:11" x14ac:dyDescent="0.2">
      <c r="A3473" s="601"/>
      <c r="B3473" s="658"/>
      <c r="F3473" s="593"/>
      <c r="G3473" s="593"/>
      <c r="H3473" s="593"/>
      <c r="I3473" s="593"/>
      <c r="J3473" s="593"/>
      <c r="K3473" s="593"/>
    </row>
    <row r="3474" spans="1:11" x14ac:dyDescent="0.2">
      <c r="A3474" s="601"/>
      <c r="B3474" s="658"/>
      <c r="F3474" s="593"/>
      <c r="G3474" s="593"/>
      <c r="H3474" s="593"/>
      <c r="I3474" s="593"/>
      <c r="J3474" s="593"/>
      <c r="K3474" s="593"/>
    </row>
    <row r="3475" spans="1:11" x14ac:dyDescent="0.2">
      <c r="A3475" s="601"/>
      <c r="B3475" s="658"/>
      <c r="F3475" s="593"/>
      <c r="G3475" s="593"/>
      <c r="H3475" s="593"/>
      <c r="I3475" s="593"/>
      <c r="J3475" s="593"/>
      <c r="K3475" s="593"/>
    </row>
    <row r="3476" spans="1:11" x14ac:dyDescent="0.2">
      <c r="A3476" s="601"/>
      <c r="B3476" s="658"/>
      <c r="F3476" s="593"/>
      <c r="G3476" s="593"/>
      <c r="H3476" s="593"/>
      <c r="I3476" s="593"/>
      <c r="J3476" s="593"/>
      <c r="K3476" s="593"/>
    </row>
    <row r="3477" spans="1:11" x14ac:dyDescent="0.2">
      <c r="A3477" s="601"/>
      <c r="B3477" s="658"/>
      <c r="F3477" s="593"/>
      <c r="G3477" s="593"/>
      <c r="H3477" s="593"/>
      <c r="I3477" s="593"/>
      <c r="J3477" s="593"/>
      <c r="K3477" s="593"/>
    </row>
    <row r="3478" spans="1:11" x14ac:dyDescent="0.2">
      <c r="A3478" s="601"/>
      <c r="B3478" s="658"/>
      <c r="F3478" s="593"/>
      <c r="G3478" s="593"/>
      <c r="H3478" s="593"/>
      <c r="I3478" s="593"/>
      <c r="J3478" s="593"/>
      <c r="K3478" s="593"/>
    </row>
    <row r="3479" spans="1:11" x14ac:dyDescent="0.2">
      <c r="A3479" s="601"/>
      <c r="B3479" s="658"/>
      <c r="F3479" s="593"/>
      <c r="G3479" s="593"/>
      <c r="H3479" s="593"/>
      <c r="I3479" s="593"/>
      <c r="J3479" s="593"/>
      <c r="K3479" s="593"/>
    </row>
    <row r="3480" spans="1:11" x14ac:dyDescent="0.2">
      <c r="A3480" s="601"/>
      <c r="B3480" s="658"/>
      <c r="F3480" s="593"/>
      <c r="G3480" s="593"/>
      <c r="H3480" s="593"/>
      <c r="I3480" s="593"/>
      <c r="J3480" s="593"/>
      <c r="K3480" s="593"/>
    </row>
    <row r="3481" spans="1:11" x14ac:dyDescent="0.2">
      <c r="A3481" s="601"/>
      <c r="B3481" s="658"/>
      <c r="F3481" s="593"/>
      <c r="G3481" s="593"/>
      <c r="H3481" s="593"/>
      <c r="I3481" s="593"/>
      <c r="J3481" s="593"/>
      <c r="K3481" s="593"/>
    </row>
    <row r="3482" spans="1:11" x14ac:dyDescent="0.2">
      <c r="A3482" s="601"/>
      <c r="B3482" s="658"/>
      <c r="F3482" s="593"/>
      <c r="G3482" s="593"/>
      <c r="H3482" s="593"/>
      <c r="I3482" s="593"/>
      <c r="J3482" s="593"/>
      <c r="K3482" s="593"/>
    </row>
    <row r="3483" spans="1:11" x14ac:dyDescent="0.2">
      <c r="A3483" s="601"/>
      <c r="B3483" s="658"/>
      <c r="F3483" s="593"/>
      <c r="G3483" s="593"/>
      <c r="H3483" s="593"/>
      <c r="I3483" s="593"/>
      <c r="J3483" s="593"/>
      <c r="K3483" s="593"/>
    </row>
    <row r="3484" spans="1:11" x14ac:dyDescent="0.2">
      <c r="A3484" s="601"/>
      <c r="B3484" s="658"/>
      <c r="F3484" s="593"/>
      <c r="G3484" s="593"/>
      <c r="H3484" s="593"/>
      <c r="I3484" s="593"/>
      <c r="J3484" s="593"/>
      <c r="K3484" s="593"/>
    </row>
    <row r="3485" spans="1:11" x14ac:dyDescent="0.2">
      <c r="A3485" s="601"/>
      <c r="B3485" s="658"/>
      <c r="F3485" s="593"/>
      <c r="G3485" s="593"/>
      <c r="H3485" s="593"/>
      <c r="I3485" s="593"/>
      <c r="J3485" s="593"/>
      <c r="K3485" s="593"/>
    </row>
    <row r="3486" spans="1:11" x14ac:dyDescent="0.2">
      <c r="A3486" s="601"/>
      <c r="B3486" s="658"/>
      <c r="F3486" s="593"/>
      <c r="G3486" s="593"/>
      <c r="H3486" s="593"/>
      <c r="I3486" s="593"/>
      <c r="J3486" s="593"/>
      <c r="K3486" s="593"/>
    </row>
    <row r="3487" spans="1:11" x14ac:dyDescent="0.2">
      <c r="A3487" s="601"/>
      <c r="B3487" s="658"/>
      <c r="F3487" s="593"/>
      <c r="G3487" s="593"/>
      <c r="H3487" s="593"/>
      <c r="I3487" s="593"/>
      <c r="J3487" s="593"/>
      <c r="K3487" s="593"/>
    </row>
    <row r="3488" spans="1:11" x14ac:dyDescent="0.2">
      <c r="A3488" s="601"/>
      <c r="B3488" s="658"/>
      <c r="F3488" s="593"/>
      <c r="G3488" s="593"/>
      <c r="H3488" s="593"/>
      <c r="I3488" s="593"/>
      <c r="J3488" s="593"/>
      <c r="K3488" s="593"/>
    </row>
    <row r="3489" spans="1:11" x14ac:dyDescent="0.2">
      <c r="A3489" s="601"/>
      <c r="B3489" s="658"/>
      <c r="F3489" s="593"/>
      <c r="G3489" s="593"/>
      <c r="H3489" s="593"/>
      <c r="I3489" s="593"/>
      <c r="J3489" s="593"/>
      <c r="K3489" s="593"/>
    </row>
    <row r="3490" spans="1:11" x14ac:dyDescent="0.2">
      <c r="A3490" s="601"/>
      <c r="B3490" s="658"/>
      <c r="F3490" s="593"/>
      <c r="G3490" s="593"/>
      <c r="H3490" s="593"/>
      <c r="I3490" s="593"/>
      <c r="J3490" s="593"/>
      <c r="K3490" s="593"/>
    </row>
    <row r="3491" spans="1:11" x14ac:dyDescent="0.2">
      <c r="A3491" s="601"/>
      <c r="B3491" s="658"/>
      <c r="F3491" s="593"/>
      <c r="G3491" s="593"/>
      <c r="H3491" s="593"/>
      <c r="I3491" s="593"/>
      <c r="J3491" s="593"/>
      <c r="K3491" s="593"/>
    </row>
    <row r="3492" spans="1:11" x14ac:dyDescent="0.2">
      <c r="A3492" s="601"/>
      <c r="B3492" s="658"/>
      <c r="F3492" s="593"/>
      <c r="G3492" s="593"/>
      <c r="H3492" s="593"/>
      <c r="I3492" s="593"/>
      <c r="J3492" s="593"/>
      <c r="K3492" s="593"/>
    </row>
    <row r="3493" spans="1:11" x14ac:dyDescent="0.2">
      <c r="A3493" s="601"/>
      <c r="B3493" s="658"/>
      <c r="F3493" s="593"/>
      <c r="G3493" s="593"/>
      <c r="H3493" s="593"/>
      <c r="I3493" s="593"/>
      <c r="J3493" s="593"/>
      <c r="K3493" s="593"/>
    </row>
    <row r="3494" spans="1:11" x14ac:dyDescent="0.2">
      <c r="A3494" s="601"/>
      <c r="B3494" s="658"/>
      <c r="F3494" s="593"/>
      <c r="G3494" s="593"/>
      <c r="H3494" s="593"/>
      <c r="I3494" s="593"/>
      <c r="J3494" s="593"/>
      <c r="K3494" s="593"/>
    </row>
    <row r="3495" spans="1:11" x14ac:dyDescent="0.2">
      <c r="A3495" s="601"/>
      <c r="B3495" s="658"/>
      <c r="F3495" s="593"/>
      <c r="G3495" s="593"/>
      <c r="H3495" s="593"/>
      <c r="I3495" s="593"/>
      <c r="J3495" s="593"/>
      <c r="K3495" s="593"/>
    </row>
    <row r="3496" spans="1:11" x14ac:dyDescent="0.2">
      <c r="A3496" s="601"/>
      <c r="B3496" s="658"/>
      <c r="F3496" s="593"/>
      <c r="G3496" s="593"/>
      <c r="H3496" s="593"/>
      <c r="I3496" s="593"/>
      <c r="J3496" s="593"/>
      <c r="K3496" s="593"/>
    </row>
    <row r="3497" spans="1:11" x14ac:dyDescent="0.2">
      <c r="A3497" s="601"/>
      <c r="B3497" s="658"/>
      <c r="F3497" s="593"/>
      <c r="G3497" s="593"/>
      <c r="H3497" s="593"/>
      <c r="I3497" s="593"/>
      <c r="J3497" s="593"/>
      <c r="K3497" s="593"/>
    </row>
    <row r="3498" spans="1:11" x14ac:dyDescent="0.2">
      <c r="A3498" s="601"/>
      <c r="B3498" s="658"/>
      <c r="F3498" s="593"/>
      <c r="G3498" s="593"/>
      <c r="H3498" s="593"/>
      <c r="I3498" s="593"/>
      <c r="J3498" s="593"/>
      <c r="K3498" s="593"/>
    </row>
    <row r="3499" spans="1:11" x14ac:dyDescent="0.2">
      <c r="A3499" s="601"/>
      <c r="B3499" s="658"/>
      <c r="F3499" s="593"/>
      <c r="G3499" s="593"/>
      <c r="H3499" s="593"/>
      <c r="I3499" s="593"/>
      <c r="J3499" s="593"/>
      <c r="K3499" s="593"/>
    </row>
    <row r="3500" spans="1:11" x14ac:dyDescent="0.2">
      <c r="A3500" s="601"/>
      <c r="B3500" s="658"/>
      <c r="F3500" s="593"/>
      <c r="G3500" s="593"/>
      <c r="H3500" s="593"/>
      <c r="I3500" s="593"/>
      <c r="J3500" s="593"/>
      <c r="K3500" s="593"/>
    </row>
    <row r="3501" spans="1:11" x14ac:dyDescent="0.2">
      <c r="A3501" s="601"/>
      <c r="B3501" s="658"/>
      <c r="F3501" s="593"/>
      <c r="G3501" s="593"/>
      <c r="H3501" s="593"/>
      <c r="I3501" s="593"/>
      <c r="J3501" s="593"/>
      <c r="K3501" s="593"/>
    </row>
    <row r="3502" spans="1:11" x14ac:dyDescent="0.2">
      <c r="A3502" s="601"/>
      <c r="B3502" s="658"/>
      <c r="F3502" s="593"/>
      <c r="G3502" s="593"/>
      <c r="H3502" s="593"/>
      <c r="I3502" s="593"/>
      <c r="J3502" s="593"/>
      <c r="K3502" s="593"/>
    </row>
    <row r="3503" spans="1:11" x14ac:dyDescent="0.2">
      <c r="A3503" s="601"/>
      <c r="B3503" s="658"/>
      <c r="F3503" s="593"/>
      <c r="G3503" s="593"/>
      <c r="H3503" s="593"/>
      <c r="I3503" s="593"/>
      <c r="J3503" s="593"/>
      <c r="K3503" s="593"/>
    </row>
    <row r="3504" spans="1:11" x14ac:dyDescent="0.2">
      <c r="A3504" s="601"/>
      <c r="B3504" s="658"/>
      <c r="F3504" s="593"/>
      <c r="G3504" s="593"/>
      <c r="H3504" s="593"/>
      <c r="I3504" s="593"/>
      <c r="J3504" s="593"/>
      <c r="K3504" s="593"/>
    </row>
    <row r="3505" spans="1:11" x14ac:dyDescent="0.2">
      <c r="A3505" s="601"/>
      <c r="B3505" s="658"/>
      <c r="F3505" s="593"/>
      <c r="G3505" s="593"/>
      <c r="H3505" s="593"/>
      <c r="I3505" s="593"/>
      <c r="J3505" s="593"/>
      <c r="K3505" s="593"/>
    </row>
    <row r="3506" spans="1:11" x14ac:dyDescent="0.2">
      <c r="A3506" s="601"/>
      <c r="B3506" s="658"/>
      <c r="F3506" s="593"/>
      <c r="G3506" s="593"/>
      <c r="H3506" s="593"/>
      <c r="I3506" s="593"/>
      <c r="J3506" s="593"/>
      <c r="K3506" s="593"/>
    </row>
    <row r="3507" spans="1:11" x14ac:dyDescent="0.2">
      <c r="A3507" s="601"/>
      <c r="B3507" s="658"/>
      <c r="F3507" s="593"/>
      <c r="G3507" s="593"/>
      <c r="H3507" s="593"/>
      <c r="I3507" s="593"/>
      <c r="J3507" s="593"/>
      <c r="K3507" s="593"/>
    </row>
    <row r="3508" spans="1:11" x14ac:dyDescent="0.2">
      <c r="A3508" s="601"/>
      <c r="B3508" s="658"/>
      <c r="F3508" s="593"/>
      <c r="G3508" s="593"/>
      <c r="H3508" s="593"/>
      <c r="I3508" s="593"/>
      <c r="J3508" s="593"/>
      <c r="K3508" s="593"/>
    </row>
    <row r="3509" spans="1:11" x14ac:dyDescent="0.2">
      <c r="A3509" s="601"/>
      <c r="B3509" s="658"/>
      <c r="F3509" s="593"/>
      <c r="G3509" s="593"/>
      <c r="H3509" s="593"/>
      <c r="I3509" s="593"/>
      <c r="J3509" s="593"/>
      <c r="K3509" s="593"/>
    </row>
    <row r="3510" spans="1:11" x14ac:dyDescent="0.2">
      <c r="A3510" s="601"/>
      <c r="B3510" s="658"/>
      <c r="F3510" s="593"/>
      <c r="G3510" s="593"/>
      <c r="H3510" s="593"/>
      <c r="I3510" s="593"/>
      <c r="J3510" s="593"/>
      <c r="K3510" s="593"/>
    </row>
    <row r="3511" spans="1:11" x14ac:dyDescent="0.2">
      <c r="A3511" s="601"/>
      <c r="B3511" s="658"/>
      <c r="F3511" s="593"/>
      <c r="G3511" s="593"/>
      <c r="H3511" s="593"/>
      <c r="I3511" s="593"/>
      <c r="J3511" s="593"/>
      <c r="K3511" s="593"/>
    </row>
    <row r="3512" spans="1:11" x14ac:dyDescent="0.2">
      <c r="A3512" s="601"/>
      <c r="B3512" s="658"/>
      <c r="F3512" s="593"/>
      <c r="G3512" s="593"/>
      <c r="H3512" s="593"/>
      <c r="I3512" s="593"/>
      <c r="J3512" s="593"/>
      <c r="K3512" s="593"/>
    </row>
    <row r="3513" spans="1:11" x14ac:dyDescent="0.2">
      <c r="A3513" s="601"/>
      <c r="B3513" s="658"/>
      <c r="F3513" s="593"/>
      <c r="G3513" s="593"/>
      <c r="H3513" s="593"/>
      <c r="I3513" s="593"/>
      <c r="J3513" s="593"/>
      <c r="K3513" s="593"/>
    </row>
    <row r="3514" spans="1:11" x14ac:dyDescent="0.2">
      <c r="A3514" s="601"/>
      <c r="B3514" s="658"/>
      <c r="F3514" s="593"/>
      <c r="G3514" s="593"/>
      <c r="H3514" s="593"/>
      <c r="I3514" s="593"/>
      <c r="J3514" s="593"/>
      <c r="K3514" s="593"/>
    </row>
    <row r="3515" spans="1:11" x14ac:dyDescent="0.2">
      <c r="A3515" s="601"/>
      <c r="B3515" s="658"/>
      <c r="F3515" s="593"/>
      <c r="G3515" s="593"/>
      <c r="H3515" s="593"/>
      <c r="I3515" s="593"/>
      <c r="J3515" s="593"/>
      <c r="K3515" s="593"/>
    </row>
    <row r="3516" spans="1:11" x14ac:dyDescent="0.2">
      <c r="A3516" s="601"/>
      <c r="B3516" s="658"/>
      <c r="F3516" s="593"/>
      <c r="G3516" s="593"/>
      <c r="H3516" s="593"/>
      <c r="I3516" s="593"/>
      <c r="J3516" s="593"/>
      <c r="K3516" s="593"/>
    </row>
    <row r="3517" spans="1:11" x14ac:dyDescent="0.2">
      <c r="A3517" s="601"/>
      <c r="B3517" s="658"/>
      <c r="F3517" s="593"/>
      <c r="G3517" s="593"/>
      <c r="H3517" s="593"/>
      <c r="I3517" s="593"/>
      <c r="J3517" s="593"/>
      <c r="K3517" s="593"/>
    </row>
    <row r="3518" spans="1:11" x14ac:dyDescent="0.2">
      <c r="A3518" s="601"/>
      <c r="B3518" s="658"/>
      <c r="F3518" s="593"/>
      <c r="G3518" s="593"/>
      <c r="H3518" s="593"/>
      <c r="I3518" s="593"/>
      <c r="J3518" s="593"/>
      <c r="K3518" s="593"/>
    </row>
    <row r="3519" spans="1:11" x14ac:dyDescent="0.2">
      <c r="A3519" s="601"/>
      <c r="B3519" s="658"/>
      <c r="F3519" s="593"/>
      <c r="G3519" s="593"/>
      <c r="H3519" s="593"/>
      <c r="I3519" s="593"/>
      <c r="J3519" s="593"/>
      <c r="K3519" s="593"/>
    </row>
    <row r="3520" spans="1:11" x14ac:dyDescent="0.2">
      <c r="A3520" s="601"/>
      <c r="B3520" s="658"/>
      <c r="F3520" s="593"/>
      <c r="G3520" s="593"/>
      <c r="H3520" s="593"/>
      <c r="I3520" s="593"/>
      <c r="J3520" s="593"/>
      <c r="K3520" s="593"/>
    </row>
    <row r="3521" spans="1:11" x14ac:dyDescent="0.2">
      <c r="A3521" s="601"/>
      <c r="B3521" s="658"/>
      <c r="F3521" s="593"/>
      <c r="G3521" s="593"/>
      <c r="H3521" s="593"/>
      <c r="I3521" s="593"/>
      <c r="J3521" s="593"/>
      <c r="K3521" s="593"/>
    </row>
    <row r="3522" spans="1:11" x14ac:dyDescent="0.2">
      <c r="A3522" s="601"/>
      <c r="B3522" s="658"/>
      <c r="F3522" s="593"/>
      <c r="G3522" s="593"/>
      <c r="H3522" s="593"/>
      <c r="I3522" s="593"/>
      <c r="J3522" s="593"/>
      <c r="K3522" s="593"/>
    </row>
    <row r="3523" spans="1:11" x14ac:dyDescent="0.2">
      <c r="A3523" s="601"/>
      <c r="B3523" s="658"/>
      <c r="F3523" s="593"/>
      <c r="G3523" s="593"/>
      <c r="H3523" s="593"/>
      <c r="I3523" s="593"/>
      <c r="J3523" s="593"/>
      <c r="K3523" s="593"/>
    </row>
    <row r="3524" spans="1:11" x14ac:dyDescent="0.2">
      <c r="A3524" s="601"/>
      <c r="B3524" s="658"/>
      <c r="F3524" s="593"/>
      <c r="G3524" s="593"/>
      <c r="H3524" s="593"/>
      <c r="I3524" s="593"/>
      <c r="J3524" s="593"/>
      <c r="K3524" s="593"/>
    </row>
    <row r="3525" spans="1:11" x14ac:dyDescent="0.2">
      <c r="A3525" s="601"/>
      <c r="B3525" s="658"/>
      <c r="F3525" s="593"/>
      <c r="G3525" s="593"/>
      <c r="H3525" s="593"/>
      <c r="I3525" s="593"/>
      <c r="J3525" s="593"/>
      <c r="K3525" s="593"/>
    </row>
    <row r="3526" spans="1:11" x14ac:dyDescent="0.2">
      <c r="A3526" s="601"/>
      <c r="B3526" s="658"/>
      <c r="F3526" s="593"/>
      <c r="G3526" s="593"/>
      <c r="H3526" s="593"/>
      <c r="I3526" s="593"/>
      <c r="J3526" s="593"/>
      <c r="K3526" s="593"/>
    </row>
    <row r="3527" spans="1:11" x14ac:dyDescent="0.2">
      <c r="A3527" s="601"/>
      <c r="B3527" s="658"/>
      <c r="F3527" s="593"/>
      <c r="G3527" s="593"/>
      <c r="H3527" s="593"/>
      <c r="I3527" s="593"/>
      <c r="J3527" s="593"/>
      <c r="K3527" s="593"/>
    </row>
    <row r="3528" spans="1:11" x14ac:dyDescent="0.2">
      <c r="A3528" s="601"/>
      <c r="B3528" s="658"/>
      <c r="F3528" s="593"/>
      <c r="G3528" s="593"/>
      <c r="H3528" s="593"/>
      <c r="I3528" s="593"/>
      <c r="J3528" s="593"/>
      <c r="K3528" s="593"/>
    </row>
    <row r="3529" spans="1:11" x14ac:dyDescent="0.2">
      <c r="A3529" s="601"/>
      <c r="B3529" s="658"/>
      <c r="F3529" s="593"/>
      <c r="G3529" s="593"/>
      <c r="H3529" s="593"/>
      <c r="I3529" s="593"/>
      <c r="J3529" s="593"/>
      <c r="K3529" s="593"/>
    </row>
    <row r="3530" spans="1:11" x14ac:dyDescent="0.2">
      <c r="A3530" s="601"/>
      <c r="B3530" s="658"/>
      <c r="F3530" s="593"/>
      <c r="G3530" s="593"/>
      <c r="H3530" s="593"/>
      <c r="I3530" s="593"/>
      <c r="J3530" s="593"/>
      <c r="K3530" s="593"/>
    </row>
    <row r="3531" spans="1:11" x14ac:dyDescent="0.2">
      <c r="A3531" s="601"/>
      <c r="B3531" s="658"/>
      <c r="F3531" s="593"/>
      <c r="G3531" s="593"/>
      <c r="H3531" s="593"/>
      <c r="I3531" s="593"/>
      <c r="J3531" s="593"/>
      <c r="K3531" s="593"/>
    </row>
    <row r="3532" spans="1:11" x14ac:dyDescent="0.2">
      <c r="A3532" s="601"/>
      <c r="B3532" s="658"/>
      <c r="F3532" s="593"/>
      <c r="G3532" s="593"/>
      <c r="H3532" s="593"/>
      <c r="I3532" s="593"/>
      <c r="J3532" s="593"/>
      <c r="K3532" s="593"/>
    </row>
    <row r="3533" spans="1:11" x14ac:dyDescent="0.2">
      <c r="A3533" s="601"/>
      <c r="B3533" s="658"/>
      <c r="F3533" s="593"/>
      <c r="G3533" s="593"/>
      <c r="H3533" s="593"/>
      <c r="I3533" s="593"/>
      <c r="J3533" s="593"/>
      <c r="K3533" s="593"/>
    </row>
    <row r="3534" spans="1:11" x14ac:dyDescent="0.2">
      <c r="A3534" s="601"/>
      <c r="B3534" s="658"/>
      <c r="F3534" s="593"/>
      <c r="G3534" s="593"/>
      <c r="H3534" s="593"/>
      <c r="I3534" s="593"/>
      <c r="J3534" s="593"/>
      <c r="K3534" s="593"/>
    </row>
    <row r="3535" spans="1:11" x14ac:dyDescent="0.2">
      <c r="A3535" s="601"/>
      <c r="B3535" s="658"/>
      <c r="F3535" s="593"/>
      <c r="G3535" s="593"/>
      <c r="H3535" s="593"/>
      <c r="I3535" s="593"/>
      <c r="J3535" s="593"/>
      <c r="K3535" s="593"/>
    </row>
    <row r="3536" spans="1:11" x14ac:dyDescent="0.2">
      <c r="A3536" s="601"/>
      <c r="B3536" s="658"/>
      <c r="F3536" s="593"/>
      <c r="G3536" s="593"/>
      <c r="H3536" s="593"/>
      <c r="I3536" s="593"/>
      <c r="J3536" s="593"/>
      <c r="K3536" s="593"/>
    </row>
    <row r="3537" spans="1:11" x14ac:dyDescent="0.2">
      <c r="A3537" s="601"/>
      <c r="B3537" s="658"/>
      <c r="F3537" s="593"/>
      <c r="G3537" s="593"/>
      <c r="H3537" s="593"/>
      <c r="I3537" s="593"/>
      <c r="J3537" s="593"/>
      <c r="K3537" s="593"/>
    </row>
    <row r="3538" spans="1:11" x14ac:dyDescent="0.2">
      <c r="A3538" s="601"/>
      <c r="B3538" s="658"/>
      <c r="F3538" s="593"/>
      <c r="G3538" s="593"/>
      <c r="H3538" s="593"/>
      <c r="I3538" s="593"/>
      <c r="J3538" s="593"/>
      <c r="K3538" s="593"/>
    </row>
    <row r="3539" spans="1:11" x14ac:dyDescent="0.2">
      <c r="A3539" s="601"/>
      <c r="B3539" s="658"/>
      <c r="F3539" s="593"/>
      <c r="G3539" s="593"/>
      <c r="H3539" s="593"/>
      <c r="I3539" s="593"/>
      <c r="J3539" s="593"/>
      <c r="K3539" s="593"/>
    </row>
    <row r="3540" spans="1:11" x14ac:dyDescent="0.2">
      <c r="A3540" s="601"/>
      <c r="B3540" s="658"/>
      <c r="F3540" s="593"/>
      <c r="G3540" s="593"/>
      <c r="H3540" s="593"/>
      <c r="I3540" s="593"/>
      <c r="J3540" s="593"/>
      <c r="K3540" s="593"/>
    </row>
    <row r="3541" spans="1:11" x14ac:dyDescent="0.2">
      <c r="A3541" s="601"/>
      <c r="B3541" s="658"/>
      <c r="F3541" s="593"/>
      <c r="G3541" s="593"/>
      <c r="H3541" s="593"/>
      <c r="I3541" s="593"/>
      <c r="J3541" s="593"/>
      <c r="K3541" s="593"/>
    </row>
    <row r="3542" spans="1:11" x14ac:dyDescent="0.2">
      <c r="A3542" s="601"/>
      <c r="B3542" s="658"/>
      <c r="F3542" s="593"/>
      <c r="G3542" s="593"/>
      <c r="H3542" s="593"/>
      <c r="I3542" s="593"/>
      <c r="J3542" s="593"/>
      <c r="K3542" s="593"/>
    </row>
    <row r="3543" spans="1:11" x14ac:dyDescent="0.2">
      <c r="A3543" s="601"/>
      <c r="B3543" s="658"/>
      <c r="F3543" s="593"/>
      <c r="G3543" s="593"/>
      <c r="H3543" s="593"/>
      <c r="I3543" s="593"/>
      <c r="J3543" s="593"/>
      <c r="K3543" s="593"/>
    </row>
    <row r="3544" spans="1:11" x14ac:dyDescent="0.2">
      <c r="A3544" s="601"/>
      <c r="B3544" s="658"/>
      <c r="F3544" s="593"/>
      <c r="G3544" s="593"/>
      <c r="H3544" s="593"/>
      <c r="I3544" s="593"/>
      <c r="J3544" s="593"/>
      <c r="K3544" s="593"/>
    </row>
    <row r="3545" spans="1:11" x14ac:dyDescent="0.2">
      <c r="A3545" s="601"/>
      <c r="B3545" s="658"/>
      <c r="F3545" s="593"/>
      <c r="G3545" s="593"/>
      <c r="H3545" s="593"/>
      <c r="I3545" s="593"/>
      <c r="J3545" s="593"/>
      <c r="K3545" s="593"/>
    </row>
    <row r="3546" spans="1:11" x14ac:dyDescent="0.2">
      <c r="A3546" s="601"/>
      <c r="B3546" s="658"/>
      <c r="F3546" s="593"/>
      <c r="G3546" s="593"/>
      <c r="H3546" s="593"/>
      <c r="I3546" s="593"/>
      <c r="J3546" s="593"/>
      <c r="K3546" s="593"/>
    </row>
    <row r="3547" spans="1:11" x14ac:dyDescent="0.2">
      <c r="A3547" s="601"/>
      <c r="B3547" s="658"/>
      <c r="F3547" s="593"/>
      <c r="G3547" s="593"/>
      <c r="H3547" s="593"/>
      <c r="I3547" s="593"/>
      <c r="J3547" s="593"/>
      <c r="K3547" s="593"/>
    </row>
    <row r="3548" spans="1:11" x14ac:dyDescent="0.2">
      <c r="A3548" s="601"/>
      <c r="B3548" s="658"/>
      <c r="F3548" s="593"/>
      <c r="G3548" s="593"/>
      <c r="H3548" s="593"/>
      <c r="I3548" s="593"/>
      <c r="J3548" s="593"/>
      <c r="K3548" s="593"/>
    </row>
    <row r="3549" spans="1:11" x14ac:dyDescent="0.2">
      <c r="A3549" s="601"/>
      <c r="B3549" s="658"/>
      <c r="F3549" s="593"/>
      <c r="G3549" s="593"/>
      <c r="H3549" s="593"/>
      <c r="I3549" s="593"/>
      <c r="J3549" s="593"/>
      <c r="K3549" s="593"/>
    </row>
    <row r="3550" spans="1:11" x14ac:dyDescent="0.2">
      <c r="A3550" s="601"/>
      <c r="B3550" s="658"/>
      <c r="F3550" s="593"/>
      <c r="G3550" s="593"/>
      <c r="H3550" s="593"/>
      <c r="I3550" s="593"/>
      <c r="J3550" s="593"/>
      <c r="K3550" s="593"/>
    </row>
    <row r="3551" spans="1:11" x14ac:dyDescent="0.2">
      <c r="A3551" s="601"/>
      <c r="B3551" s="658"/>
      <c r="F3551" s="593"/>
      <c r="G3551" s="593"/>
      <c r="H3551" s="593"/>
      <c r="I3551" s="593"/>
      <c r="J3551" s="593"/>
      <c r="K3551" s="593"/>
    </row>
    <row r="3552" spans="1:11" x14ac:dyDescent="0.2">
      <c r="A3552" s="601"/>
      <c r="B3552" s="658"/>
      <c r="F3552" s="593"/>
      <c r="G3552" s="593"/>
      <c r="H3552" s="593"/>
      <c r="I3552" s="593"/>
      <c r="J3552" s="593"/>
      <c r="K3552" s="593"/>
    </row>
    <row r="3553" spans="1:11" x14ac:dyDescent="0.2">
      <c r="A3553" s="601"/>
      <c r="B3553" s="658"/>
      <c r="F3553" s="593"/>
      <c r="G3553" s="593"/>
      <c r="H3553" s="593"/>
      <c r="I3553" s="593"/>
      <c r="J3553" s="593"/>
      <c r="K3553" s="593"/>
    </row>
    <row r="3554" spans="1:11" x14ac:dyDescent="0.2">
      <c r="A3554" s="601"/>
      <c r="B3554" s="658"/>
      <c r="F3554" s="593"/>
      <c r="G3554" s="593"/>
      <c r="H3554" s="593"/>
      <c r="I3554" s="593"/>
      <c r="J3554" s="593"/>
      <c r="K3554" s="593"/>
    </row>
    <row r="3555" spans="1:11" x14ac:dyDescent="0.2">
      <c r="A3555" s="601"/>
      <c r="B3555" s="658"/>
      <c r="F3555" s="593"/>
      <c r="G3555" s="593"/>
      <c r="H3555" s="593"/>
      <c r="I3555" s="593"/>
      <c r="J3555" s="593"/>
      <c r="K3555" s="593"/>
    </row>
    <row r="3556" spans="1:11" x14ac:dyDescent="0.2">
      <c r="A3556" s="601"/>
      <c r="B3556" s="658"/>
      <c r="F3556" s="593"/>
      <c r="G3556" s="593"/>
      <c r="H3556" s="593"/>
      <c r="I3556" s="593"/>
      <c r="J3556" s="593"/>
      <c r="K3556" s="593"/>
    </row>
    <row r="3557" spans="1:11" x14ac:dyDescent="0.2">
      <c r="A3557" s="601"/>
      <c r="B3557" s="658"/>
      <c r="F3557" s="593"/>
      <c r="G3557" s="593"/>
      <c r="H3557" s="593"/>
      <c r="I3557" s="593"/>
      <c r="J3557" s="593"/>
      <c r="K3557" s="593"/>
    </row>
    <row r="3558" spans="1:11" x14ac:dyDescent="0.2">
      <c r="A3558" s="601"/>
      <c r="B3558" s="658"/>
      <c r="F3558" s="593"/>
      <c r="G3558" s="593"/>
      <c r="H3558" s="593"/>
      <c r="I3558" s="593"/>
      <c r="J3558" s="593"/>
      <c r="K3558" s="593"/>
    </row>
    <row r="3559" spans="1:11" x14ac:dyDescent="0.2">
      <c r="A3559" s="601"/>
      <c r="B3559" s="658"/>
      <c r="F3559" s="593"/>
      <c r="G3559" s="593"/>
      <c r="H3559" s="593"/>
      <c r="I3559" s="593"/>
      <c r="J3559" s="593"/>
      <c r="K3559" s="593"/>
    </row>
    <row r="3560" spans="1:11" x14ac:dyDescent="0.2">
      <c r="A3560" s="601"/>
      <c r="B3560" s="658"/>
      <c r="F3560" s="593"/>
      <c r="G3560" s="593"/>
      <c r="H3560" s="593"/>
      <c r="I3560" s="593"/>
      <c r="J3560" s="593"/>
      <c r="K3560" s="593"/>
    </row>
    <row r="3561" spans="1:11" x14ac:dyDescent="0.2">
      <c r="A3561" s="601"/>
      <c r="B3561" s="658"/>
      <c r="F3561" s="593"/>
      <c r="G3561" s="593"/>
      <c r="H3561" s="593"/>
      <c r="I3561" s="593"/>
      <c r="J3561" s="593"/>
      <c r="K3561" s="593"/>
    </row>
    <row r="3562" spans="1:11" x14ac:dyDescent="0.2">
      <c r="A3562" s="601"/>
      <c r="B3562" s="658"/>
      <c r="F3562" s="593"/>
      <c r="G3562" s="593"/>
      <c r="H3562" s="593"/>
      <c r="I3562" s="593"/>
      <c r="J3562" s="593"/>
      <c r="K3562" s="593"/>
    </row>
    <row r="3563" spans="1:11" x14ac:dyDescent="0.2">
      <c r="A3563" s="601"/>
      <c r="B3563" s="658"/>
      <c r="F3563" s="593"/>
      <c r="G3563" s="593"/>
      <c r="H3563" s="593"/>
      <c r="I3563" s="593"/>
      <c r="J3563" s="593"/>
      <c r="K3563" s="593"/>
    </row>
    <row r="3564" spans="1:11" x14ac:dyDescent="0.2">
      <c r="A3564" s="601"/>
      <c r="B3564" s="658"/>
      <c r="F3564" s="593"/>
      <c r="G3564" s="593"/>
      <c r="H3564" s="593"/>
      <c r="I3564" s="593"/>
      <c r="J3564" s="593"/>
      <c r="K3564" s="593"/>
    </row>
    <row r="3565" spans="1:11" x14ac:dyDescent="0.2">
      <c r="A3565" s="601"/>
      <c r="B3565" s="658"/>
      <c r="F3565" s="593"/>
      <c r="G3565" s="593"/>
      <c r="H3565" s="593"/>
      <c r="I3565" s="593"/>
      <c r="J3565" s="593"/>
      <c r="K3565" s="593"/>
    </row>
    <row r="3566" spans="1:11" x14ac:dyDescent="0.2">
      <c r="A3566" s="601"/>
      <c r="B3566" s="658"/>
      <c r="F3566" s="593"/>
      <c r="G3566" s="593"/>
      <c r="H3566" s="593"/>
      <c r="I3566" s="593"/>
      <c r="J3566" s="593"/>
      <c r="K3566" s="593"/>
    </row>
    <row r="3567" spans="1:11" x14ac:dyDescent="0.2">
      <c r="A3567" s="601"/>
      <c r="B3567" s="658"/>
      <c r="F3567" s="593"/>
      <c r="G3567" s="593"/>
      <c r="H3567" s="593"/>
      <c r="I3567" s="593"/>
      <c r="J3567" s="593"/>
      <c r="K3567" s="593"/>
    </row>
    <row r="3568" spans="1:11" x14ac:dyDescent="0.2">
      <c r="A3568" s="601"/>
      <c r="B3568" s="658"/>
      <c r="F3568" s="593"/>
      <c r="G3568" s="593"/>
      <c r="H3568" s="593"/>
      <c r="I3568" s="593"/>
      <c r="J3568" s="593"/>
      <c r="K3568" s="593"/>
    </row>
    <row r="3569" spans="1:11" x14ac:dyDescent="0.2">
      <c r="A3569" s="601"/>
      <c r="B3569" s="658"/>
      <c r="F3569" s="593"/>
      <c r="G3569" s="593"/>
      <c r="H3569" s="593"/>
      <c r="I3569" s="593"/>
      <c r="J3569" s="593"/>
      <c r="K3569" s="593"/>
    </row>
    <row r="3570" spans="1:11" x14ac:dyDescent="0.2">
      <c r="A3570" s="601"/>
      <c r="B3570" s="658"/>
      <c r="F3570" s="593"/>
      <c r="G3570" s="593"/>
      <c r="H3570" s="593"/>
      <c r="I3570" s="593"/>
      <c r="J3570" s="593"/>
      <c r="K3570" s="593"/>
    </row>
    <row r="3571" spans="1:11" x14ac:dyDescent="0.2">
      <c r="A3571" s="601"/>
      <c r="B3571" s="658"/>
      <c r="F3571" s="593"/>
      <c r="G3571" s="593"/>
      <c r="H3571" s="593"/>
      <c r="I3571" s="593"/>
      <c r="J3571" s="593"/>
      <c r="K3571" s="593"/>
    </row>
    <row r="3572" spans="1:11" x14ac:dyDescent="0.2">
      <c r="A3572" s="601"/>
      <c r="B3572" s="658"/>
      <c r="F3572" s="593"/>
      <c r="G3572" s="593"/>
      <c r="H3572" s="593"/>
      <c r="I3572" s="593"/>
      <c r="J3572" s="593"/>
      <c r="K3572" s="593"/>
    </row>
    <row r="3573" spans="1:11" x14ac:dyDescent="0.2">
      <c r="A3573" s="601"/>
      <c r="B3573" s="658"/>
      <c r="F3573" s="593"/>
      <c r="G3573" s="593"/>
      <c r="H3573" s="593"/>
      <c r="I3573" s="593"/>
      <c r="J3573" s="593"/>
      <c r="K3573" s="593"/>
    </row>
    <row r="3574" spans="1:11" x14ac:dyDescent="0.2">
      <c r="A3574" s="601"/>
      <c r="B3574" s="658"/>
      <c r="F3574" s="593"/>
      <c r="G3574" s="593"/>
      <c r="H3574" s="593"/>
      <c r="I3574" s="593"/>
      <c r="J3574" s="593"/>
      <c r="K3574" s="593"/>
    </row>
    <row r="3575" spans="1:11" x14ac:dyDescent="0.2">
      <c r="A3575" s="601"/>
      <c r="B3575" s="658"/>
      <c r="F3575" s="593"/>
      <c r="G3575" s="593"/>
      <c r="H3575" s="593"/>
      <c r="I3575" s="593"/>
      <c r="J3575" s="593"/>
      <c r="K3575" s="593"/>
    </row>
    <row r="3576" spans="1:11" x14ac:dyDescent="0.2">
      <c r="A3576" s="601"/>
      <c r="B3576" s="658"/>
      <c r="F3576" s="593"/>
      <c r="G3576" s="593"/>
      <c r="H3576" s="593"/>
      <c r="I3576" s="593"/>
      <c r="J3576" s="593"/>
      <c r="K3576" s="593"/>
    </row>
    <row r="3577" spans="1:11" x14ac:dyDescent="0.2">
      <c r="A3577" s="601"/>
      <c r="B3577" s="658"/>
      <c r="F3577" s="593"/>
      <c r="G3577" s="593"/>
      <c r="H3577" s="593"/>
      <c r="I3577" s="593"/>
      <c r="J3577" s="593"/>
      <c r="K3577" s="593"/>
    </row>
    <row r="3578" spans="1:11" x14ac:dyDescent="0.2">
      <c r="A3578" s="601"/>
      <c r="B3578" s="658"/>
      <c r="F3578" s="593"/>
      <c r="G3578" s="593"/>
      <c r="H3578" s="593"/>
      <c r="I3578" s="593"/>
      <c r="J3578" s="593"/>
      <c r="K3578" s="593"/>
    </row>
    <row r="3579" spans="1:11" x14ac:dyDescent="0.2">
      <c r="A3579" s="601"/>
      <c r="B3579" s="658"/>
      <c r="F3579" s="593"/>
      <c r="G3579" s="593"/>
      <c r="H3579" s="593"/>
      <c r="I3579" s="593"/>
      <c r="J3579" s="593"/>
      <c r="K3579" s="593"/>
    </row>
    <row r="3580" spans="1:11" x14ac:dyDescent="0.2">
      <c r="A3580" s="601"/>
      <c r="B3580" s="658"/>
      <c r="F3580" s="593"/>
      <c r="G3580" s="593"/>
      <c r="H3580" s="593"/>
      <c r="I3580" s="593"/>
      <c r="J3580" s="593"/>
      <c r="K3580" s="593"/>
    </row>
    <row r="3581" spans="1:11" x14ac:dyDescent="0.2">
      <c r="A3581" s="601"/>
      <c r="B3581" s="658"/>
      <c r="F3581" s="593"/>
      <c r="G3581" s="593"/>
      <c r="H3581" s="593"/>
      <c r="I3581" s="593"/>
      <c r="J3581" s="593"/>
      <c r="K3581" s="593"/>
    </row>
    <row r="3582" spans="1:11" x14ac:dyDescent="0.2">
      <c r="A3582" s="601"/>
      <c r="B3582" s="658"/>
      <c r="F3582" s="593"/>
      <c r="G3582" s="593"/>
      <c r="H3582" s="593"/>
      <c r="I3582" s="593"/>
      <c r="J3582" s="593"/>
      <c r="K3582" s="593"/>
    </row>
    <row r="3583" spans="1:11" x14ac:dyDescent="0.2">
      <c r="A3583" s="601"/>
      <c r="B3583" s="658"/>
      <c r="F3583" s="593"/>
      <c r="G3583" s="593"/>
      <c r="H3583" s="593"/>
      <c r="I3583" s="593"/>
      <c r="J3583" s="593"/>
      <c r="K3583" s="593"/>
    </row>
    <row r="3584" spans="1:11" x14ac:dyDescent="0.2">
      <c r="A3584" s="601"/>
      <c r="B3584" s="658"/>
      <c r="F3584" s="593"/>
      <c r="G3584" s="593"/>
      <c r="H3584" s="593"/>
      <c r="I3584" s="593"/>
      <c r="J3584" s="593"/>
      <c r="K3584" s="593"/>
    </row>
    <row r="3585" spans="1:11" x14ac:dyDescent="0.2">
      <c r="A3585" s="601"/>
      <c r="B3585" s="658"/>
      <c r="F3585" s="593"/>
      <c r="G3585" s="593"/>
      <c r="H3585" s="593"/>
      <c r="I3585" s="593"/>
      <c r="J3585" s="593"/>
      <c r="K3585" s="593"/>
    </row>
    <row r="3586" spans="1:11" x14ac:dyDescent="0.2">
      <c r="A3586" s="601"/>
      <c r="B3586" s="658"/>
      <c r="F3586" s="593"/>
      <c r="G3586" s="593"/>
      <c r="H3586" s="593"/>
      <c r="I3586" s="593"/>
      <c r="J3586" s="593"/>
      <c r="K3586" s="593"/>
    </row>
    <row r="3587" spans="1:11" x14ac:dyDescent="0.2">
      <c r="A3587" s="601"/>
      <c r="B3587" s="658"/>
      <c r="F3587" s="593"/>
      <c r="G3587" s="593"/>
      <c r="H3587" s="593"/>
      <c r="I3587" s="593"/>
      <c r="J3587" s="593"/>
      <c r="K3587" s="593"/>
    </row>
    <row r="3588" spans="1:11" x14ac:dyDescent="0.2">
      <c r="A3588" s="601"/>
      <c r="B3588" s="658"/>
      <c r="F3588" s="593"/>
      <c r="G3588" s="593"/>
      <c r="H3588" s="593"/>
      <c r="I3588" s="593"/>
      <c r="J3588" s="593"/>
      <c r="K3588" s="593"/>
    </row>
    <row r="3589" spans="1:11" x14ac:dyDescent="0.2">
      <c r="A3589" s="601"/>
      <c r="B3589" s="658"/>
      <c r="F3589" s="593"/>
      <c r="G3589" s="593"/>
      <c r="H3589" s="593"/>
      <c r="I3589" s="593"/>
      <c r="J3589" s="593"/>
      <c r="K3589" s="593"/>
    </row>
    <row r="3590" spans="1:11" x14ac:dyDescent="0.2">
      <c r="A3590" s="601"/>
      <c r="B3590" s="658"/>
      <c r="F3590" s="593"/>
      <c r="G3590" s="593"/>
      <c r="H3590" s="593"/>
      <c r="I3590" s="593"/>
      <c r="J3590" s="593"/>
      <c r="K3590" s="593"/>
    </row>
    <row r="3591" spans="1:11" x14ac:dyDescent="0.2">
      <c r="A3591" s="601"/>
      <c r="B3591" s="658"/>
      <c r="F3591" s="593"/>
      <c r="G3591" s="593"/>
      <c r="H3591" s="593"/>
      <c r="I3591" s="593"/>
      <c r="J3591" s="593"/>
      <c r="K3591" s="593"/>
    </row>
    <row r="3592" spans="1:11" x14ac:dyDescent="0.2">
      <c r="A3592" s="601"/>
      <c r="B3592" s="658"/>
      <c r="F3592" s="593"/>
      <c r="G3592" s="593"/>
      <c r="H3592" s="593"/>
      <c r="I3592" s="593"/>
      <c r="J3592" s="593"/>
      <c r="K3592" s="593"/>
    </row>
    <row r="3593" spans="1:11" x14ac:dyDescent="0.2">
      <c r="A3593" s="601"/>
      <c r="B3593" s="658"/>
      <c r="F3593" s="593"/>
      <c r="G3593" s="593"/>
      <c r="H3593" s="593"/>
      <c r="I3593" s="593"/>
      <c r="J3593" s="593"/>
      <c r="K3593" s="593"/>
    </row>
    <row r="3594" spans="1:11" x14ac:dyDescent="0.2">
      <c r="A3594" s="601"/>
      <c r="B3594" s="658"/>
      <c r="F3594" s="593"/>
      <c r="G3594" s="593"/>
      <c r="H3594" s="593"/>
      <c r="I3594" s="593"/>
      <c r="J3594" s="593"/>
      <c r="K3594" s="593"/>
    </row>
    <row r="3595" spans="1:11" x14ac:dyDescent="0.2">
      <c r="A3595" s="601"/>
      <c r="B3595" s="658"/>
      <c r="F3595" s="593"/>
      <c r="G3595" s="593"/>
      <c r="H3595" s="593"/>
      <c r="I3595" s="593"/>
      <c r="J3595" s="593"/>
      <c r="K3595" s="593"/>
    </row>
    <row r="3596" spans="1:11" x14ac:dyDescent="0.2">
      <c r="A3596" s="601"/>
      <c r="B3596" s="658"/>
      <c r="F3596" s="593"/>
      <c r="G3596" s="593"/>
      <c r="H3596" s="593"/>
      <c r="I3596" s="593"/>
      <c r="J3596" s="593"/>
      <c r="K3596" s="593"/>
    </row>
    <row r="3597" spans="1:11" x14ac:dyDescent="0.2">
      <c r="A3597" s="601"/>
      <c r="B3597" s="658"/>
      <c r="F3597" s="593"/>
      <c r="G3597" s="593"/>
      <c r="H3597" s="593"/>
      <c r="I3597" s="593"/>
      <c r="J3597" s="593"/>
      <c r="K3597" s="593"/>
    </row>
    <row r="3598" spans="1:11" x14ac:dyDescent="0.2">
      <c r="A3598" s="601"/>
      <c r="B3598" s="658"/>
      <c r="F3598" s="593"/>
      <c r="G3598" s="593"/>
      <c r="H3598" s="593"/>
      <c r="I3598" s="593"/>
      <c r="J3598" s="593"/>
      <c r="K3598" s="593"/>
    </row>
    <row r="3599" spans="1:11" x14ac:dyDescent="0.2">
      <c r="A3599" s="601"/>
      <c r="B3599" s="658"/>
      <c r="F3599" s="593"/>
      <c r="G3599" s="593"/>
      <c r="H3599" s="593"/>
      <c r="I3599" s="593"/>
      <c r="J3599" s="593"/>
      <c r="K3599" s="593"/>
    </row>
    <row r="3600" spans="1:11" x14ac:dyDescent="0.2">
      <c r="A3600" s="601"/>
      <c r="B3600" s="658"/>
      <c r="F3600" s="593"/>
      <c r="G3600" s="593"/>
      <c r="H3600" s="593"/>
      <c r="I3600" s="593"/>
      <c r="J3600" s="593"/>
      <c r="K3600" s="593"/>
    </row>
    <row r="3601" spans="1:11" x14ac:dyDescent="0.2">
      <c r="A3601" s="601"/>
      <c r="B3601" s="658"/>
      <c r="F3601" s="593"/>
      <c r="G3601" s="593"/>
      <c r="H3601" s="593"/>
      <c r="I3601" s="593"/>
      <c r="J3601" s="593"/>
      <c r="K3601" s="593"/>
    </row>
    <row r="3602" spans="1:11" x14ac:dyDescent="0.2">
      <c r="A3602" s="601"/>
      <c r="B3602" s="658"/>
      <c r="F3602" s="593"/>
      <c r="G3602" s="593"/>
      <c r="H3602" s="593"/>
      <c r="I3602" s="593"/>
      <c r="J3602" s="593"/>
      <c r="K3602" s="593"/>
    </row>
    <row r="3603" spans="1:11" x14ac:dyDescent="0.2">
      <c r="A3603" s="601"/>
      <c r="B3603" s="658"/>
      <c r="F3603" s="593"/>
      <c r="G3603" s="593"/>
      <c r="H3603" s="593"/>
      <c r="I3603" s="593"/>
      <c r="J3603" s="593"/>
      <c r="K3603" s="593"/>
    </row>
    <row r="3604" spans="1:11" x14ac:dyDescent="0.2">
      <c r="A3604" s="601"/>
      <c r="B3604" s="658"/>
      <c r="F3604" s="593"/>
      <c r="G3604" s="593"/>
      <c r="H3604" s="593"/>
      <c r="I3604" s="593"/>
      <c r="J3604" s="593"/>
      <c r="K3604" s="593"/>
    </row>
    <row r="3605" spans="1:11" x14ac:dyDescent="0.2">
      <c r="A3605" s="601"/>
      <c r="B3605" s="658"/>
      <c r="F3605" s="593"/>
      <c r="G3605" s="593"/>
      <c r="H3605" s="593"/>
      <c r="I3605" s="593"/>
      <c r="J3605" s="593"/>
      <c r="K3605" s="593"/>
    </row>
    <row r="3606" spans="1:11" x14ac:dyDescent="0.2">
      <c r="A3606" s="601"/>
      <c r="B3606" s="658"/>
      <c r="F3606" s="593"/>
      <c r="G3606" s="593"/>
      <c r="H3606" s="593"/>
      <c r="I3606" s="593"/>
      <c r="J3606" s="593"/>
      <c r="K3606" s="593"/>
    </row>
    <row r="3607" spans="1:11" x14ac:dyDescent="0.2">
      <c r="A3607" s="601"/>
      <c r="B3607" s="658"/>
      <c r="F3607" s="593"/>
      <c r="G3607" s="593"/>
      <c r="H3607" s="593"/>
      <c r="I3607" s="593"/>
      <c r="J3607" s="593"/>
      <c r="K3607" s="593"/>
    </row>
    <row r="3608" spans="1:11" x14ac:dyDescent="0.2">
      <c r="A3608" s="601"/>
      <c r="B3608" s="658"/>
      <c r="F3608" s="593"/>
      <c r="G3608" s="593"/>
      <c r="H3608" s="593"/>
      <c r="I3608" s="593"/>
      <c r="J3608" s="593"/>
      <c r="K3608" s="593"/>
    </row>
    <row r="3609" spans="1:11" x14ac:dyDescent="0.2">
      <c r="A3609" s="601"/>
      <c r="B3609" s="658"/>
      <c r="F3609" s="593"/>
      <c r="G3609" s="593"/>
      <c r="H3609" s="593"/>
      <c r="I3609" s="593"/>
      <c r="J3609" s="593"/>
      <c r="K3609" s="593"/>
    </row>
    <row r="3610" spans="1:11" x14ac:dyDescent="0.2">
      <c r="A3610" s="601"/>
      <c r="B3610" s="658"/>
      <c r="F3610" s="593"/>
      <c r="G3610" s="593"/>
      <c r="H3610" s="593"/>
      <c r="I3610" s="593"/>
      <c r="J3610" s="593"/>
      <c r="K3610" s="593"/>
    </row>
    <row r="3611" spans="1:11" x14ac:dyDescent="0.2">
      <c r="A3611" s="601"/>
      <c r="B3611" s="658"/>
      <c r="F3611" s="593"/>
      <c r="G3611" s="593"/>
      <c r="H3611" s="593"/>
      <c r="I3611" s="593"/>
      <c r="J3611" s="593"/>
      <c r="K3611" s="593"/>
    </row>
    <row r="3612" spans="1:11" x14ac:dyDescent="0.2">
      <c r="A3612" s="601"/>
      <c r="B3612" s="658"/>
      <c r="F3612" s="593"/>
      <c r="G3612" s="593"/>
      <c r="H3612" s="593"/>
      <c r="I3612" s="593"/>
      <c r="J3612" s="593"/>
      <c r="K3612" s="593"/>
    </row>
    <row r="3613" spans="1:11" x14ac:dyDescent="0.2">
      <c r="A3613" s="601"/>
      <c r="B3613" s="658"/>
      <c r="F3613" s="593"/>
      <c r="G3613" s="593"/>
      <c r="H3613" s="593"/>
      <c r="I3613" s="593"/>
      <c r="J3613" s="593"/>
      <c r="K3613" s="593"/>
    </row>
    <row r="3614" spans="1:11" x14ac:dyDescent="0.2">
      <c r="A3614" s="601"/>
      <c r="B3614" s="658"/>
      <c r="F3614" s="593"/>
      <c r="G3614" s="593"/>
      <c r="H3614" s="593"/>
      <c r="I3614" s="593"/>
      <c r="J3614" s="593"/>
      <c r="K3614" s="593"/>
    </row>
    <row r="3615" spans="1:11" x14ac:dyDescent="0.2">
      <c r="A3615" s="601"/>
      <c r="B3615" s="658"/>
      <c r="F3615" s="593"/>
      <c r="G3615" s="593"/>
      <c r="H3615" s="593"/>
      <c r="I3615" s="593"/>
      <c r="J3615" s="593"/>
      <c r="K3615" s="593"/>
    </row>
    <row r="3616" spans="1:11" x14ac:dyDescent="0.2">
      <c r="A3616" s="601"/>
      <c r="B3616" s="658"/>
      <c r="F3616" s="593"/>
      <c r="G3616" s="593"/>
      <c r="H3616" s="593"/>
      <c r="I3616" s="593"/>
      <c r="J3616" s="593"/>
      <c r="K3616" s="593"/>
    </row>
    <row r="3617" spans="1:11" x14ac:dyDescent="0.2">
      <c r="A3617" s="601"/>
      <c r="B3617" s="658"/>
      <c r="F3617" s="593"/>
      <c r="G3617" s="593"/>
      <c r="H3617" s="593"/>
      <c r="I3617" s="593"/>
      <c r="J3617" s="593"/>
      <c r="K3617" s="593"/>
    </row>
    <row r="3618" spans="1:11" x14ac:dyDescent="0.2">
      <c r="A3618" s="601"/>
      <c r="B3618" s="658"/>
      <c r="F3618" s="593"/>
      <c r="G3618" s="593"/>
      <c r="H3618" s="593"/>
      <c r="I3618" s="593"/>
      <c r="J3618" s="593"/>
      <c r="K3618" s="593"/>
    </row>
    <row r="3619" spans="1:11" x14ac:dyDescent="0.2">
      <c r="A3619" s="601"/>
      <c r="B3619" s="658"/>
      <c r="F3619" s="593"/>
      <c r="G3619" s="593"/>
      <c r="H3619" s="593"/>
      <c r="I3619" s="593"/>
      <c r="J3619" s="593"/>
      <c r="K3619" s="593"/>
    </row>
    <row r="3620" spans="1:11" x14ac:dyDescent="0.2">
      <c r="A3620" s="601"/>
      <c r="B3620" s="658"/>
      <c r="F3620" s="593"/>
      <c r="G3620" s="593"/>
      <c r="H3620" s="593"/>
      <c r="I3620" s="593"/>
      <c r="J3620" s="593"/>
      <c r="K3620" s="593"/>
    </row>
    <row r="3621" spans="1:11" x14ac:dyDescent="0.2">
      <c r="A3621" s="601"/>
      <c r="B3621" s="658"/>
      <c r="F3621" s="593"/>
      <c r="G3621" s="593"/>
      <c r="H3621" s="593"/>
      <c r="I3621" s="593"/>
      <c r="J3621" s="593"/>
      <c r="K3621" s="593"/>
    </row>
    <row r="3622" spans="1:11" x14ac:dyDescent="0.2">
      <c r="A3622" s="601"/>
      <c r="B3622" s="658"/>
      <c r="F3622" s="593"/>
      <c r="G3622" s="593"/>
      <c r="H3622" s="593"/>
      <c r="I3622" s="593"/>
      <c r="J3622" s="593"/>
      <c r="K3622" s="593"/>
    </row>
  </sheetData>
  <mergeCells count="65">
    <mergeCell ref="A221:F221"/>
    <mergeCell ref="A222:F222"/>
    <mergeCell ref="A223:F223"/>
    <mergeCell ref="A227:K227"/>
    <mergeCell ref="A228:K228"/>
    <mergeCell ref="A220:F220"/>
    <mergeCell ref="A209:K209"/>
    <mergeCell ref="A210:F210"/>
    <mergeCell ref="A211:F211"/>
    <mergeCell ref="A212:F212"/>
    <mergeCell ref="A213:F213"/>
    <mergeCell ref="A214:F214"/>
    <mergeCell ref="A215:F215"/>
    <mergeCell ref="A216:F216"/>
    <mergeCell ref="A217:F217"/>
    <mergeCell ref="A218:F218"/>
    <mergeCell ref="A219:F219"/>
    <mergeCell ref="A208:F208"/>
    <mergeCell ref="A188:F188"/>
    <mergeCell ref="A189:F189"/>
    <mergeCell ref="A190:F190"/>
    <mergeCell ref="A191:F191"/>
    <mergeCell ref="A192:K192"/>
    <mergeCell ref="A193:K193"/>
    <mergeCell ref="A196:K196"/>
    <mergeCell ref="A199:K199"/>
    <mergeCell ref="A205:F205"/>
    <mergeCell ref="A206:F206"/>
    <mergeCell ref="A207:F207"/>
    <mergeCell ref="A74:K74"/>
    <mergeCell ref="A88:K88"/>
    <mergeCell ref="A173:K173"/>
    <mergeCell ref="A109:F109"/>
    <mergeCell ref="A110:F110"/>
    <mergeCell ref="A111:F111"/>
    <mergeCell ref="A112:F112"/>
    <mergeCell ref="A113:K113"/>
    <mergeCell ref="A114:K114"/>
    <mergeCell ref="B115:K115"/>
    <mergeCell ref="B121:K121"/>
    <mergeCell ref="A131:K131"/>
    <mergeCell ref="A145:K145"/>
    <mergeCell ref="A159:K159"/>
    <mergeCell ref="A102:K102"/>
    <mergeCell ref="J24:K25"/>
    <mergeCell ref="G25:G26"/>
    <mergeCell ref="H25:H26"/>
    <mergeCell ref="A28:K28"/>
    <mergeCell ref="A29:K29"/>
    <mergeCell ref="B36:K36"/>
    <mergeCell ref="A46:K46"/>
    <mergeCell ref="A60:K60"/>
    <mergeCell ref="D20:E20"/>
    <mergeCell ref="A6:K6"/>
    <mergeCell ref="D16:E16"/>
    <mergeCell ref="D17:E17"/>
    <mergeCell ref="D18:E18"/>
    <mergeCell ref="D19:E19"/>
    <mergeCell ref="B30:K30"/>
    <mergeCell ref="A24:A26"/>
    <mergeCell ref="B24:B26"/>
    <mergeCell ref="C24:C26"/>
    <mergeCell ref="D24:D26"/>
    <mergeCell ref="E24:F24"/>
    <mergeCell ref="G24:I24"/>
  </mergeCells>
  <pageMargins left="0.23622047244094491" right="0.19685039370078741" top="0.51181102362204722" bottom="0.43307086614173229" header="0.31496062992125984" footer="0.23622047244094491"/>
  <pageSetup paperSize="9" scale="75" fitToHeight="10000" orientation="landscape" r:id="rId1"/>
  <headerFooter alignWithMargins="0">
    <oddHeader>&amp;LГранд-Смета (вер.8.1)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1700"/>
  <sheetViews>
    <sheetView topLeftCell="A15" workbookViewId="0">
      <selection activeCell="I24" sqref="I24:K24"/>
    </sheetView>
  </sheetViews>
  <sheetFormatPr defaultColWidth="9.140625" defaultRowHeight="11.25" customHeight="1" x14ac:dyDescent="0.2"/>
  <cols>
    <col min="1" max="1" width="9" style="570" customWidth="1"/>
    <col min="2" max="2" width="20.140625" style="570" customWidth="1"/>
    <col min="3" max="4" width="10.42578125" style="570" customWidth="1"/>
    <col min="5" max="5" width="13.28515625" style="570" customWidth="1"/>
    <col min="6" max="8" width="11.7109375" style="570" customWidth="1"/>
    <col min="9" max="10" width="12.7109375" style="570" customWidth="1"/>
    <col min="11" max="12" width="11.7109375" style="570" customWidth="1"/>
    <col min="13" max="13" width="12.7109375" style="570" customWidth="1"/>
    <col min="14" max="14" width="11.140625" style="570" customWidth="1"/>
    <col min="15" max="16" width="9.140625" style="570"/>
    <col min="17" max="17" width="8.42578125" style="570" customWidth="1"/>
    <col min="18" max="18" width="8.7109375" style="570" customWidth="1"/>
    <col min="19" max="19" width="50" style="509" hidden="1" customWidth="1"/>
    <col min="20" max="20" width="61.5703125" style="509" hidden="1" customWidth="1"/>
    <col min="21" max="22" width="160" style="509" hidden="1" customWidth="1"/>
    <col min="23" max="23" width="96.7109375" style="509" hidden="1" customWidth="1"/>
    <col min="24" max="26" width="160" style="509" hidden="1" customWidth="1"/>
    <col min="27" max="27" width="34.140625" style="509" hidden="1" customWidth="1"/>
    <col min="28" max="28" width="130.85546875" style="509" hidden="1" customWidth="1"/>
    <col min="29" max="33" width="34.140625" style="509" hidden="1" customWidth="1"/>
    <col min="34" max="39" width="98.42578125" style="509" hidden="1" customWidth="1"/>
    <col min="40" max="16384" width="9.140625" style="570"/>
  </cols>
  <sheetData>
    <row r="1" spans="1:22" s="472" customFormat="1" ht="15" x14ac:dyDescent="0.25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660"/>
    </row>
    <row r="2" spans="1:22" s="472" customFormat="1" ht="11.25" customHeight="1" x14ac:dyDescent="0.25">
      <c r="A2" s="1297" t="s">
        <v>1160</v>
      </c>
      <c r="B2" s="1297"/>
      <c r="C2" s="1297"/>
      <c r="D2" s="661"/>
      <c r="E2" s="470"/>
      <c r="F2" s="470"/>
      <c r="G2" s="470"/>
      <c r="H2" s="470"/>
      <c r="I2" s="470"/>
      <c r="J2" s="1297" t="s">
        <v>1161</v>
      </c>
      <c r="K2" s="1297"/>
      <c r="L2" s="1297"/>
      <c r="M2" s="1297"/>
    </row>
    <row r="3" spans="1:22" s="472" customFormat="1" ht="11.25" customHeight="1" x14ac:dyDescent="0.25">
      <c r="A3" s="1298"/>
      <c r="B3" s="1298"/>
      <c r="C3" s="1298"/>
      <c r="D3" s="1298"/>
      <c r="E3" s="470"/>
      <c r="F3" s="470"/>
      <c r="G3" s="470"/>
      <c r="H3" s="470"/>
      <c r="I3" s="1299"/>
      <c r="J3" s="1299"/>
      <c r="K3" s="1299"/>
      <c r="L3" s="1299"/>
      <c r="M3" s="1299"/>
    </row>
    <row r="4" spans="1:22" s="472" customFormat="1" ht="15" x14ac:dyDescent="0.25">
      <c r="A4" s="1300"/>
      <c r="B4" s="1300"/>
      <c r="C4" s="1300"/>
      <c r="D4" s="1300"/>
      <c r="E4" s="470"/>
      <c r="F4" s="470"/>
      <c r="G4" s="470"/>
      <c r="H4" s="470"/>
      <c r="I4" s="1300"/>
      <c r="J4" s="1300"/>
      <c r="K4" s="1300"/>
      <c r="L4" s="1300"/>
      <c r="M4" s="1300"/>
      <c r="S4" s="509" t="s">
        <v>597</v>
      </c>
      <c r="T4" s="509" t="s">
        <v>597</v>
      </c>
    </row>
    <row r="5" spans="1:22" s="472" customFormat="1" ht="11.25" customHeight="1" x14ac:dyDescent="0.25">
      <c r="A5" s="662"/>
      <c r="B5" s="663"/>
      <c r="C5" s="664"/>
      <c r="D5" s="664"/>
      <c r="E5" s="470"/>
      <c r="F5" s="470"/>
      <c r="G5" s="470"/>
      <c r="H5" s="470"/>
      <c r="I5" s="662"/>
      <c r="J5" s="662"/>
      <c r="K5" s="662"/>
      <c r="L5" s="662"/>
      <c r="M5" s="663"/>
    </row>
    <row r="6" spans="1:22" s="472" customFormat="1" ht="11.25" customHeight="1" x14ac:dyDescent="0.25">
      <c r="A6" s="470" t="s">
        <v>1648</v>
      </c>
      <c r="B6" s="479"/>
      <c r="C6" s="479"/>
      <c r="D6" s="479"/>
      <c r="E6" s="470"/>
      <c r="F6" s="470"/>
      <c r="G6" s="470"/>
      <c r="H6" s="470"/>
      <c r="I6" s="470"/>
      <c r="J6" s="470"/>
      <c r="K6" s="479"/>
      <c r="L6" s="479"/>
      <c r="M6" s="495" t="s">
        <v>1648</v>
      </c>
    </row>
    <row r="7" spans="1:22" s="472" customFormat="1" ht="11.25" customHeight="1" x14ac:dyDescent="0.25">
      <c r="A7" s="470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660"/>
    </row>
    <row r="8" spans="1:22" s="472" customFormat="1" ht="15" x14ac:dyDescent="0.25">
      <c r="A8" s="1294" t="s">
        <v>1166</v>
      </c>
      <c r="B8" s="1294"/>
      <c r="C8" s="1294"/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U8" s="665" t="s">
        <v>1166</v>
      </c>
    </row>
    <row r="9" spans="1:22" s="472" customFormat="1" ht="15" x14ac:dyDescent="0.25">
      <c r="A9" s="1295" t="s">
        <v>690</v>
      </c>
      <c r="B9" s="1295"/>
      <c r="C9" s="1295"/>
      <c r="D9" s="1295"/>
      <c r="E9" s="1295"/>
      <c r="F9" s="1295"/>
      <c r="G9" s="1295"/>
      <c r="H9" s="1295"/>
      <c r="I9" s="1295"/>
      <c r="J9" s="1295"/>
      <c r="K9" s="1295"/>
      <c r="L9" s="1295"/>
      <c r="M9" s="1295"/>
    </row>
    <row r="10" spans="1:22" s="472" customFormat="1" ht="15" x14ac:dyDescent="0.25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</row>
    <row r="11" spans="1:22" s="472" customFormat="1" ht="28.5" customHeight="1" x14ac:dyDescent="0.25">
      <c r="A11" s="1296" t="s">
        <v>2700</v>
      </c>
      <c r="B11" s="1296"/>
      <c r="C11" s="1296"/>
      <c r="D11" s="1296"/>
      <c r="E11" s="1296"/>
      <c r="F11" s="1296"/>
      <c r="G11" s="1296"/>
      <c r="H11" s="1296"/>
      <c r="I11" s="1296"/>
      <c r="J11" s="1296"/>
      <c r="K11" s="1296"/>
      <c r="L11" s="1296"/>
      <c r="M11" s="1296"/>
    </row>
    <row r="12" spans="1:22" s="472" customFormat="1" ht="21" customHeight="1" x14ac:dyDescent="0.25">
      <c r="A12" s="1295" t="s">
        <v>1168</v>
      </c>
      <c r="B12" s="1295"/>
      <c r="C12" s="1295"/>
      <c r="D12" s="1295"/>
      <c r="E12" s="1295"/>
      <c r="F12" s="1295"/>
      <c r="G12" s="1295"/>
      <c r="H12" s="1295"/>
      <c r="I12" s="1295"/>
      <c r="J12" s="1295"/>
      <c r="K12" s="1295"/>
      <c r="L12" s="1295"/>
      <c r="M12" s="1295"/>
    </row>
    <row r="13" spans="1:22" s="472" customFormat="1" ht="15" x14ac:dyDescent="0.25">
      <c r="A13" s="1294" t="s">
        <v>1650</v>
      </c>
      <c r="B13" s="1294"/>
      <c r="C13" s="1294"/>
      <c r="D13" s="1294"/>
      <c r="E13" s="1294"/>
      <c r="F13" s="1294"/>
      <c r="G13" s="1294"/>
      <c r="H13" s="1294"/>
      <c r="I13" s="1294"/>
      <c r="J13" s="1294"/>
      <c r="K13" s="1294"/>
      <c r="L13" s="1294"/>
      <c r="M13" s="1294"/>
      <c r="V13" s="665" t="s">
        <v>1650</v>
      </c>
    </row>
    <row r="14" spans="1:22" s="472" customFormat="1" ht="15.75" customHeight="1" x14ac:dyDescent="0.25">
      <c r="A14" s="1295" t="s">
        <v>184</v>
      </c>
      <c r="B14" s="1295"/>
      <c r="C14" s="1295"/>
      <c r="D14" s="1295"/>
      <c r="E14" s="1295"/>
      <c r="F14" s="1295"/>
      <c r="G14" s="1295"/>
      <c r="H14" s="1295"/>
      <c r="I14" s="1295"/>
      <c r="J14" s="1295"/>
      <c r="K14" s="1295"/>
      <c r="L14" s="1295"/>
      <c r="M14" s="1295"/>
    </row>
    <row r="15" spans="1:22" s="472" customFormat="1" ht="30.75" customHeight="1" x14ac:dyDescent="0.25">
      <c r="A15" s="470"/>
      <c r="B15" s="473" t="s">
        <v>1651</v>
      </c>
      <c r="C15" s="1284" t="s">
        <v>2701</v>
      </c>
      <c r="D15" s="1284"/>
      <c r="E15" s="1284"/>
      <c r="F15" s="1284"/>
      <c r="G15" s="1284"/>
      <c r="H15" s="482"/>
      <c r="I15" s="482"/>
      <c r="J15" s="482"/>
      <c r="K15" s="482"/>
      <c r="L15" s="482"/>
      <c r="M15" s="482"/>
      <c r="N15" s="474"/>
      <c r="O15" s="474"/>
    </row>
    <row r="16" spans="1:22" s="472" customFormat="1" ht="12.75" customHeight="1" x14ac:dyDescent="0.25">
      <c r="B16" s="487" t="s">
        <v>1653</v>
      </c>
      <c r="C16" s="487"/>
      <c r="D16" s="666"/>
      <c r="E16" s="667">
        <v>15312.63</v>
      </c>
      <c r="F16" s="497" t="s">
        <v>797</v>
      </c>
      <c r="H16" s="487"/>
      <c r="I16" s="853" t="s">
        <v>4070</v>
      </c>
      <c r="J16" s="853"/>
      <c r="K16" s="853"/>
      <c r="L16" s="853"/>
      <c r="M16" s="854"/>
      <c r="N16" s="492"/>
      <c r="O16" s="487"/>
    </row>
    <row r="17" spans="1:27" s="472" customFormat="1" ht="12.75" customHeight="1" x14ac:dyDescent="0.25">
      <c r="B17" s="487" t="s">
        <v>1654</v>
      </c>
      <c r="D17" s="666"/>
      <c r="E17" s="667">
        <v>15304.51</v>
      </c>
      <c r="F17" s="497" t="s">
        <v>797</v>
      </c>
      <c r="H17" s="487"/>
      <c r="I17" s="853" t="s">
        <v>4068</v>
      </c>
      <c r="J17" s="853" t="s">
        <v>257</v>
      </c>
      <c r="K17" s="853" t="s">
        <v>650</v>
      </c>
      <c r="L17" s="853" t="s">
        <v>4069</v>
      </c>
      <c r="M17" s="854"/>
      <c r="N17" s="492"/>
      <c r="O17" s="487"/>
    </row>
    <row r="18" spans="1:27" s="472" customFormat="1" ht="12.75" customHeight="1" x14ac:dyDescent="0.25">
      <c r="B18" s="487" t="s">
        <v>1655</v>
      </c>
      <c r="D18" s="666"/>
      <c r="E18" s="667">
        <v>8.1199999999999992</v>
      </c>
      <c r="F18" s="497" t="s">
        <v>797</v>
      </c>
      <c r="H18" s="487"/>
      <c r="I18" s="853" t="s">
        <v>319</v>
      </c>
      <c r="J18" s="853">
        <f>29.5+33+33+33</f>
        <v>128.5</v>
      </c>
      <c r="K18" s="855">
        <f>(I788-I718-I700-I698-I675-I668-I647)*6.99</f>
        <v>80795900.159999996</v>
      </c>
      <c r="L18" s="856">
        <f>K18/J18</f>
        <v>628761.87</v>
      </c>
      <c r="M18" s="854"/>
      <c r="N18" s="492"/>
      <c r="O18" s="487"/>
    </row>
    <row r="19" spans="1:27" s="472" customFormat="1" ht="12.75" customHeight="1" x14ac:dyDescent="0.25">
      <c r="B19" s="487" t="s">
        <v>1656</v>
      </c>
      <c r="C19" s="487"/>
      <c r="D19" s="666"/>
      <c r="E19" s="667">
        <v>1140.03</v>
      </c>
      <c r="F19" s="497" t="s">
        <v>797</v>
      </c>
      <c r="H19" s="487"/>
      <c r="J19" s="487"/>
      <c r="K19" s="487"/>
      <c r="L19" s="487"/>
      <c r="M19" s="494"/>
      <c r="N19" s="471"/>
      <c r="O19" s="491"/>
    </row>
    <row r="20" spans="1:27" s="472" customFormat="1" ht="12.75" customHeight="1" x14ac:dyDescent="0.25">
      <c r="B20" s="487" t="s">
        <v>1657</v>
      </c>
      <c r="C20" s="487"/>
      <c r="D20" s="668"/>
      <c r="E20" s="667">
        <v>86562.2</v>
      </c>
      <c r="F20" s="497" t="s">
        <v>1182</v>
      </c>
      <c r="H20" s="487"/>
      <c r="J20" s="487"/>
      <c r="K20" s="487"/>
      <c r="L20" s="487"/>
      <c r="M20" s="498"/>
      <c r="N20" s="498"/>
      <c r="O20" s="497"/>
    </row>
    <row r="21" spans="1:27" s="472" customFormat="1" ht="15" x14ac:dyDescent="0.25">
      <c r="B21" s="487" t="s">
        <v>1658</v>
      </c>
      <c r="C21" s="487"/>
      <c r="E21" s="494"/>
      <c r="F21" s="1285" t="s">
        <v>2702</v>
      </c>
      <c r="G21" s="1285"/>
      <c r="H21" s="1285"/>
      <c r="I21" s="1285"/>
      <c r="J21" s="1285"/>
      <c r="K21" s="1285"/>
      <c r="L21" s="1285"/>
      <c r="M21" s="1285"/>
      <c r="N21" s="498"/>
      <c r="O21" s="497"/>
      <c r="W21" s="474" t="s">
        <v>2702</v>
      </c>
    </row>
    <row r="22" spans="1:27" s="472" customFormat="1" ht="12.75" customHeight="1" x14ac:dyDescent="0.25">
      <c r="A22" s="487"/>
      <c r="B22" s="487"/>
      <c r="D22" s="494"/>
      <c r="E22" s="491"/>
      <c r="F22" s="669"/>
      <c r="G22" s="488"/>
      <c r="H22" s="487"/>
      <c r="I22" s="487"/>
      <c r="J22" s="487"/>
      <c r="K22" s="487"/>
      <c r="L22" s="487"/>
      <c r="M22" s="487"/>
      <c r="N22" s="487"/>
    </row>
    <row r="23" spans="1:27" s="472" customFormat="1" ht="15" x14ac:dyDescent="0.25">
      <c r="A23" s="670"/>
    </row>
    <row r="24" spans="1:27" s="472" customFormat="1" ht="36" customHeight="1" x14ac:dyDescent="0.25">
      <c r="A24" s="1286" t="s">
        <v>5</v>
      </c>
      <c r="B24" s="1286" t="s">
        <v>1184</v>
      </c>
      <c r="C24" s="1286" t="s">
        <v>1185</v>
      </c>
      <c r="D24" s="1286"/>
      <c r="E24" s="1286"/>
      <c r="F24" s="1286" t="s">
        <v>188</v>
      </c>
      <c r="G24" s="1287" t="s">
        <v>1186</v>
      </c>
      <c r="H24" s="1288"/>
      <c r="I24" s="1287" t="s">
        <v>1187</v>
      </c>
      <c r="J24" s="1289"/>
      <c r="K24" s="1288"/>
      <c r="L24" s="1290" t="s">
        <v>1660</v>
      </c>
      <c r="M24" s="1291"/>
    </row>
    <row r="25" spans="1:27" s="472" customFormat="1" ht="46.5" customHeight="1" x14ac:dyDescent="0.25">
      <c r="A25" s="1286"/>
      <c r="B25" s="1286"/>
      <c r="C25" s="1286"/>
      <c r="D25" s="1286"/>
      <c r="E25" s="1286"/>
      <c r="F25" s="1286"/>
      <c r="G25" s="671" t="s">
        <v>642</v>
      </c>
      <c r="H25" s="671" t="s">
        <v>1661</v>
      </c>
      <c r="I25" s="1286" t="s">
        <v>642</v>
      </c>
      <c r="J25" s="1305" t="s">
        <v>1190</v>
      </c>
      <c r="K25" s="671" t="s">
        <v>1661</v>
      </c>
      <c r="L25" s="1292"/>
      <c r="M25" s="1293"/>
    </row>
    <row r="26" spans="1:27" s="472" customFormat="1" ht="24" x14ac:dyDescent="0.25">
      <c r="A26" s="1286"/>
      <c r="B26" s="1286"/>
      <c r="C26" s="1286"/>
      <c r="D26" s="1286"/>
      <c r="E26" s="1286"/>
      <c r="F26" s="1286"/>
      <c r="G26" s="671" t="s">
        <v>1190</v>
      </c>
      <c r="H26" s="672" t="s">
        <v>1192</v>
      </c>
      <c r="I26" s="1286"/>
      <c r="J26" s="1306"/>
      <c r="K26" s="672" t="s">
        <v>1192</v>
      </c>
      <c r="L26" s="671" t="s">
        <v>1193</v>
      </c>
      <c r="M26" s="671" t="s">
        <v>698</v>
      </c>
    </row>
    <row r="27" spans="1:27" s="472" customFormat="1" ht="15" x14ac:dyDescent="0.25">
      <c r="A27" s="673">
        <v>1</v>
      </c>
      <c r="B27" s="673">
        <v>2</v>
      </c>
      <c r="C27" s="1307">
        <v>3</v>
      </c>
      <c r="D27" s="1307"/>
      <c r="E27" s="1307"/>
      <c r="F27" s="673">
        <v>4</v>
      </c>
      <c r="G27" s="673">
        <v>5</v>
      </c>
      <c r="H27" s="673">
        <v>6</v>
      </c>
      <c r="I27" s="673">
        <v>7</v>
      </c>
      <c r="J27" s="673">
        <v>8</v>
      </c>
      <c r="K27" s="673">
        <v>9</v>
      </c>
      <c r="L27" s="673">
        <v>10</v>
      </c>
      <c r="M27" s="673">
        <v>11</v>
      </c>
    </row>
    <row r="28" spans="1:27" s="472" customFormat="1" ht="15" x14ac:dyDescent="0.25">
      <c r="A28" s="1308" t="s">
        <v>1194</v>
      </c>
      <c r="B28" s="1309"/>
      <c r="C28" s="1309"/>
      <c r="D28" s="1309"/>
      <c r="E28" s="1309"/>
      <c r="F28" s="1309"/>
      <c r="G28" s="1309"/>
      <c r="H28" s="1309"/>
      <c r="I28" s="1309"/>
      <c r="J28" s="1309"/>
      <c r="K28" s="1309"/>
      <c r="L28" s="1309"/>
      <c r="M28" s="1310"/>
      <c r="X28" s="674" t="s">
        <v>1194</v>
      </c>
    </row>
    <row r="29" spans="1:27" s="472" customFormat="1" ht="15" x14ac:dyDescent="0.25">
      <c r="A29" s="1311" t="s">
        <v>1195</v>
      </c>
      <c r="B29" s="1312"/>
      <c r="C29" s="1312"/>
      <c r="D29" s="1312"/>
      <c r="E29" s="1312"/>
      <c r="F29" s="1312"/>
      <c r="G29" s="1312"/>
      <c r="H29" s="1312"/>
      <c r="I29" s="1312"/>
      <c r="J29" s="1312"/>
      <c r="K29" s="1312"/>
      <c r="L29" s="1312"/>
      <c r="M29" s="1313"/>
      <c r="X29" s="674"/>
      <c r="Y29" s="675" t="s">
        <v>1195</v>
      </c>
    </row>
    <row r="30" spans="1:27" s="472" customFormat="1" ht="15" x14ac:dyDescent="0.25">
      <c r="A30" s="1311" t="s">
        <v>1196</v>
      </c>
      <c r="B30" s="1312"/>
      <c r="C30" s="1312"/>
      <c r="D30" s="1312"/>
      <c r="E30" s="1312"/>
      <c r="F30" s="1312"/>
      <c r="G30" s="1312"/>
      <c r="H30" s="1312"/>
      <c r="I30" s="1312"/>
      <c r="J30" s="1312"/>
      <c r="K30" s="1312"/>
      <c r="L30" s="1312"/>
      <c r="M30" s="1313"/>
      <c r="X30" s="674"/>
      <c r="Y30" s="675"/>
      <c r="Z30" s="675" t="s">
        <v>1196</v>
      </c>
    </row>
    <row r="31" spans="1:27" s="472" customFormat="1" ht="45.75" x14ac:dyDescent="0.25">
      <c r="A31" s="676" t="s">
        <v>190</v>
      </c>
      <c r="B31" s="677" t="s">
        <v>1718</v>
      </c>
      <c r="C31" s="1304" t="s">
        <v>1719</v>
      </c>
      <c r="D31" s="1304"/>
      <c r="E31" s="1304"/>
      <c r="F31" s="703">
        <v>5.9499999999999997E-2</v>
      </c>
      <c r="G31" s="679" t="s">
        <v>1720</v>
      </c>
      <c r="H31" s="679" t="s">
        <v>1721</v>
      </c>
      <c r="I31" s="679">
        <v>1525</v>
      </c>
      <c r="J31" s="679">
        <v>505</v>
      </c>
      <c r="K31" s="680" t="s">
        <v>2703</v>
      </c>
      <c r="L31" s="690">
        <v>1038.78</v>
      </c>
      <c r="M31" s="690">
        <v>61.81</v>
      </c>
      <c r="X31" s="674"/>
      <c r="Y31" s="675"/>
      <c r="Z31" s="675"/>
      <c r="AA31" s="499" t="s">
        <v>1719</v>
      </c>
    </row>
    <row r="32" spans="1:27" s="472" customFormat="1" ht="15" x14ac:dyDescent="0.25">
      <c r="A32" s="682"/>
      <c r="B32" s="683"/>
      <c r="C32" s="684" t="s">
        <v>2704</v>
      </c>
      <c r="D32" s="685"/>
      <c r="E32" s="685"/>
      <c r="F32" s="685"/>
      <c r="G32" s="685"/>
      <c r="H32" s="685"/>
      <c r="I32" s="685"/>
      <c r="J32" s="685"/>
      <c r="K32" s="685"/>
      <c r="L32" s="685"/>
      <c r="M32" s="686"/>
      <c r="X32" s="674"/>
      <c r="Y32" s="675"/>
      <c r="Z32" s="675"/>
      <c r="AA32" s="499"/>
    </row>
    <row r="33" spans="1:29" s="472" customFormat="1" ht="33.75" x14ac:dyDescent="0.25">
      <c r="A33" s="560"/>
      <c r="B33" s="691" t="s">
        <v>1670</v>
      </c>
      <c r="C33" s="1301" t="s">
        <v>1671</v>
      </c>
      <c r="D33" s="1301"/>
      <c r="E33" s="1301"/>
      <c r="F33" s="1301"/>
      <c r="G33" s="1301"/>
      <c r="H33" s="1301"/>
      <c r="I33" s="1301"/>
      <c r="J33" s="1301"/>
      <c r="K33" s="1301"/>
      <c r="L33" s="1301"/>
      <c r="M33" s="1302"/>
      <c r="X33" s="674"/>
      <c r="Y33" s="675"/>
      <c r="Z33" s="675"/>
      <c r="AA33" s="499"/>
      <c r="AB33" s="509" t="s">
        <v>1671</v>
      </c>
    </row>
    <row r="34" spans="1:29" s="472" customFormat="1" ht="15" x14ac:dyDescent="0.25">
      <c r="A34" s="843"/>
      <c r="B34" s="844"/>
      <c r="C34" s="844"/>
      <c r="D34" s="844"/>
      <c r="E34" s="845" t="s">
        <v>2705</v>
      </c>
      <c r="F34" s="846"/>
      <c r="G34" s="847"/>
      <c r="H34" s="666"/>
      <c r="I34" s="848">
        <v>490</v>
      </c>
      <c r="J34" s="849"/>
      <c r="K34" s="849"/>
      <c r="L34" s="850"/>
      <c r="M34" s="851"/>
      <c r="X34" s="674"/>
      <c r="Y34" s="675"/>
      <c r="Z34" s="675"/>
      <c r="AA34" s="499"/>
    </row>
    <row r="35" spans="1:29" s="472" customFormat="1" ht="15" x14ac:dyDescent="0.25">
      <c r="A35" s="843"/>
      <c r="B35" s="844"/>
      <c r="C35" s="844"/>
      <c r="D35" s="844"/>
      <c r="E35" s="845" t="s">
        <v>2706</v>
      </c>
      <c r="F35" s="846"/>
      <c r="G35" s="847"/>
      <c r="H35" s="666"/>
      <c r="I35" s="848">
        <v>275</v>
      </c>
      <c r="J35" s="849"/>
      <c r="K35" s="849"/>
      <c r="L35" s="850"/>
      <c r="M35" s="851"/>
      <c r="X35" s="674"/>
      <c r="Y35" s="675"/>
      <c r="Z35" s="675"/>
      <c r="AA35" s="499"/>
    </row>
    <row r="36" spans="1:29" s="472" customFormat="1" ht="15" x14ac:dyDescent="0.25">
      <c r="A36" s="843"/>
      <c r="B36" s="844"/>
      <c r="C36" s="844"/>
      <c r="D36" s="844"/>
      <c r="E36" s="845" t="s">
        <v>2707</v>
      </c>
      <c r="F36" s="846"/>
      <c r="G36" s="847"/>
      <c r="H36" s="666"/>
      <c r="I36" s="848">
        <v>2290</v>
      </c>
      <c r="J36" s="849"/>
      <c r="K36" s="849"/>
      <c r="L36" s="850"/>
      <c r="M36" s="851"/>
      <c r="X36" s="674"/>
      <c r="Y36" s="675"/>
      <c r="Z36" s="675"/>
      <c r="AA36" s="499"/>
    </row>
    <row r="37" spans="1:29" s="472" customFormat="1" ht="23.25" x14ac:dyDescent="0.25">
      <c r="A37" s="525"/>
      <c r="B37" s="692" t="s">
        <v>1672</v>
      </c>
      <c r="C37" s="1303" t="s">
        <v>1724</v>
      </c>
      <c r="D37" s="1303"/>
      <c r="E37" s="1303"/>
      <c r="F37" s="693" t="s">
        <v>2708</v>
      </c>
      <c r="G37" s="694" t="s">
        <v>1675</v>
      </c>
      <c r="H37" s="694"/>
      <c r="I37" s="694">
        <v>504.99</v>
      </c>
      <c r="J37" s="694">
        <v>504.99</v>
      </c>
      <c r="K37" s="694"/>
      <c r="L37" s="695"/>
      <c r="M37" s="696"/>
      <c r="X37" s="674"/>
      <c r="Y37" s="675"/>
      <c r="Z37" s="675"/>
      <c r="AA37" s="499"/>
      <c r="AC37" s="474" t="s">
        <v>1724</v>
      </c>
    </row>
    <row r="38" spans="1:29" s="472" customFormat="1" ht="23.25" x14ac:dyDescent="0.25">
      <c r="A38" s="525"/>
      <c r="B38" s="692" t="s">
        <v>651</v>
      </c>
      <c r="C38" s="1303" t="s">
        <v>1726</v>
      </c>
      <c r="D38" s="1303"/>
      <c r="E38" s="1303"/>
      <c r="F38" s="693" t="s">
        <v>2709</v>
      </c>
      <c r="G38" s="694">
        <v>0</v>
      </c>
      <c r="H38" s="694">
        <v>0</v>
      </c>
      <c r="I38" s="694">
        <v>0</v>
      </c>
      <c r="J38" s="694"/>
      <c r="K38" s="694">
        <v>0</v>
      </c>
      <c r="L38" s="695"/>
      <c r="M38" s="696"/>
      <c r="X38" s="674"/>
      <c r="Y38" s="675"/>
      <c r="Z38" s="675"/>
      <c r="AA38" s="499"/>
      <c r="AC38" s="474" t="s">
        <v>1726</v>
      </c>
    </row>
    <row r="39" spans="1:29" s="472" customFormat="1" ht="57" x14ac:dyDescent="0.25">
      <c r="A39" s="525"/>
      <c r="B39" s="692" t="s">
        <v>1728</v>
      </c>
      <c r="C39" s="1303" t="s">
        <v>1729</v>
      </c>
      <c r="D39" s="1303"/>
      <c r="E39" s="1303"/>
      <c r="F39" s="693" t="s">
        <v>2710</v>
      </c>
      <c r="G39" s="694">
        <v>90</v>
      </c>
      <c r="H39" s="694" t="s">
        <v>1731</v>
      </c>
      <c r="I39" s="694">
        <v>636.29999999999995</v>
      </c>
      <c r="J39" s="694"/>
      <c r="K39" s="694" t="s">
        <v>2711</v>
      </c>
      <c r="L39" s="695"/>
      <c r="M39" s="696"/>
      <c r="X39" s="674"/>
      <c r="Y39" s="675"/>
      <c r="Z39" s="675"/>
      <c r="AA39" s="499"/>
      <c r="AC39" s="474" t="s">
        <v>1729</v>
      </c>
    </row>
    <row r="40" spans="1:29" s="472" customFormat="1" ht="45.75" x14ac:dyDescent="0.25">
      <c r="A40" s="525"/>
      <c r="B40" s="692" t="s">
        <v>1733</v>
      </c>
      <c r="C40" s="1303" t="s">
        <v>1734</v>
      </c>
      <c r="D40" s="1303"/>
      <c r="E40" s="1303"/>
      <c r="F40" s="693" t="s">
        <v>2712</v>
      </c>
      <c r="G40" s="694">
        <v>1.53</v>
      </c>
      <c r="H40" s="694" t="s">
        <v>1736</v>
      </c>
      <c r="I40" s="694">
        <v>43.3</v>
      </c>
      <c r="J40" s="694"/>
      <c r="K40" s="694" t="s">
        <v>2713</v>
      </c>
      <c r="L40" s="695"/>
      <c r="M40" s="696"/>
      <c r="X40" s="674"/>
      <c r="Y40" s="675"/>
      <c r="Z40" s="675"/>
      <c r="AA40" s="499"/>
      <c r="AC40" s="474" t="s">
        <v>1734</v>
      </c>
    </row>
    <row r="41" spans="1:29" s="472" customFormat="1" ht="57" x14ac:dyDescent="0.25">
      <c r="A41" s="676" t="s">
        <v>651</v>
      </c>
      <c r="B41" s="677" t="s">
        <v>1738</v>
      </c>
      <c r="C41" s="1304" t="s">
        <v>1739</v>
      </c>
      <c r="D41" s="1304"/>
      <c r="E41" s="1304"/>
      <c r="F41" s="719">
        <v>4.3749999999999997E-2</v>
      </c>
      <c r="G41" s="679" t="s">
        <v>1740</v>
      </c>
      <c r="H41" s="679" t="s">
        <v>1741</v>
      </c>
      <c r="I41" s="679">
        <v>809</v>
      </c>
      <c r="J41" s="679">
        <v>440</v>
      </c>
      <c r="K41" s="680" t="s">
        <v>1208</v>
      </c>
      <c r="L41" s="690">
        <v>1178.82</v>
      </c>
      <c r="M41" s="690">
        <v>51.57</v>
      </c>
      <c r="X41" s="674"/>
      <c r="Y41" s="675"/>
      <c r="Z41" s="675"/>
      <c r="AA41" s="499" t="s">
        <v>1739</v>
      </c>
      <c r="AC41" s="474"/>
    </row>
    <row r="42" spans="1:29" s="472" customFormat="1" ht="15" x14ac:dyDescent="0.25">
      <c r="A42" s="682"/>
      <c r="B42" s="683"/>
      <c r="C42" s="684" t="s">
        <v>2714</v>
      </c>
      <c r="D42" s="685"/>
      <c r="E42" s="685"/>
      <c r="F42" s="685"/>
      <c r="G42" s="685"/>
      <c r="H42" s="685"/>
      <c r="I42" s="685"/>
      <c r="J42" s="685"/>
      <c r="K42" s="685"/>
      <c r="L42" s="685"/>
      <c r="M42" s="686"/>
      <c r="X42" s="674"/>
      <c r="Y42" s="675"/>
      <c r="Z42" s="675"/>
      <c r="AA42" s="499"/>
      <c r="AC42" s="474"/>
    </row>
    <row r="43" spans="1:29" s="472" customFormat="1" ht="33.75" x14ac:dyDescent="0.25">
      <c r="A43" s="560"/>
      <c r="B43" s="691" t="s">
        <v>1670</v>
      </c>
      <c r="C43" s="1301" t="s">
        <v>1671</v>
      </c>
      <c r="D43" s="1301"/>
      <c r="E43" s="1301"/>
      <c r="F43" s="1301"/>
      <c r="G43" s="1301"/>
      <c r="H43" s="1301"/>
      <c r="I43" s="1301"/>
      <c r="J43" s="1301"/>
      <c r="K43" s="1301"/>
      <c r="L43" s="1301"/>
      <c r="M43" s="1302"/>
      <c r="X43" s="674"/>
      <c r="Y43" s="675"/>
      <c r="Z43" s="675"/>
      <c r="AA43" s="499"/>
      <c r="AB43" s="509" t="s">
        <v>1671</v>
      </c>
      <c r="AC43" s="474"/>
    </row>
    <row r="44" spans="1:29" s="472" customFormat="1" ht="15" x14ac:dyDescent="0.25">
      <c r="A44" s="843"/>
      <c r="B44" s="844"/>
      <c r="C44" s="844"/>
      <c r="D44" s="844"/>
      <c r="E44" s="845" t="s">
        <v>2715</v>
      </c>
      <c r="F44" s="846"/>
      <c r="G44" s="847"/>
      <c r="H44" s="666"/>
      <c r="I44" s="848">
        <v>491</v>
      </c>
      <c r="J44" s="849"/>
      <c r="K44" s="849"/>
      <c r="L44" s="850"/>
      <c r="M44" s="851"/>
      <c r="X44" s="674"/>
      <c r="Y44" s="675"/>
      <c r="Z44" s="675"/>
      <c r="AA44" s="499"/>
      <c r="AC44" s="474"/>
    </row>
    <row r="45" spans="1:29" s="472" customFormat="1" ht="15" x14ac:dyDescent="0.25">
      <c r="A45" s="843"/>
      <c r="B45" s="844"/>
      <c r="C45" s="844"/>
      <c r="D45" s="844"/>
      <c r="E45" s="845" t="s">
        <v>2716</v>
      </c>
      <c r="F45" s="846"/>
      <c r="G45" s="847"/>
      <c r="H45" s="666"/>
      <c r="I45" s="848">
        <v>304</v>
      </c>
      <c r="J45" s="849"/>
      <c r="K45" s="849"/>
      <c r="L45" s="850"/>
      <c r="M45" s="851"/>
      <c r="X45" s="674"/>
      <c r="Y45" s="675"/>
      <c r="Z45" s="675"/>
      <c r="AA45" s="499"/>
      <c r="AC45" s="474"/>
    </row>
    <row r="46" spans="1:29" s="472" customFormat="1" ht="15" x14ac:dyDescent="0.25">
      <c r="A46" s="843"/>
      <c r="B46" s="844"/>
      <c r="C46" s="844"/>
      <c r="D46" s="844"/>
      <c r="E46" s="845" t="s">
        <v>2707</v>
      </c>
      <c r="F46" s="846"/>
      <c r="G46" s="847"/>
      <c r="H46" s="666"/>
      <c r="I46" s="848">
        <v>1604</v>
      </c>
      <c r="J46" s="849"/>
      <c r="K46" s="849"/>
      <c r="L46" s="850"/>
      <c r="M46" s="851"/>
      <c r="X46" s="674"/>
      <c r="Y46" s="675"/>
      <c r="Z46" s="675"/>
      <c r="AA46" s="499"/>
      <c r="AC46" s="474"/>
    </row>
    <row r="47" spans="1:29" s="472" customFormat="1" ht="23.25" x14ac:dyDescent="0.25">
      <c r="A47" s="525"/>
      <c r="B47" s="692" t="s">
        <v>1744</v>
      </c>
      <c r="C47" s="1303" t="s">
        <v>1745</v>
      </c>
      <c r="D47" s="1303"/>
      <c r="E47" s="1303"/>
      <c r="F47" s="693" t="s">
        <v>2717</v>
      </c>
      <c r="G47" s="694" t="s">
        <v>1747</v>
      </c>
      <c r="H47" s="694"/>
      <c r="I47" s="694">
        <v>439.89</v>
      </c>
      <c r="J47" s="694">
        <v>439.89</v>
      </c>
      <c r="K47" s="694"/>
      <c r="L47" s="695"/>
      <c r="M47" s="696"/>
      <c r="X47" s="674"/>
      <c r="Y47" s="675"/>
      <c r="Z47" s="675"/>
      <c r="AA47" s="499"/>
      <c r="AC47" s="474" t="s">
        <v>1745</v>
      </c>
    </row>
    <row r="48" spans="1:29" s="472" customFormat="1" ht="23.25" x14ac:dyDescent="0.25">
      <c r="A48" s="525"/>
      <c r="B48" s="692" t="s">
        <v>651</v>
      </c>
      <c r="C48" s="1303" t="s">
        <v>1726</v>
      </c>
      <c r="D48" s="1303"/>
      <c r="E48" s="1303"/>
      <c r="F48" s="693" t="s">
        <v>2718</v>
      </c>
      <c r="G48" s="694">
        <v>0</v>
      </c>
      <c r="H48" s="694">
        <v>0</v>
      </c>
      <c r="I48" s="694">
        <v>0</v>
      </c>
      <c r="J48" s="694"/>
      <c r="K48" s="694">
        <v>0</v>
      </c>
      <c r="L48" s="695"/>
      <c r="M48" s="696"/>
      <c r="X48" s="674"/>
      <c r="Y48" s="675"/>
      <c r="Z48" s="675"/>
      <c r="AA48" s="499"/>
      <c r="AC48" s="474" t="s">
        <v>1726</v>
      </c>
    </row>
    <row r="49" spans="1:30" s="472" customFormat="1" ht="23.25" x14ac:dyDescent="0.25">
      <c r="A49" s="525"/>
      <c r="B49" s="692" t="s">
        <v>1749</v>
      </c>
      <c r="C49" s="1303" t="s">
        <v>1750</v>
      </c>
      <c r="D49" s="1303"/>
      <c r="E49" s="1303"/>
      <c r="F49" s="693" t="s">
        <v>2719</v>
      </c>
      <c r="G49" s="694">
        <v>86.4</v>
      </c>
      <c r="H49" s="694" t="s">
        <v>1752</v>
      </c>
      <c r="I49" s="694">
        <v>114.91</v>
      </c>
      <c r="J49" s="694"/>
      <c r="K49" s="694" t="s">
        <v>2720</v>
      </c>
      <c r="L49" s="695"/>
      <c r="M49" s="696"/>
      <c r="X49" s="674"/>
      <c r="Y49" s="675"/>
      <c r="Z49" s="675"/>
      <c r="AA49" s="499"/>
      <c r="AC49" s="474" t="s">
        <v>1750</v>
      </c>
    </row>
    <row r="50" spans="1:30" s="472" customFormat="1" ht="34.5" x14ac:dyDescent="0.25">
      <c r="A50" s="525"/>
      <c r="B50" s="692" t="s">
        <v>1678</v>
      </c>
      <c r="C50" s="1303" t="s">
        <v>1679</v>
      </c>
      <c r="D50" s="1303"/>
      <c r="E50" s="1303"/>
      <c r="F50" s="693" t="s">
        <v>2721</v>
      </c>
      <c r="G50" s="694">
        <v>111.99</v>
      </c>
      <c r="H50" s="694" t="s">
        <v>1681</v>
      </c>
      <c r="I50" s="694">
        <v>3.36</v>
      </c>
      <c r="J50" s="694"/>
      <c r="K50" s="694" t="s">
        <v>2722</v>
      </c>
      <c r="L50" s="695"/>
      <c r="M50" s="696"/>
      <c r="X50" s="674"/>
      <c r="Y50" s="675"/>
      <c r="Z50" s="675"/>
      <c r="AA50" s="499"/>
      <c r="AC50" s="474" t="s">
        <v>1679</v>
      </c>
    </row>
    <row r="51" spans="1:30" s="472" customFormat="1" ht="23.25" x14ac:dyDescent="0.25">
      <c r="A51" s="525"/>
      <c r="B51" s="692" t="s">
        <v>1756</v>
      </c>
      <c r="C51" s="1303" t="s">
        <v>1757</v>
      </c>
      <c r="D51" s="1303"/>
      <c r="E51" s="1303"/>
      <c r="F51" s="693" t="s">
        <v>2723</v>
      </c>
      <c r="G51" s="694">
        <v>89.99</v>
      </c>
      <c r="H51" s="694" t="s">
        <v>1759</v>
      </c>
      <c r="I51" s="694">
        <v>0.9</v>
      </c>
      <c r="J51" s="694"/>
      <c r="K51" s="694" t="s">
        <v>2724</v>
      </c>
      <c r="L51" s="695"/>
      <c r="M51" s="696"/>
      <c r="X51" s="674"/>
      <c r="Y51" s="675"/>
      <c r="Z51" s="675"/>
      <c r="AA51" s="499"/>
      <c r="AC51" s="474" t="s">
        <v>1757</v>
      </c>
    </row>
    <row r="52" spans="1:30" s="472" customFormat="1" ht="23.25" x14ac:dyDescent="0.25">
      <c r="A52" s="525"/>
      <c r="B52" s="692" t="s">
        <v>1761</v>
      </c>
      <c r="C52" s="1303" t="s">
        <v>1762</v>
      </c>
      <c r="D52" s="1303"/>
      <c r="E52" s="1303"/>
      <c r="F52" s="693" t="s">
        <v>2725</v>
      </c>
      <c r="G52" s="694">
        <v>1.9</v>
      </c>
      <c r="H52" s="694" t="s">
        <v>1764</v>
      </c>
      <c r="I52" s="694">
        <v>3.14</v>
      </c>
      <c r="J52" s="694"/>
      <c r="K52" s="694" t="s">
        <v>2726</v>
      </c>
      <c r="L52" s="695"/>
      <c r="M52" s="696"/>
      <c r="X52" s="674"/>
      <c r="Y52" s="675"/>
      <c r="Z52" s="675"/>
      <c r="AA52" s="499"/>
      <c r="AC52" s="474" t="s">
        <v>1762</v>
      </c>
    </row>
    <row r="53" spans="1:30" s="472" customFormat="1" ht="34.5" x14ac:dyDescent="0.25">
      <c r="A53" s="525"/>
      <c r="B53" s="692" t="s">
        <v>836</v>
      </c>
      <c r="C53" s="1303" t="s">
        <v>1766</v>
      </c>
      <c r="D53" s="1303"/>
      <c r="E53" s="1303"/>
      <c r="F53" s="693" t="s">
        <v>2727</v>
      </c>
      <c r="G53" s="694">
        <v>65.709999999999994</v>
      </c>
      <c r="H53" s="694" t="s">
        <v>1768</v>
      </c>
      <c r="I53" s="694">
        <v>2.63</v>
      </c>
      <c r="J53" s="694"/>
      <c r="K53" s="694" t="s">
        <v>2728</v>
      </c>
      <c r="L53" s="695"/>
      <c r="M53" s="696"/>
      <c r="X53" s="674"/>
      <c r="Y53" s="675"/>
      <c r="Z53" s="675"/>
      <c r="AA53" s="499"/>
      <c r="AC53" s="474" t="s">
        <v>1766</v>
      </c>
    </row>
    <row r="54" spans="1:30" s="472" customFormat="1" ht="23.25" x14ac:dyDescent="0.25">
      <c r="A54" s="525"/>
      <c r="B54" s="692" t="s">
        <v>1770</v>
      </c>
      <c r="C54" s="1303" t="s">
        <v>1272</v>
      </c>
      <c r="D54" s="1303"/>
      <c r="E54" s="1303"/>
      <c r="F54" s="693" t="s">
        <v>2729</v>
      </c>
      <c r="G54" s="694">
        <v>2.44</v>
      </c>
      <c r="H54" s="694"/>
      <c r="I54" s="694">
        <v>0.05</v>
      </c>
      <c r="J54" s="694"/>
      <c r="K54" s="694"/>
      <c r="L54" s="695"/>
      <c r="M54" s="696"/>
      <c r="X54" s="674"/>
      <c r="Y54" s="675"/>
      <c r="Z54" s="675"/>
      <c r="AA54" s="499"/>
      <c r="AC54" s="474" t="s">
        <v>1272</v>
      </c>
    </row>
    <row r="55" spans="1:30" s="472" customFormat="1" ht="23.25" x14ac:dyDescent="0.25">
      <c r="A55" s="525"/>
      <c r="B55" s="692" t="s">
        <v>1772</v>
      </c>
      <c r="C55" s="1303" t="s">
        <v>1773</v>
      </c>
      <c r="D55" s="1303"/>
      <c r="E55" s="1303"/>
      <c r="F55" s="693" t="s">
        <v>2730</v>
      </c>
      <c r="G55" s="694">
        <v>3.62</v>
      </c>
      <c r="H55" s="694"/>
      <c r="I55" s="694">
        <v>24.23</v>
      </c>
      <c r="J55" s="694"/>
      <c r="K55" s="694"/>
      <c r="L55" s="695"/>
      <c r="M55" s="696"/>
      <c r="X55" s="674"/>
      <c r="Y55" s="675"/>
      <c r="Z55" s="675"/>
      <c r="AA55" s="499"/>
      <c r="AC55" s="474" t="s">
        <v>1773</v>
      </c>
    </row>
    <row r="56" spans="1:30" s="472" customFormat="1" ht="23.25" x14ac:dyDescent="0.25">
      <c r="A56" s="525"/>
      <c r="B56" s="692" t="s">
        <v>856</v>
      </c>
      <c r="C56" s="1303" t="s">
        <v>1775</v>
      </c>
      <c r="D56" s="1303"/>
      <c r="E56" s="1303"/>
      <c r="F56" s="693" t="s">
        <v>2731</v>
      </c>
      <c r="G56" s="694">
        <v>11978</v>
      </c>
      <c r="H56" s="694"/>
      <c r="I56" s="694">
        <v>11.98</v>
      </c>
      <c r="J56" s="694"/>
      <c r="K56" s="694"/>
      <c r="L56" s="695"/>
      <c r="M56" s="696"/>
      <c r="X56" s="674"/>
      <c r="Y56" s="675"/>
      <c r="Z56" s="675"/>
      <c r="AA56" s="499"/>
      <c r="AC56" s="474" t="s">
        <v>1775</v>
      </c>
    </row>
    <row r="57" spans="1:30" s="472" customFormat="1" ht="34.5" x14ac:dyDescent="0.25">
      <c r="A57" s="525"/>
      <c r="B57" s="692" t="s">
        <v>1777</v>
      </c>
      <c r="C57" s="1303" t="s">
        <v>1778</v>
      </c>
      <c r="D57" s="1303"/>
      <c r="E57" s="1303"/>
      <c r="F57" s="693" t="s">
        <v>2732</v>
      </c>
      <c r="G57" s="694">
        <v>734.5</v>
      </c>
      <c r="H57" s="694"/>
      <c r="I57" s="694">
        <v>0.88</v>
      </c>
      <c r="J57" s="694"/>
      <c r="K57" s="694"/>
      <c r="L57" s="695"/>
      <c r="M57" s="696"/>
      <c r="X57" s="674"/>
      <c r="Y57" s="675"/>
      <c r="Z57" s="675"/>
      <c r="AA57" s="499"/>
      <c r="AC57" s="474" t="s">
        <v>1778</v>
      </c>
    </row>
    <row r="58" spans="1:30" s="472" customFormat="1" ht="23.25" x14ac:dyDescent="0.25">
      <c r="A58" s="533" t="s">
        <v>878</v>
      </c>
      <c r="B58" s="704" t="s">
        <v>1780</v>
      </c>
      <c r="C58" s="1314" t="s">
        <v>1781</v>
      </c>
      <c r="D58" s="1314"/>
      <c r="E58" s="1314"/>
      <c r="F58" s="705" t="s">
        <v>2733</v>
      </c>
      <c r="G58" s="706">
        <v>0</v>
      </c>
      <c r="H58" s="706"/>
      <c r="I58" s="706">
        <v>0</v>
      </c>
      <c r="J58" s="706"/>
      <c r="K58" s="706"/>
      <c r="L58" s="707"/>
      <c r="M58" s="708"/>
      <c r="X58" s="674"/>
      <c r="Y58" s="675"/>
      <c r="Z58" s="675"/>
      <c r="AA58" s="499"/>
      <c r="AC58" s="474"/>
      <c r="AD58" s="540" t="s">
        <v>1781</v>
      </c>
    </row>
    <row r="59" spans="1:30" s="472" customFormat="1" ht="23.25" x14ac:dyDescent="0.25">
      <c r="A59" s="525"/>
      <c r="B59" s="692" t="s">
        <v>1783</v>
      </c>
      <c r="C59" s="1303" t="s">
        <v>1784</v>
      </c>
      <c r="D59" s="1303"/>
      <c r="E59" s="1303"/>
      <c r="F59" s="693" t="s">
        <v>2734</v>
      </c>
      <c r="G59" s="694">
        <v>10200</v>
      </c>
      <c r="H59" s="694"/>
      <c r="I59" s="694">
        <v>3.06</v>
      </c>
      <c r="J59" s="694"/>
      <c r="K59" s="694"/>
      <c r="L59" s="695"/>
      <c r="M59" s="696"/>
      <c r="X59" s="674"/>
      <c r="Y59" s="675"/>
      <c r="Z59" s="675"/>
      <c r="AA59" s="499"/>
      <c r="AC59" s="474" t="s">
        <v>1784</v>
      </c>
      <c r="AD59" s="540"/>
    </row>
    <row r="60" spans="1:30" s="472" customFormat="1" ht="34.5" x14ac:dyDescent="0.25">
      <c r="A60" s="525"/>
      <c r="B60" s="692" t="s">
        <v>865</v>
      </c>
      <c r="C60" s="1303" t="s">
        <v>1786</v>
      </c>
      <c r="D60" s="1303"/>
      <c r="E60" s="1303"/>
      <c r="F60" s="693" t="s">
        <v>2735</v>
      </c>
      <c r="G60" s="694">
        <v>4455.2</v>
      </c>
      <c r="H60" s="694"/>
      <c r="I60" s="694">
        <v>7.13</v>
      </c>
      <c r="J60" s="694"/>
      <c r="K60" s="694"/>
      <c r="L60" s="695"/>
      <c r="M60" s="696"/>
      <c r="X60" s="674"/>
      <c r="Y60" s="675"/>
      <c r="Z60" s="675"/>
      <c r="AA60" s="499"/>
      <c r="AC60" s="474" t="s">
        <v>1786</v>
      </c>
      <c r="AD60" s="540"/>
    </row>
    <row r="61" spans="1:30" s="472" customFormat="1" ht="23.25" x14ac:dyDescent="0.25">
      <c r="A61" s="533" t="s">
        <v>878</v>
      </c>
      <c r="B61" s="704" t="s">
        <v>1788</v>
      </c>
      <c r="C61" s="1314" t="s">
        <v>1789</v>
      </c>
      <c r="D61" s="1314"/>
      <c r="E61" s="1314"/>
      <c r="F61" s="705" t="s">
        <v>2736</v>
      </c>
      <c r="G61" s="706">
        <v>0</v>
      </c>
      <c r="H61" s="706"/>
      <c r="I61" s="706">
        <v>0</v>
      </c>
      <c r="J61" s="706"/>
      <c r="K61" s="706"/>
      <c r="L61" s="707"/>
      <c r="M61" s="708"/>
      <c r="X61" s="674"/>
      <c r="Y61" s="675"/>
      <c r="Z61" s="675"/>
      <c r="AA61" s="499"/>
      <c r="AC61" s="474"/>
      <c r="AD61" s="540" t="s">
        <v>1789</v>
      </c>
    </row>
    <row r="62" spans="1:30" s="472" customFormat="1" ht="45.75" x14ac:dyDescent="0.25">
      <c r="A62" s="525"/>
      <c r="B62" s="692" t="s">
        <v>1791</v>
      </c>
      <c r="C62" s="1303" t="s">
        <v>1792</v>
      </c>
      <c r="D62" s="1303"/>
      <c r="E62" s="1303"/>
      <c r="F62" s="693" t="s">
        <v>2737</v>
      </c>
      <c r="G62" s="694">
        <v>1056</v>
      </c>
      <c r="H62" s="694"/>
      <c r="I62" s="694">
        <v>34.21</v>
      </c>
      <c r="J62" s="694"/>
      <c r="K62" s="694"/>
      <c r="L62" s="695"/>
      <c r="M62" s="696"/>
      <c r="X62" s="674"/>
      <c r="Y62" s="675"/>
      <c r="Z62" s="675"/>
      <c r="AA62" s="499"/>
      <c r="AC62" s="474" t="s">
        <v>1792</v>
      </c>
      <c r="AD62" s="540"/>
    </row>
    <row r="63" spans="1:30" s="472" customFormat="1" ht="23.25" x14ac:dyDescent="0.25">
      <c r="A63" s="525"/>
      <c r="B63" s="692" t="s">
        <v>1794</v>
      </c>
      <c r="C63" s="1303" t="s">
        <v>1795</v>
      </c>
      <c r="D63" s="1303"/>
      <c r="E63" s="1303"/>
      <c r="F63" s="693" t="s">
        <v>2738</v>
      </c>
      <c r="G63" s="694">
        <v>35.53</v>
      </c>
      <c r="H63" s="694"/>
      <c r="I63" s="694">
        <v>99.63</v>
      </c>
      <c r="J63" s="694"/>
      <c r="K63" s="694"/>
      <c r="L63" s="695"/>
      <c r="M63" s="696"/>
      <c r="X63" s="674"/>
      <c r="Y63" s="675"/>
      <c r="Z63" s="675"/>
      <c r="AA63" s="499"/>
      <c r="AC63" s="474" t="s">
        <v>1795</v>
      </c>
      <c r="AD63" s="540"/>
    </row>
    <row r="64" spans="1:30" s="472" customFormat="1" ht="45" x14ac:dyDescent="0.25">
      <c r="A64" s="676" t="s">
        <v>652</v>
      </c>
      <c r="B64" s="677" t="s">
        <v>1662</v>
      </c>
      <c r="C64" s="1304" t="s">
        <v>1210</v>
      </c>
      <c r="D64" s="1304"/>
      <c r="E64" s="1304"/>
      <c r="F64" s="678">
        <v>4.4409999999999998</v>
      </c>
      <c r="G64" s="679">
        <v>725.69</v>
      </c>
      <c r="H64" s="679"/>
      <c r="I64" s="679">
        <v>3223</v>
      </c>
      <c r="J64" s="679"/>
      <c r="K64" s="680"/>
      <c r="L64" s="681">
        <v>0</v>
      </c>
      <c r="M64" s="681">
        <v>0</v>
      </c>
      <c r="X64" s="674"/>
      <c r="Y64" s="675"/>
      <c r="Z64" s="675"/>
      <c r="AA64" s="499" t="s">
        <v>1210</v>
      </c>
      <c r="AC64" s="474"/>
      <c r="AD64" s="540"/>
    </row>
    <row r="65" spans="1:30" s="472" customFormat="1" ht="15" x14ac:dyDescent="0.25">
      <c r="A65" s="682"/>
      <c r="B65" s="683"/>
      <c r="C65" s="684" t="s">
        <v>2739</v>
      </c>
      <c r="D65" s="685"/>
      <c r="E65" s="685"/>
      <c r="F65" s="685"/>
      <c r="G65" s="685"/>
      <c r="H65" s="685"/>
      <c r="I65" s="685"/>
      <c r="J65" s="685"/>
      <c r="K65" s="685"/>
      <c r="L65" s="685"/>
      <c r="M65" s="686"/>
      <c r="X65" s="674"/>
      <c r="Y65" s="675"/>
      <c r="Z65" s="675"/>
      <c r="AA65" s="499"/>
      <c r="AC65" s="474"/>
      <c r="AD65" s="540"/>
    </row>
    <row r="66" spans="1:30" s="472" customFormat="1" ht="34.5" x14ac:dyDescent="0.25">
      <c r="A66" s="676" t="s">
        <v>232</v>
      </c>
      <c r="B66" s="677" t="s">
        <v>1212</v>
      </c>
      <c r="C66" s="1304" t="s">
        <v>1213</v>
      </c>
      <c r="D66" s="1304"/>
      <c r="E66" s="1304"/>
      <c r="F66" s="678">
        <v>4.375</v>
      </c>
      <c r="G66" s="679" t="s">
        <v>1664</v>
      </c>
      <c r="H66" s="679"/>
      <c r="I66" s="679">
        <v>141</v>
      </c>
      <c r="J66" s="679"/>
      <c r="K66" s="680"/>
      <c r="L66" s="681">
        <v>0</v>
      </c>
      <c r="M66" s="681">
        <v>0</v>
      </c>
      <c r="X66" s="674"/>
      <c r="Y66" s="675"/>
      <c r="Z66" s="675"/>
      <c r="AA66" s="499" t="s">
        <v>1213</v>
      </c>
      <c r="AC66" s="474"/>
      <c r="AD66" s="540"/>
    </row>
    <row r="67" spans="1:30" s="472" customFormat="1" ht="15" x14ac:dyDescent="0.25">
      <c r="A67" s="560"/>
      <c r="B67" s="683"/>
      <c r="C67" s="684" t="s">
        <v>1665</v>
      </c>
      <c r="D67" s="685"/>
      <c r="E67" s="685"/>
      <c r="F67" s="685"/>
      <c r="G67" s="685"/>
      <c r="H67" s="685"/>
      <c r="I67" s="685"/>
      <c r="J67" s="685"/>
      <c r="K67" s="685"/>
      <c r="L67" s="685"/>
      <c r="M67" s="687"/>
      <c r="X67" s="674"/>
      <c r="Y67" s="675"/>
      <c r="Z67" s="675"/>
      <c r="AA67" s="499"/>
      <c r="AC67" s="474"/>
      <c r="AD67" s="540"/>
    </row>
    <row r="68" spans="1:30" s="472" customFormat="1" ht="45" x14ac:dyDescent="0.25">
      <c r="A68" s="676" t="s">
        <v>233</v>
      </c>
      <c r="B68" s="677" t="s">
        <v>1666</v>
      </c>
      <c r="C68" s="1304" t="s">
        <v>1216</v>
      </c>
      <c r="D68" s="1304"/>
      <c r="E68" s="1304"/>
      <c r="F68" s="678">
        <v>0.875</v>
      </c>
      <c r="G68" s="679">
        <v>5584.58</v>
      </c>
      <c r="H68" s="679"/>
      <c r="I68" s="679">
        <v>4887</v>
      </c>
      <c r="J68" s="679"/>
      <c r="K68" s="680"/>
      <c r="L68" s="681">
        <v>0</v>
      </c>
      <c r="M68" s="681">
        <v>0</v>
      </c>
      <c r="X68" s="674"/>
      <c r="Y68" s="675"/>
      <c r="Z68" s="675"/>
      <c r="AA68" s="499" t="s">
        <v>1216</v>
      </c>
      <c r="AC68" s="474"/>
      <c r="AD68" s="540"/>
    </row>
    <row r="69" spans="1:30" s="472" customFormat="1" ht="15" x14ac:dyDescent="0.25">
      <c r="A69" s="1311" t="s">
        <v>1217</v>
      </c>
      <c r="B69" s="1312"/>
      <c r="C69" s="1312"/>
      <c r="D69" s="1312"/>
      <c r="E69" s="1312"/>
      <c r="F69" s="1312"/>
      <c r="G69" s="1312"/>
      <c r="H69" s="1312"/>
      <c r="I69" s="1312"/>
      <c r="J69" s="1312"/>
      <c r="K69" s="1312"/>
      <c r="L69" s="1312"/>
      <c r="M69" s="1313"/>
      <c r="X69" s="674"/>
      <c r="Y69" s="675"/>
      <c r="Z69" s="675" t="s">
        <v>1217</v>
      </c>
      <c r="AA69" s="499"/>
      <c r="AC69" s="474"/>
      <c r="AD69" s="540"/>
    </row>
    <row r="70" spans="1:30" s="472" customFormat="1" ht="45" x14ac:dyDescent="0.25">
      <c r="A70" s="676" t="s">
        <v>238</v>
      </c>
      <c r="B70" s="677" t="s">
        <v>1798</v>
      </c>
      <c r="C70" s="1304" t="s">
        <v>1799</v>
      </c>
      <c r="D70" s="1304"/>
      <c r="E70" s="1304"/>
      <c r="F70" s="678">
        <v>1.3759999999999999</v>
      </c>
      <c r="G70" s="679" t="s">
        <v>1800</v>
      </c>
      <c r="H70" s="679" t="s">
        <v>1222</v>
      </c>
      <c r="I70" s="679">
        <v>1132</v>
      </c>
      <c r="J70" s="679">
        <v>443</v>
      </c>
      <c r="K70" s="680" t="s">
        <v>1223</v>
      </c>
      <c r="L70" s="709">
        <v>31.1355</v>
      </c>
      <c r="M70" s="690">
        <v>42.84</v>
      </c>
      <c r="X70" s="674"/>
      <c r="Y70" s="675"/>
      <c r="Z70" s="675"/>
      <c r="AA70" s="499" t="s">
        <v>1799</v>
      </c>
      <c r="AC70" s="474"/>
      <c r="AD70" s="540"/>
    </row>
    <row r="71" spans="1:30" s="472" customFormat="1" ht="15" x14ac:dyDescent="0.25">
      <c r="A71" s="682"/>
      <c r="B71" s="683"/>
      <c r="C71" s="684" t="s">
        <v>2740</v>
      </c>
      <c r="D71" s="685"/>
      <c r="E71" s="685"/>
      <c r="F71" s="685"/>
      <c r="G71" s="685"/>
      <c r="H71" s="685"/>
      <c r="I71" s="685"/>
      <c r="J71" s="685"/>
      <c r="K71" s="685"/>
      <c r="L71" s="685"/>
      <c r="M71" s="686"/>
      <c r="X71" s="674"/>
      <c r="Y71" s="675"/>
      <c r="Z71" s="675"/>
      <c r="AA71" s="499"/>
      <c r="AC71" s="474"/>
      <c r="AD71" s="540"/>
    </row>
    <row r="72" spans="1:30" s="472" customFormat="1" ht="15" x14ac:dyDescent="0.25">
      <c r="A72" s="560"/>
      <c r="B72" s="691" t="s">
        <v>1803</v>
      </c>
      <c r="C72" s="1301" t="s">
        <v>1804</v>
      </c>
      <c r="D72" s="1301"/>
      <c r="E72" s="1301"/>
      <c r="F72" s="1301"/>
      <c r="G72" s="1301"/>
      <c r="H72" s="1301"/>
      <c r="I72" s="1301"/>
      <c r="J72" s="1301"/>
      <c r="K72" s="1301"/>
      <c r="L72" s="1301"/>
      <c r="M72" s="1302"/>
      <c r="X72" s="674"/>
      <c r="Y72" s="675"/>
      <c r="Z72" s="675"/>
      <c r="AA72" s="499"/>
      <c r="AB72" s="509" t="s">
        <v>1804</v>
      </c>
      <c r="AC72" s="474"/>
      <c r="AD72" s="540"/>
    </row>
    <row r="73" spans="1:30" s="472" customFormat="1" ht="33.75" x14ac:dyDescent="0.25">
      <c r="A73" s="560"/>
      <c r="B73" s="691" t="s">
        <v>1670</v>
      </c>
      <c r="C73" s="1301" t="s">
        <v>1671</v>
      </c>
      <c r="D73" s="1301"/>
      <c r="E73" s="1301"/>
      <c r="F73" s="1301"/>
      <c r="G73" s="1301"/>
      <c r="H73" s="1301"/>
      <c r="I73" s="1301"/>
      <c r="J73" s="1301"/>
      <c r="K73" s="1301"/>
      <c r="L73" s="1301"/>
      <c r="M73" s="1302"/>
      <c r="X73" s="674"/>
      <c r="Y73" s="675"/>
      <c r="Z73" s="675"/>
      <c r="AA73" s="499"/>
      <c r="AB73" s="509" t="s">
        <v>1671</v>
      </c>
      <c r="AC73" s="474"/>
      <c r="AD73" s="540"/>
    </row>
    <row r="74" spans="1:30" s="472" customFormat="1" ht="15" x14ac:dyDescent="0.25">
      <c r="A74" s="843"/>
      <c r="B74" s="844"/>
      <c r="C74" s="844"/>
      <c r="D74" s="844"/>
      <c r="E74" s="845" t="s">
        <v>2741</v>
      </c>
      <c r="F74" s="846"/>
      <c r="G74" s="847"/>
      <c r="H74" s="666"/>
      <c r="I74" s="848">
        <v>452</v>
      </c>
      <c r="J74" s="849"/>
      <c r="K74" s="849"/>
      <c r="L74" s="850"/>
      <c r="M74" s="851"/>
      <c r="X74" s="674"/>
      <c r="Y74" s="675"/>
      <c r="Z74" s="675"/>
      <c r="AA74" s="499"/>
      <c r="AC74" s="474"/>
      <c r="AD74" s="540"/>
    </row>
    <row r="75" spans="1:30" s="472" customFormat="1" ht="15" x14ac:dyDescent="0.25">
      <c r="A75" s="843"/>
      <c r="B75" s="844"/>
      <c r="C75" s="844"/>
      <c r="D75" s="844"/>
      <c r="E75" s="845" t="s">
        <v>2742</v>
      </c>
      <c r="F75" s="846"/>
      <c r="G75" s="847"/>
      <c r="H75" s="666"/>
      <c r="I75" s="848">
        <v>427</v>
      </c>
      <c r="J75" s="849"/>
      <c r="K75" s="849"/>
      <c r="L75" s="850"/>
      <c r="M75" s="851"/>
      <c r="X75" s="674"/>
      <c r="Y75" s="675"/>
      <c r="Z75" s="675"/>
      <c r="AA75" s="499"/>
      <c r="AC75" s="474"/>
      <c r="AD75" s="540"/>
    </row>
    <row r="76" spans="1:30" s="472" customFormat="1" ht="15" x14ac:dyDescent="0.25">
      <c r="A76" s="843"/>
      <c r="B76" s="844"/>
      <c r="C76" s="844"/>
      <c r="D76" s="844"/>
      <c r="E76" s="845" t="s">
        <v>2707</v>
      </c>
      <c r="F76" s="846"/>
      <c r="G76" s="847"/>
      <c r="H76" s="666"/>
      <c r="I76" s="848">
        <v>2011</v>
      </c>
      <c r="J76" s="849"/>
      <c r="K76" s="849"/>
      <c r="L76" s="850"/>
      <c r="M76" s="851"/>
      <c r="X76" s="674"/>
      <c r="Y76" s="675"/>
      <c r="Z76" s="675"/>
      <c r="AA76" s="499"/>
      <c r="AC76" s="474"/>
      <c r="AD76" s="540"/>
    </row>
    <row r="77" spans="1:30" s="472" customFormat="1" ht="23.25" x14ac:dyDescent="0.25">
      <c r="A77" s="525"/>
      <c r="B77" s="692" t="s">
        <v>1805</v>
      </c>
      <c r="C77" s="1303" t="s">
        <v>1806</v>
      </c>
      <c r="D77" s="1303"/>
      <c r="E77" s="1303"/>
      <c r="F77" s="693" t="s">
        <v>2743</v>
      </c>
      <c r="G77" s="694" t="s">
        <v>1808</v>
      </c>
      <c r="H77" s="694"/>
      <c r="I77" s="694">
        <v>443.39</v>
      </c>
      <c r="J77" s="694">
        <v>443.39</v>
      </c>
      <c r="K77" s="694"/>
      <c r="L77" s="695"/>
      <c r="M77" s="696"/>
      <c r="X77" s="674"/>
      <c r="Y77" s="675"/>
      <c r="Z77" s="675"/>
      <c r="AA77" s="499"/>
      <c r="AC77" s="474" t="s">
        <v>1806</v>
      </c>
      <c r="AD77" s="540"/>
    </row>
    <row r="78" spans="1:30" s="472" customFormat="1" ht="23.25" x14ac:dyDescent="0.25">
      <c r="A78" s="525"/>
      <c r="B78" s="692" t="s">
        <v>651</v>
      </c>
      <c r="C78" s="1303" t="s">
        <v>1676</v>
      </c>
      <c r="D78" s="1303"/>
      <c r="E78" s="1303"/>
      <c r="F78" s="693" t="s">
        <v>2744</v>
      </c>
      <c r="G78" s="694">
        <v>0</v>
      </c>
      <c r="H78" s="694">
        <v>0</v>
      </c>
      <c r="I78" s="694">
        <v>0</v>
      </c>
      <c r="J78" s="694"/>
      <c r="K78" s="694">
        <v>0</v>
      </c>
      <c r="L78" s="695"/>
      <c r="M78" s="696"/>
      <c r="X78" s="674"/>
      <c r="Y78" s="675"/>
      <c r="Z78" s="675"/>
      <c r="AA78" s="499"/>
      <c r="AC78" s="474" t="s">
        <v>1676</v>
      </c>
      <c r="AD78" s="540"/>
    </row>
    <row r="79" spans="1:30" s="472" customFormat="1" ht="34.5" x14ac:dyDescent="0.25">
      <c r="A79" s="525"/>
      <c r="B79" s="692" t="s">
        <v>1678</v>
      </c>
      <c r="C79" s="1303" t="s">
        <v>1679</v>
      </c>
      <c r="D79" s="1303"/>
      <c r="E79" s="1303"/>
      <c r="F79" s="693" t="s">
        <v>2745</v>
      </c>
      <c r="G79" s="694">
        <v>111.99</v>
      </c>
      <c r="H79" s="694" t="s">
        <v>1681</v>
      </c>
      <c r="I79" s="694">
        <v>32.479999999999997</v>
      </c>
      <c r="J79" s="694"/>
      <c r="K79" s="694" t="s">
        <v>2746</v>
      </c>
      <c r="L79" s="695"/>
      <c r="M79" s="696"/>
      <c r="X79" s="674"/>
      <c r="Y79" s="675"/>
      <c r="Z79" s="675"/>
      <c r="AA79" s="499"/>
      <c r="AC79" s="474" t="s">
        <v>1679</v>
      </c>
      <c r="AD79" s="540"/>
    </row>
    <row r="80" spans="1:30" s="472" customFormat="1" ht="34.5" x14ac:dyDescent="0.25">
      <c r="A80" s="525"/>
      <c r="B80" s="692" t="s">
        <v>1812</v>
      </c>
      <c r="C80" s="1303" t="s">
        <v>1813</v>
      </c>
      <c r="D80" s="1303"/>
      <c r="E80" s="1303"/>
      <c r="F80" s="693" t="s">
        <v>2747</v>
      </c>
      <c r="G80" s="694">
        <v>120.04</v>
      </c>
      <c r="H80" s="694" t="s">
        <v>1815</v>
      </c>
      <c r="I80" s="694">
        <v>276.08999999999997</v>
      </c>
      <c r="J80" s="694"/>
      <c r="K80" s="694" t="s">
        <v>2748</v>
      </c>
      <c r="L80" s="695"/>
      <c r="M80" s="696"/>
      <c r="X80" s="674"/>
      <c r="Y80" s="675"/>
      <c r="Z80" s="675"/>
      <c r="AA80" s="499"/>
      <c r="AC80" s="474" t="s">
        <v>1813</v>
      </c>
      <c r="AD80" s="540"/>
    </row>
    <row r="81" spans="1:30" s="472" customFormat="1" ht="34.5" x14ac:dyDescent="0.25">
      <c r="A81" s="525"/>
      <c r="B81" s="692" t="s">
        <v>834</v>
      </c>
      <c r="C81" s="1303" t="s">
        <v>1817</v>
      </c>
      <c r="D81" s="1303"/>
      <c r="E81" s="1303"/>
      <c r="F81" s="693" t="s">
        <v>2749</v>
      </c>
      <c r="G81" s="694">
        <v>0.9</v>
      </c>
      <c r="H81" s="694" t="s">
        <v>1819</v>
      </c>
      <c r="I81" s="694">
        <v>0.11</v>
      </c>
      <c r="J81" s="694"/>
      <c r="K81" s="694" t="s">
        <v>2750</v>
      </c>
      <c r="L81" s="695"/>
      <c r="M81" s="696"/>
      <c r="X81" s="674"/>
      <c r="Y81" s="675"/>
      <c r="Z81" s="675"/>
      <c r="AA81" s="499"/>
      <c r="AC81" s="474" t="s">
        <v>1817</v>
      </c>
      <c r="AD81" s="540"/>
    </row>
    <row r="82" spans="1:30" s="472" customFormat="1" ht="34.5" x14ac:dyDescent="0.25">
      <c r="A82" s="525"/>
      <c r="B82" s="692" t="s">
        <v>836</v>
      </c>
      <c r="C82" s="1303" t="s">
        <v>1766</v>
      </c>
      <c r="D82" s="1303"/>
      <c r="E82" s="1303"/>
      <c r="F82" s="693" t="s">
        <v>2751</v>
      </c>
      <c r="G82" s="694">
        <v>65.709999999999994</v>
      </c>
      <c r="H82" s="694" t="s">
        <v>1768</v>
      </c>
      <c r="I82" s="694">
        <v>26.28</v>
      </c>
      <c r="J82" s="694"/>
      <c r="K82" s="694" t="s">
        <v>2752</v>
      </c>
      <c r="L82" s="695"/>
      <c r="M82" s="696"/>
      <c r="X82" s="674"/>
      <c r="Y82" s="675"/>
      <c r="Z82" s="675"/>
      <c r="AA82" s="499"/>
      <c r="AC82" s="474" t="s">
        <v>1766</v>
      </c>
      <c r="AD82" s="540"/>
    </row>
    <row r="83" spans="1:30" s="472" customFormat="1" ht="23.25" x14ac:dyDescent="0.25">
      <c r="A83" s="525"/>
      <c r="B83" s="692" t="s">
        <v>840</v>
      </c>
      <c r="C83" s="1303" t="s">
        <v>1823</v>
      </c>
      <c r="D83" s="1303"/>
      <c r="E83" s="1303"/>
      <c r="F83" s="693" t="s">
        <v>2753</v>
      </c>
      <c r="G83" s="694">
        <v>1.2</v>
      </c>
      <c r="H83" s="694" t="s">
        <v>1825</v>
      </c>
      <c r="I83" s="694">
        <v>3.7</v>
      </c>
      <c r="J83" s="694"/>
      <c r="K83" s="694" t="s">
        <v>2754</v>
      </c>
      <c r="L83" s="695"/>
      <c r="M83" s="696"/>
      <c r="X83" s="674"/>
      <c r="Y83" s="675"/>
      <c r="Z83" s="675"/>
      <c r="AA83" s="499"/>
      <c r="AC83" s="474" t="s">
        <v>1823</v>
      </c>
      <c r="AD83" s="540"/>
    </row>
    <row r="84" spans="1:30" s="472" customFormat="1" ht="34.5" x14ac:dyDescent="0.25">
      <c r="A84" s="525"/>
      <c r="B84" s="692" t="s">
        <v>842</v>
      </c>
      <c r="C84" s="1303" t="s">
        <v>1827</v>
      </c>
      <c r="D84" s="1303"/>
      <c r="E84" s="1303"/>
      <c r="F84" s="693" t="s">
        <v>2755</v>
      </c>
      <c r="G84" s="694">
        <v>12.31</v>
      </c>
      <c r="H84" s="694" t="s">
        <v>1829</v>
      </c>
      <c r="I84" s="694">
        <v>22.03</v>
      </c>
      <c r="J84" s="694"/>
      <c r="K84" s="694" t="s">
        <v>2756</v>
      </c>
      <c r="L84" s="695"/>
      <c r="M84" s="696"/>
      <c r="X84" s="674"/>
      <c r="Y84" s="675"/>
      <c r="Z84" s="675"/>
      <c r="AA84" s="499"/>
      <c r="AC84" s="474" t="s">
        <v>1827</v>
      </c>
      <c r="AD84" s="540"/>
    </row>
    <row r="85" spans="1:30" s="472" customFormat="1" ht="23.25" x14ac:dyDescent="0.25">
      <c r="A85" s="525"/>
      <c r="B85" s="692" t="s">
        <v>845</v>
      </c>
      <c r="C85" s="1303" t="s">
        <v>1831</v>
      </c>
      <c r="D85" s="1303"/>
      <c r="E85" s="1303"/>
      <c r="F85" s="693" t="s">
        <v>2757</v>
      </c>
      <c r="G85" s="694">
        <v>6.22</v>
      </c>
      <c r="H85" s="694"/>
      <c r="I85" s="694">
        <v>16.690000000000001</v>
      </c>
      <c r="J85" s="694"/>
      <c r="K85" s="694"/>
      <c r="L85" s="695"/>
      <c r="M85" s="696"/>
      <c r="X85" s="674"/>
      <c r="Y85" s="675"/>
      <c r="Z85" s="675"/>
      <c r="AA85" s="499"/>
      <c r="AC85" s="474" t="s">
        <v>1831</v>
      </c>
      <c r="AD85" s="540"/>
    </row>
    <row r="86" spans="1:30" s="472" customFormat="1" ht="23.25" x14ac:dyDescent="0.25">
      <c r="A86" s="525"/>
      <c r="B86" s="692" t="s">
        <v>848</v>
      </c>
      <c r="C86" s="1303" t="s">
        <v>1833</v>
      </c>
      <c r="D86" s="1303"/>
      <c r="E86" s="1303"/>
      <c r="F86" s="693" t="s">
        <v>2758</v>
      </c>
      <c r="G86" s="694">
        <v>6.09</v>
      </c>
      <c r="H86" s="694"/>
      <c r="I86" s="694">
        <v>4.9400000000000004</v>
      </c>
      <c r="J86" s="694"/>
      <c r="K86" s="694"/>
      <c r="L86" s="695"/>
      <c r="M86" s="696"/>
      <c r="X86" s="674"/>
      <c r="Y86" s="675"/>
      <c r="Z86" s="675"/>
      <c r="AA86" s="499"/>
      <c r="AC86" s="474" t="s">
        <v>1833</v>
      </c>
      <c r="AD86" s="540"/>
    </row>
    <row r="87" spans="1:30" s="472" customFormat="1" ht="23.25" x14ac:dyDescent="0.25">
      <c r="A87" s="525"/>
      <c r="B87" s="692" t="s">
        <v>1835</v>
      </c>
      <c r="C87" s="1303" t="s">
        <v>1836</v>
      </c>
      <c r="D87" s="1303"/>
      <c r="E87" s="1303"/>
      <c r="F87" s="693" t="s">
        <v>2759</v>
      </c>
      <c r="G87" s="694">
        <v>10749</v>
      </c>
      <c r="H87" s="694"/>
      <c r="I87" s="694">
        <v>15.05</v>
      </c>
      <c r="J87" s="694"/>
      <c r="K87" s="694"/>
      <c r="L87" s="695"/>
      <c r="M87" s="696"/>
      <c r="X87" s="674"/>
      <c r="Y87" s="675"/>
      <c r="Z87" s="675"/>
      <c r="AA87" s="499"/>
      <c r="AC87" s="474" t="s">
        <v>1836</v>
      </c>
      <c r="AD87" s="540"/>
    </row>
    <row r="88" spans="1:30" s="472" customFormat="1" ht="23.25" x14ac:dyDescent="0.25">
      <c r="A88" s="525"/>
      <c r="B88" s="692" t="s">
        <v>1838</v>
      </c>
      <c r="C88" s="1303" t="s">
        <v>1839</v>
      </c>
      <c r="D88" s="1303"/>
      <c r="E88" s="1303"/>
      <c r="F88" s="693" t="s">
        <v>2760</v>
      </c>
      <c r="G88" s="694">
        <v>9040.01</v>
      </c>
      <c r="H88" s="694"/>
      <c r="I88" s="694">
        <v>27.12</v>
      </c>
      <c r="J88" s="694"/>
      <c r="K88" s="694"/>
      <c r="L88" s="695"/>
      <c r="M88" s="696"/>
      <c r="X88" s="674"/>
      <c r="Y88" s="675"/>
      <c r="Z88" s="675"/>
      <c r="AA88" s="499"/>
      <c r="AC88" s="474" t="s">
        <v>1839</v>
      </c>
      <c r="AD88" s="540"/>
    </row>
    <row r="89" spans="1:30" s="472" customFormat="1" ht="23.25" x14ac:dyDescent="0.25">
      <c r="A89" s="525"/>
      <c r="B89" s="692" t="s">
        <v>856</v>
      </c>
      <c r="C89" s="1303" t="s">
        <v>1775</v>
      </c>
      <c r="D89" s="1303"/>
      <c r="E89" s="1303"/>
      <c r="F89" s="693" t="s">
        <v>1841</v>
      </c>
      <c r="G89" s="694">
        <v>11978</v>
      </c>
      <c r="H89" s="694"/>
      <c r="I89" s="694">
        <v>0</v>
      </c>
      <c r="J89" s="694"/>
      <c r="K89" s="694"/>
      <c r="L89" s="695"/>
      <c r="M89" s="696"/>
      <c r="X89" s="674"/>
      <c r="Y89" s="675"/>
      <c r="Z89" s="675"/>
      <c r="AA89" s="499"/>
      <c r="AC89" s="474" t="s">
        <v>1775</v>
      </c>
      <c r="AD89" s="540"/>
    </row>
    <row r="90" spans="1:30" s="472" customFormat="1" ht="23.25" x14ac:dyDescent="0.25">
      <c r="A90" s="525"/>
      <c r="B90" s="692" t="s">
        <v>858</v>
      </c>
      <c r="C90" s="1303" t="s">
        <v>1842</v>
      </c>
      <c r="D90" s="1303"/>
      <c r="E90" s="1303"/>
      <c r="F90" s="693" t="s">
        <v>2761</v>
      </c>
      <c r="G90" s="694">
        <v>37900</v>
      </c>
      <c r="H90" s="694"/>
      <c r="I90" s="694">
        <v>3.79</v>
      </c>
      <c r="J90" s="694"/>
      <c r="K90" s="694"/>
      <c r="L90" s="695"/>
      <c r="M90" s="696"/>
      <c r="X90" s="674"/>
      <c r="Y90" s="675"/>
      <c r="Z90" s="675"/>
      <c r="AA90" s="499"/>
      <c r="AC90" s="474" t="s">
        <v>1842</v>
      </c>
      <c r="AD90" s="540"/>
    </row>
    <row r="91" spans="1:30" s="472" customFormat="1" ht="57" x14ac:dyDescent="0.25">
      <c r="A91" s="525"/>
      <c r="B91" s="692" t="s">
        <v>1844</v>
      </c>
      <c r="C91" s="1303" t="s">
        <v>1845</v>
      </c>
      <c r="D91" s="1303"/>
      <c r="E91" s="1303"/>
      <c r="F91" s="693" t="s">
        <v>2762</v>
      </c>
      <c r="G91" s="694">
        <v>7712</v>
      </c>
      <c r="H91" s="694"/>
      <c r="I91" s="694">
        <v>47.81</v>
      </c>
      <c r="J91" s="694"/>
      <c r="K91" s="694"/>
      <c r="L91" s="695"/>
      <c r="M91" s="696"/>
      <c r="X91" s="674"/>
      <c r="Y91" s="675"/>
      <c r="Z91" s="675"/>
      <c r="AA91" s="499"/>
      <c r="AC91" s="474" t="s">
        <v>1845</v>
      </c>
      <c r="AD91" s="540"/>
    </row>
    <row r="92" spans="1:30" s="472" customFormat="1" ht="23.25" x14ac:dyDescent="0.25">
      <c r="A92" s="533" t="s">
        <v>878</v>
      </c>
      <c r="B92" s="704" t="s">
        <v>1847</v>
      </c>
      <c r="C92" s="1314" t="s">
        <v>1848</v>
      </c>
      <c r="D92" s="1314"/>
      <c r="E92" s="1314"/>
      <c r="F92" s="705" t="s">
        <v>2763</v>
      </c>
      <c r="G92" s="706">
        <v>0</v>
      </c>
      <c r="H92" s="706"/>
      <c r="I92" s="706">
        <v>0</v>
      </c>
      <c r="J92" s="706"/>
      <c r="K92" s="706"/>
      <c r="L92" s="707"/>
      <c r="M92" s="708"/>
      <c r="X92" s="674"/>
      <c r="Y92" s="675"/>
      <c r="Z92" s="675"/>
      <c r="AA92" s="499"/>
      <c r="AC92" s="474"/>
      <c r="AD92" s="540" t="s">
        <v>1848</v>
      </c>
    </row>
    <row r="93" spans="1:30" s="472" customFormat="1" ht="68.25" x14ac:dyDescent="0.25">
      <c r="A93" s="525"/>
      <c r="B93" s="692" t="s">
        <v>862</v>
      </c>
      <c r="C93" s="1303" t="s">
        <v>1850</v>
      </c>
      <c r="D93" s="1303"/>
      <c r="E93" s="1303"/>
      <c r="F93" s="693" t="s">
        <v>2764</v>
      </c>
      <c r="G93" s="694">
        <v>50.24</v>
      </c>
      <c r="H93" s="694"/>
      <c r="I93" s="694">
        <v>1.29</v>
      </c>
      <c r="J93" s="694"/>
      <c r="K93" s="694"/>
      <c r="L93" s="695"/>
      <c r="M93" s="696"/>
      <c r="X93" s="674"/>
      <c r="Y93" s="675"/>
      <c r="Z93" s="675"/>
      <c r="AA93" s="499"/>
      <c r="AC93" s="474" t="s">
        <v>1850</v>
      </c>
      <c r="AD93" s="540"/>
    </row>
    <row r="94" spans="1:30" s="472" customFormat="1" ht="34.5" x14ac:dyDescent="0.25">
      <c r="A94" s="525"/>
      <c r="B94" s="692" t="s">
        <v>865</v>
      </c>
      <c r="C94" s="1303" t="s">
        <v>1786</v>
      </c>
      <c r="D94" s="1303"/>
      <c r="E94" s="1303"/>
      <c r="F94" s="693" t="s">
        <v>1852</v>
      </c>
      <c r="G94" s="694">
        <v>4455.2</v>
      </c>
      <c r="H94" s="694"/>
      <c r="I94" s="694">
        <v>0</v>
      </c>
      <c r="J94" s="694"/>
      <c r="K94" s="694"/>
      <c r="L94" s="695"/>
      <c r="M94" s="696"/>
      <c r="X94" s="674"/>
      <c r="Y94" s="675"/>
      <c r="Z94" s="675"/>
      <c r="AA94" s="499"/>
      <c r="AC94" s="474" t="s">
        <v>1786</v>
      </c>
      <c r="AD94" s="540"/>
    </row>
    <row r="95" spans="1:30" s="472" customFormat="1" ht="23.25" x14ac:dyDescent="0.25">
      <c r="A95" s="525"/>
      <c r="B95" s="692" t="s">
        <v>1853</v>
      </c>
      <c r="C95" s="1303" t="s">
        <v>1854</v>
      </c>
      <c r="D95" s="1303"/>
      <c r="E95" s="1303"/>
      <c r="F95" s="693" t="s">
        <v>2765</v>
      </c>
      <c r="G95" s="694">
        <v>4920</v>
      </c>
      <c r="H95" s="694"/>
      <c r="I95" s="694">
        <v>13.28</v>
      </c>
      <c r="J95" s="694"/>
      <c r="K95" s="694"/>
      <c r="L95" s="695"/>
      <c r="M95" s="696"/>
      <c r="X95" s="674"/>
      <c r="Y95" s="675"/>
      <c r="Z95" s="675"/>
      <c r="AA95" s="499"/>
      <c r="AC95" s="474" t="s">
        <v>1854</v>
      </c>
      <c r="AD95" s="540"/>
    </row>
    <row r="96" spans="1:30" s="472" customFormat="1" ht="45.75" x14ac:dyDescent="0.25">
      <c r="A96" s="525"/>
      <c r="B96" s="692" t="s">
        <v>1856</v>
      </c>
      <c r="C96" s="1303" t="s">
        <v>1857</v>
      </c>
      <c r="D96" s="1303"/>
      <c r="E96" s="1303"/>
      <c r="F96" s="693" t="s">
        <v>2766</v>
      </c>
      <c r="G96" s="694">
        <v>1700</v>
      </c>
      <c r="H96" s="694"/>
      <c r="I96" s="694">
        <v>2.38</v>
      </c>
      <c r="J96" s="694"/>
      <c r="K96" s="694"/>
      <c r="L96" s="695"/>
      <c r="M96" s="696"/>
      <c r="X96" s="674"/>
      <c r="Y96" s="675"/>
      <c r="Z96" s="675"/>
      <c r="AA96" s="499"/>
      <c r="AC96" s="474" t="s">
        <v>1857</v>
      </c>
      <c r="AD96" s="540"/>
    </row>
    <row r="97" spans="1:30" s="472" customFormat="1" ht="23.25" x14ac:dyDescent="0.25">
      <c r="A97" s="525"/>
      <c r="B97" s="692" t="s">
        <v>871</v>
      </c>
      <c r="C97" s="1303" t="s">
        <v>1859</v>
      </c>
      <c r="D97" s="1303"/>
      <c r="E97" s="1303"/>
      <c r="F97" s="693" t="s">
        <v>2767</v>
      </c>
      <c r="G97" s="694">
        <v>15620</v>
      </c>
      <c r="H97" s="694"/>
      <c r="I97" s="694">
        <v>6.25</v>
      </c>
      <c r="J97" s="694"/>
      <c r="K97" s="694"/>
      <c r="L97" s="695"/>
      <c r="M97" s="696"/>
      <c r="X97" s="674"/>
      <c r="Y97" s="675"/>
      <c r="Z97" s="675"/>
      <c r="AA97" s="499"/>
      <c r="AC97" s="474" t="s">
        <v>1859</v>
      </c>
      <c r="AD97" s="540"/>
    </row>
    <row r="98" spans="1:30" s="472" customFormat="1" ht="23.25" x14ac:dyDescent="0.25">
      <c r="A98" s="525"/>
      <c r="B98" s="692" t="s">
        <v>1861</v>
      </c>
      <c r="C98" s="1303" t="s">
        <v>1862</v>
      </c>
      <c r="D98" s="1303"/>
      <c r="E98" s="1303"/>
      <c r="F98" s="693" t="s">
        <v>2768</v>
      </c>
      <c r="G98" s="694">
        <v>9420</v>
      </c>
      <c r="H98" s="694"/>
      <c r="I98" s="694">
        <v>7.54</v>
      </c>
      <c r="J98" s="694"/>
      <c r="K98" s="694"/>
      <c r="L98" s="695"/>
      <c r="M98" s="696"/>
      <c r="X98" s="674"/>
      <c r="Y98" s="675"/>
      <c r="Z98" s="675"/>
      <c r="AA98" s="499"/>
      <c r="AC98" s="474" t="s">
        <v>1862</v>
      </c>
      <c r="AD98" s="540"/>
    </row>
    <row r="99" spans="1:30" s="472" customFormat="1" ht="45" x14ac:dyDescent="0.25">
      <c r="A99" s="676" t="s">
        <v>653</v>
      </c>
      <c r="B99" s="677" t="s">
        <v>1798</v>
      </c>
      <c r="C99" s="1304" t="s">
        <v>1864</v>
      </c>
      <c r="D99" s="1304"/>
      <c r="E99" s="1304"/>
      <c r="F99" s="697">
        <v>3.24</v>
      </c>
      <c r="G99" s="679" t="s">
        <v>1800</v>
      </c>
      <c r="H99" s="679" t="s">
        <v>1222</v>
      </c>
      <c r="I99" s="679">
        <v>2666</v>
      </c>
      <c r="J99" s="679">
        <v>1044</v>
      </c>
      <c r="K99" s="680" t="s">
        <v>2769</v>
      </c>
      <c r="L99" s="709">
        <v>31.1355</v>
      </c>
      <c r="M99" s="690">
        <v>100.88</v>
      </c>
      <c r="X99" s="674"/>
      <c r="Y99" s="675"/>
      <c r="Z99" s="675"/>
      <c r="AA99" s="499" t="s">
        <v>1864</v>
      </c>
      <c r="AC99" s="474"/>
      <c r="AD99" s="540"/>
    </row>
    <row r="100" spans="1:30" s="472" customFormat="1" ht="15" x14ac:dyDescent="0.25">
      <c r="A100" s="682"/>
      <c r="B100" s="683"/>
      <c r="C100" s="684" t="s">
        <v>2770</v>
      </c>
      <c r="D100" s="685"/>
      <c r="E100" s="685"/>
      <c r="F100" s="685"/>
      <c r="G100" s="685"/>
      <c r="H100" s="685"/>
      <c r="I100" s="685"/>
      <c r="J100" s="685"/>
      <c r="K100" s="685"/>
      <c r="L100" s="685"/>
      <c r="M100" s="686"/>
      <c r="X100" s="674"/>
      <c r="Y100" s="675"/>
      <c r="Z100" s="675"/>
      <c r="AA100" s="499"/>
      <c r="AC100" s="474"/>
      <c r="AD100" s="540"/>
    </row>
    <row r="101" spans="1:30" s="472" customFormat="1" ht="15" x14ac:dyDescent="0.25">
      <c r="A101" s="560"/>
      <c r="B101" s="691" t="s">
        <v>1803</v>
      </c>
      <c r="C101" s="1301" t="s">
        <v>1804</v>
      </c>
      <c r="D101" s="1301"/>
      <c r="E101" s="1301"/>
      <c r="F101" s="1301"/>
      <c r="G101" s="1301"/>
      <c r="H101" s="1301"/>
      <c r="I101" s="1301"/>
      <c r="J101" s="1301"/>
      <c r="K101" s="1301"/>
      <c r="L101" s="1301"/>
      <c r="M101" s="1302"/>
      <c r="X101" s="674"/>
      <c r="Y101" s="675"/>
      <c r="Z101" s="675"/>
      <c r="AA101" s="499"/>
      <c r="AB101" s="509" t="s">
        <v>1804</v>
      </c>
      <c r="AC101" s="474"/>
      <c r="AD101" s="540"/>
    </row>
    <row r="102" spans="1:30" s="472" customFormat="1" ht="33.75" x14ac:dyDescent="0.25">
      <c r="A102" s="560"/>
      <c r="B102" s="691" t="s">
        <v>1670</v>
      </c>
      <c r="C102" s="1301" t="s">
        <v>1671</v>
      </c>
      <c r="D102" s="1301"/>
      <c r="E102" s="1301"/>
      <c r="F102" s="1301"/>
      <c r="G102" s="1301"/>
      <c r="H102" s="1301"/>
      <c r="I102" s="1301"/>
      <c r="J102" s="1301"/>
      <c r="K102" s="1301"/>
      <c r="L102" s="1301"/>
      <c r="M102" s="1302"/>
      <c r="X102" s="674"/>
      <c r="Y102" s="675"/>
      <c r="Z102" s="675"/>
      <c r="AA102" s="499"/>
      <c r="AB102" s="509" t="s">
        <v>1671</v>
      </c>
      <c r="AC102" s="474"/>
      <c r="AD102" s="540"/>
    </row>
    <row r="103" spans="1:30" s="472" customFormat="1" ht="15" x14ac:dyDescent="0.25">
      <c r="A103" s="843"/>
      <c r="B103" s="844"/>
      <c r="C103" s="844"/>
      <c r="D103" s="844"/>
      <c r="E103" s="845" t="s">
        <v>2771</v>
      </c>
      <c r="F103" s="846"/>
      <c r="G103" s="847"/>
      <c r="H103" s="666"/>
      <c r="I103" s="848">
        <v>1066</v>
      </c>
      <c r="J103" s="849"/>
      <c r="K103" s="849"/>
      <c r="L103" s="850"/>
      <c r="M103" s="851"/>
      <c r="X103" s="674"/>
      <c r="Y103" s="675"/>
      <c r="Z103" s="675"/>
      <c r="AA103" s="499"/>
      <c r="AC103" s="474"/>
      <c r="AD103" s="540"/>
    </row>
    <row r="104" spans="1:30" s="472" customFormat="1" ht="15" x14ac:dyDescent="0.25">
      <c r="A104" s="843"/>
      <c r="B104" s="844"/>
      <c r="C104" s="844"/>
      <c r="D104" s="844"/>
      <c r="E104" s="845" t="s">
        <v>2772</v>
      </c>
      <c r="F104" s="846"/>
      <c r="G104" s="847"/>
      <c r="H104" s="666"/>
      <c r="I104" s="848">
        <v>1006</v>
      </c>
      <c r="J104" s="849"/>
      <c r="K104" s="849"/>
      <c r="L104" s="850"/>
      <c r="M104" s="851"/>
      <c r="X104" s="674"/>
      <c r="Y104" s="675"/>
      <c r="Z104" s="675"/>
      <c r="AA104" s="499"/>
      <c r="AC104" s="474"/>
      <c r="AD104" s="540"/>
    </row>
    <row r="105" spans="1:30" s="472" customFormat="1" ht="15" x14ac:dyDescent="0.25">
      <c r="A105" s="843"/>
      <c r="B105" s="844"/>
      <c r="C105" s="844"/>
      <c r="D105" s="844"/>
      <c r="E105" s="845" t="s">
        <v>2707</v>
      </c>
      <c r="F105" s="846"/>
      <c r="G105" s="847"/>
      <c r="H105" s="666"/>
      <c r="I105" s="848">
        <v>4738</v>
      </c>
      <c r="J105" s="849"/>
      <c r="K105" s="849"/>
      <c r="L105" s="850"/>
      <c r="M105" s="851"/>
      <c r="X105" s="674"/>
      <c r="Y105" s="675"/>
      <c r="Z105" s="675"/>
      <c r="AA105" s="499"/>
      <c r="AC105" s="474"/>
      <c r="AD105" s="540"/>
    </row>
    <row r="106" spans="1:30" s="472" customFormat="1" ht="23.25" x14ac:dyDescent="0.25">
      <c r="A106" s="525"/>
      <c r="B106" s="692" t="s">
        <v>1805</v>
      </c>
      <c r="C106" s="1303" t="s">
        <v>1806</v>
      </c>
      <c r="D106" s="1303"/>
      <c r="E106" s="1303"/>
      <c r="F106" s="693" t="s">
        <v>2773</v>
      </c>
      <c r="G106" s="694" t="s">
        <v>1808</v>
      </c>
      <c r="H106" s="694"/>
      <c r="I106" s="694">
        <v>1044.1099999999999</v>
      </c>
      <c r="J106" s="694">
        <v>1044.1099999999999</v>
      </c>
      <c r="K106" s="694"/>
      <c r="L106" s="695"/>
      <c r="M106" s="696"/>
      <c r="X106" s="674"/>
      <c r="Y106" s="675"/>
      <c r="Z106" s="675"/>
      <c r="AA106" s="499"/>
      <c r="AC106" s="474" t="s">
        <v>1806</v>
      </c>
      <c r="AD106" s="540"/>
    </row>
    <row r="107" spans="1:30" s="472" customFormat="1" ht="23.25" x14ac:dyDescent="0.25">
      <c r="A107" s="525"/>
      <c r="B107" s="692" t="s">
        <v>651</v>
      </c>
      <c r="C107" s="1303" t="s">
        <v>1676</v>
      </c>
      <c r="D107" s="1303"/>
      <c r="E107" s="1303"/>
      <c r="F107" s="693" t="s">
        <v>2774</v>
      </c>
      <c r="G107" s="694">
        <v>0</v>
      </c>
      <c r="H107" s="694">
        <v>0</v>
      </c>
      <c r="I107" s="694">
        <v>0</v>
      </c>
      <c r="J107" s="694"/>
      <c r="K107" s="694">
        <v>0</v>
      </c>
      <c r="L107" s="695"/>
      <c r="M107" s="696"/>
      <c r="X107" s="674"/>
      <c r="Y107" s="675"/>
      <c r="Z107" s="675"/>
      <c r="AA107" s="499"/>
      <c r="AC107" s="474" t="s">
        <v>1676</v>
      </c>
      <c r="AD107" s="540"/>
    </row>
    <row r="108" spans="1:30" s="472" customFormat="1" ht="34.5" x14ac:dyDescent="0.25">
      <c r="A108" s="525"/>
      <c r="B108" s="692" t="s">
        <v>1678</v>
      </c>
      <c r="C108" s="1303" t="s">
        <v>1679</v>
      </c>
      <c r="D108" s="1303"/>
      <c r="E108" s="1303"/>
      <c r="F108" s="693" t="s">
        <v>2775</v>
      </c>
      <c r="G108" s="694">
        <v>111.99</v>
      </c>
      <c r="H108" s="694" t="s">
        <v>1681</v>
      </c>
      <c r="I108" s="694">
        <v>76.150000000000006</v>
      </c>
      <c r="J108" s="694"/>
      <c r="K108" s="694" t="s">
        <v>2776</v>
      </c>
      <c r="L108" s="695"/>
      <c r="M108" s="696"/>
      <c r="X108" s="674"/>
      <c r="Y108" s="675"/>
      <c r="Z108" s="675"/>
      <c r="AA108" s="499"/>
      <c r="AC108" s="474" t="s">
        <v>1679</v>
      </c>
      <c r="AD108" s="540"/>
    </row>
    <row r="109" spans="1:30" s="472" customFormat="1" ht="34.5" x14ac:dyDescent="0.25">
      <c r="A109" s="525"/>
      <c r="B109" s="692" t="s">
        <v>1812</v>
      </c>
      <c r="C109" s="1303" t="s">
        <v>1813</v>
      </c>
      <c r="D109" s="1303"/>
      <c r="E109" s="1303"/>
      <c r="F109" s="693" t="s">
        <v>2777</v>
      </c>
      <c r="G109" s="694">
        <v>120.04</v>
      </c>
      <c r="H109" s="694" t="s">
        <v>1815</v>
      </c>
      <c r="I109" s="694">
        <v>649.41999999999996</v>
      </c>
      <c r="J109" s="694"/>
      <c r="K109" s="694" t="s">
        <v>2778</v>
      </c>
      <c r="L109" s="695"/>
      <c r="M109" s="696"/>
      <c r="X109" s="674"/>
      <c r="Y109" s="675"/>
      <c r="Z109" s="675"/>
      <c r="AA109" s="499"/>
      <c r="AC109" s="474" t="s">
        <v>1813</v>
      </c>
      <c r="AD109" s="540"/>
    </row>
    <row r="110" spans="1:30" s="472" customFormat="1" ht="34.5" x14ac:dyDescent="0.25">
      <c r="A110" s="525"/>
      <c r="B110" s="692" t="s">
        <v>834</v>
      </c>
      <c r="C110" s="1303" t="s">
        <v>1817</v>
      </c>
      <c r="D110" s="1303"/>
      <c r="E110" s="1303"/>
      <c r="F110" s="693" t="s">
        <v>2779</v>
      </c>
      <c r="G110" s="694">
        <v>0.9</v>
      </c>
      <c r="H110" s="694" t="s">
        <v>1819</v>
      </c>
      <c r="I110" s="694">
        <v>0.26</v>
      </c>
      <c r="J110" s="694"/>
      <c r="K110" s="694" t="s">
        <v>2780</v>
      </c>
      <c r="L110" s="695"/>
      <c r="M110" s="696"/>
      <c r="X110" s="674"/>
      <c r="Y110" s="675"/>
      <c r="Z110" s="675"/>
      <c r="AA110" s="499"/>
      <c r="AC110" s="474" t="s">
        <v>1817</v>
      </c>
      <c r="AD110" s="540"/>
    </row>
    <row r="111" spans="1:30" s="472" customFormat="1" ht="34.5" x14ac:dyDescent="0.25">
      <c r="A111" s="525"/>
      <c r="B111" s="692" t="s">
        <v>836</v>
      </c>
      <c r="C111" s="1303" t="s">
        <v>1766</v>
      </c>
      <c r="D111" s="1303"/>
      <c r="E111" s="1303"/>
      <c r="F111" s="693" t="s">
        <v>2781</v>
      </c>
      <c r="G111" s="694">
        <v>65.709999999999994</v>
      </c>
      <c r="H111" s="694" t="s">
        <v>1768</v>
      </c>
      <c r="I111" s="694">
        <v>61.77</v>
      </c>
      <c r="J111" s="694"/>
      <c r="K111" s="694" t="s">
        <v>2782</v>
      </c>
      <c r="L111" s="695"/>
      <c r="M111" s="696"/>
      <c r="X111" s="674"/>
      <c r="Y111" s="675"/>
      <c r="Z111" s="675"/>
      <c r="AA111" s="499"/>
      <c r="AC111" s="474" t="s">
        <v>1766</v>
      </c>
      <c r="AD111" s="540"/>
    </row>
    <row r="112" spans="1:30" s="472" customFormat="1" ht="23.25" x14ac:dyDescent="0.25">
      <c r="A112" s="525"/>
      <c r="B112" s="692" t="s">
        <v>840</v>
      </c>
      <c r="C112" s="1303" t="s">
        <v>1823</v>
      </c>
      <c r="D112" s="1303"/>
      <c r="E112" s="1303"/>
      <c r="F112" s="693" t="s">
        <v>2783</v>
      </c>
      <c r="G112" s="694">
        <v>1.2</v>
      </c>
      <c r="H112" s="694" t="s">
        <v>1825</v>
      </c>
      <c r="I112" s="694">
        <v>8.7100000000000009</v>
      </c>
      <c r="J112" s="694"/>
      <c r="K112" s="694" t="s">
        <v>2784</v>
      </c>
      <c r="L112" s="695"/>
      <c r="M112" s="696"/>
      <c r="X112" s="674"/>
      <c r="Y112" s="675"/>
      <c r="Z112" s="675"/>
      <c r="AA112" s="499"/>
      <c r="AC112" s="474" t="s">
        <v>1823</v>
      </c>
      <c r="AD112" s="540"/>
    </row>
    <row r="113" spans="1:30" s="472" customFormat="1" ht="34.5" x14ac:dyDescent="0.25">
      <c r="A113" s="525"/>
      <c r="B113" s="692" t="s">
        <v>842</v>
      </c>
      <c r="C113" s="1303" t="s">
        <v>1827</v>
      </c>
      <c r="D113" s="1303"/>
      <c r="E113" s="1303"/>
      <c r="F113" s="693" t="s">
        <v>2785</v>
      </c>
      <c r="G113" s="694">
        <v>12.31</v>
      </c>
      <c r="H113" s="694" t="s">
        <v>1829</v>
      </c>
      <c r="I113" s="694">
        <v>51.83</v>
      </c>
      <c r="J113" s="694"/>
      <c r="K113" s="694" t="s">
        <v>2786</v>
      </c>
      <c r="L113" s="695"/>
      <c r="M113" s="696"/>
      <c r="X113" s="674"/>
      <c r="Y113" s="675"/>
      <c r="Z113" s="675"/>
      <c r="AA113" s="499"/>
      <c r="AC113" s="474" t="s">
        <v>1827</v>
      </c>
      <c r="AD113" s="540"/>
    </row>
    <row r="114" spans="1:30" s="472" customFormat="1" ht="23.25" x14ac:dyDescent="0.25">
      <c r="A114" s="525"/>
      <c r="B114" s="692" t="s">
        <v>845</v>
      </c>
      <c r="C114" s="1303" t="s">
        <v>1831</v>
      </c>
      <c r="D114" s="1303"/>
      <c r="E114" s="1303"/>
      <c r="F114" s="693" t="s">
        <v>2787</v>
      </c>
      <c r="G114" s="694">
        <v>6.22</v>
      </c>
      <c r="H114" s="694"/>
      <c r="I114" s="694">
        <v>39.299999999999997</v>
      </c>
      <c r="J114" s="694"/>
      <c r="K114" s="694"/>
      <c r="L114" s="695"/>
      <c r="M114" s="696"/>
      <c r="X114" s="674"/>
      <c r="Y114" s="675"/>
      <c r="Z114" s="675"/>
      <c r="AA114" s="499"/>
      <c r="AC114" s="474" t="s">
        <v>1831</v>
      </c>
      <c r="AD114" s="540"/>
    </row>
    <row r="115" spans="1:30" s="472" customFormat="1" ht="23.25" x14ac:dyDescent="0.25">
      <c r="A115" s="525"/>
      <c r="B115" s="692" t="s">
        <v>848</v>
      </c>
      <c r="C115" s="1303" t="s">
        <v>1833</v>
      </c>
      <c r="D115" s="1303"/>
      <c r="E115" s="1303"/>
      <c r="F115" s="693" t="s">
        <v>2788</v>
      </c>
      <c r="G115" s="694">
        <v>6.09</v>
      </c>
      <c r="H115" s="694"/>
      <c r="I115" s="694">
        <v>11.64</v>
      </c>
      <c r="J115" s="694"/>
      <c r="K115" s="694"/>
      <c r="L115" s="695"/>
      <c r="M115" s="696"/>
      <c r="X115" s="674"/>
      <c r="Y115" s="675"/>
      <c r="Z115" s="675"/>
      <c r="AA115" s="499"/>
      <c r="AC115" s="474" t="s">
        <v>1833</v>
      </c>
      <c r="AD115" s="540"/>
    </row>
    <row r="116" spans="1:30" s="472" customFormat="1" ht="23.25" x14ac:dyDescent="0.25">
      <c r="A116" s="525"/>
      <c r="B116" s="692" t="s">
        <v>1835</v>
      </c>
      <c r="C116" s="1303" t="s">
        <v>1836</v>
      </c>
      <c r="D116" s="1303"/>
      <c r="E116" s="1303"/>
      <c r="F116" s="693" t="s">
        <v>2789</v>
      </c>
      <c r="G116" s="694">
        <v>10749</v>
      </c>
      <c r="H116" s="694"/>
      <c r="I116" s="694">
        <v>34.4</v>
      </c>
      <c r="J116" s="694"/>
      <c r="K116" s="694"/>
      <c r="L116" s="695"/>
      <c r="M116" s="696"/>
      <c r="X116" s="674"/>
      <c r="Y116" s="675"/>
      <c r="Z116" s="675"/>
      <c r="AA116" s="499"/>
      <c r="AC116" s="474" t="s">
        <v>1836</v>
      </c>
      <c r="AD116" s="540"/>
    </row>
    <row r="117" spans="1:30" s="472" customFormat="1" ht="23.25" x14ac:dyDescent="0.25">
      <c r="A117" s="525"/>
      <c r="B117" s="692" t="s">
        <v>1838</v>
      </c>
      <c r="C117" s="1303" t="s">
        <v>1839</v>
      </c>
      <c r="D117" s="1303"/>
      <c r="E117" s="1303"/>
      <c r="F117" s="693" t="s">
        <v>2790</v>
      </c>
      <c r="G117" s="694">
        <v>9040.01</v>
      </c>
      <c r="H117" s="694"/>
      <c r="I117" s="694">
        <v>64.180000000000007</v>
      </c>
      <c r="J117" s="694"/>
      <c r="K117" s="694"/>
      <c r="L117" s="695"/>
      <c r="M117" s="696"/>
      <c r="X117" s="674"/>
      <c r="Y117" s="675"/>
      <c r="Z117" s="675"/>
      <c r="AA117" s="499"/>
      <c r="AC117" s="474" t="s">
        <v>1839</v>
      </c>
      <c r="AD117" s="540"/>
    </row>
    <row r="118" spans="1:30" s="472" customFormat="1" ht="23.25" x14ac:dyDescent="0.25">
      <c r="A118" s="525"/>
      <c r="B118" s="692" t="s">
        <v>856</v>
      </c>
      <c r="C118" s="1303" t="s">
        <v>1775</v>
      </c>
      <c r="D118" s="1303"/>
      <c r="E118" s="1303"/>
      <c r="F118" s="693" t="s">
        <v>1841</v>
      </c>
      <c r="G118" s="694">
        <v>11978</v>
      </c>
      <c r="H118" s="694"/>
      <c r="I118" s="694">
        <v>0</v>
      </c>
      <c r="J118" s="694"/>
      <c r="K118" s="694"/>
      <c r="L118" s="695"/>
      <c r="M118" s="696"/>
      <c r="X118" s="674"/>
      <c r="Y118" s="675"/>
      <c r="Z118" s="675"/>
      <c r="AA118" s="499"/>
      <c r="AC118" s="474" t="s">
        <v>1775</v>
      </c>
      <c r="AD118" s="540"/>
    </row>
    <row r="119" spans="1:30" s="472" customFormat="1" ht="23.25" x14ac:dyDescent="0.25">
      <c r="A119" s="525"/>
      <c r="B119" s="692" t="s">
        <v>858</v>
      </c>
      <c r="C119" s="1303" t="s">
        <v>1842</v>
      </c>
      <c r="D119" s="1303"/>
      <c r="E119" s="1303"/>
      <c r="F119" s="693" t="s">
        <v>2791</v>
      </c>
      <c r="G119" s="694">
        <v>37900</v>
      </c>
      <c r="H119" s="694"/>
      <c r="I119" s="694">
        <v>11.37</v>
      </c>
      <c r="J119" s="694"/>
      <c r="K119" s="694"/>
      <c r="L119" s="695"/>
      <c r="M119" s="696"/>
      <c r="X119" s="674"/>
      <c r="Y119" s="675"/>
      <c r="Z119" s="675"/>
      <c r="AA119" s="499"/>
      <c r="AC119" s="474" t="s">
        <v>1842</v>
      </c>
      <c r="AD119" s="540"/>
    </row>
    <row r="120" spans="1:30" s="472" customFormat="1" ht="57" x14ac:dyDescent="0.25">
      <c r="A120" s="525"/>
      <c r="B120" s="692" t="s">
        <v>1844</v>
      </c>
      <c r="C120" s="1303" t="s">
        <v>1845</v>
      </c>
      <c r="D120" s="1303"/>
      <c r="E120" s="1303"/>
      <c r="F120" s="693" t="s">
        <v>2792</v>
      </c>
      <c r="G120" s="694">
        <v>7712</v>
      </c>
      <c r="H120" s="694"/>
      <c r="I120" s="694">
        <v>112.6</v>
      </c>
      <c r="J120" s="694"/>
      <c r="K120" s="694"/>
      <c r="L120" s="695"/>
      <c r="M120" s="696"/>
      <c r="X120" s="674"/>
      <c r="Y120" s="675"/>
      <c r="Z120" s="675"/>
      <c r="AA120" s="499"/>
      <c r="AC120" s="474" t="s">
        <v>1845</v>
      </c>
      <c r="AD120" s="540"/>
    </row>
    <row r="121" spans="1:30" s="472" customFormat="1" ht="23.25" x14ac:dyDescent="0.25">
      <c r="A121" s="533" t="s">
        <v>878</v>
      </c>
      <c r="B121" s="704" t="s">
        <v>1847</v>
      </c>
      <c r="C121" s="1314" t="s">
        <v>1848</v>
      </c>
      <c r="D121" s="1314"/>
      <c r="E121" s="1314"/>
      <c r="F121" s="705" t="s">
        <v>2793</v>
      </c>
      <c r="G121" s="706">
        <v>0</v>
      </c>
      <c r="H121" s="706"/>
      <c r="I121" s="706">
        <v>0</v>
      </c>
      <c r="J121" s="706"/>
      <c r="K121" s="706"/>
      <c r="L121" s="707"/>
      <c r="M121" s="708"/>
      <c r="X121" s="674"/>
      <c r="Y121" s="675"/>
      <c r="Z121" s="675"/>
      <c r="AA121" s="499"/>
      <c r="AC121" s="474"/>
      <c r="AD121" s="540" t="s">
        <v>1848</v>
      </c>
    </row>
    <row r="122" spans="1:30" s="472" customFormat="1" ht="68.25" x14ac:dyDescent="0.25">
      <c r="A122" s="525"/>
      <c r="B122" s="692" t="s">
        <v>862</v>
      </c>
      <c r="C122" s="1303" t="s">
        <v>1850</v>
      </c>
      <c r="D122" s="1303"/>
      <c r="E122" s="1303"/>
      <c r="F122" s="693" t="s">
        <v>2794</v>
      </c>
      <c r="G122" s="694">
        <v>50.24</v>
      </c>
      <c r="H122" s="694"/>
      <c r="I122" s="694">
        <v>3.04</v>
      </c>
      <c r="J122" s="694"/>
      <c r="K122" s="694"/>
      <c r="L122" s="695"/>
      <c r="M122" s="696"/>
      <c r="X122" s="674"/>
      <c r="Y122" s="675"/>
      <c r="Z122" s="675"/>
      <c r="AA122" s="499"/>
      <c r="AC122" s="474" t="s">
        <v>1850</v>
      </c>
      <c r="AD122" s="540"/>
    </row>
    <row r="123" spans="1:30" s="472" customFormat="1" ht="34.5" x14ac:dyDescent="0.25">
      <c r="A123" s="525"/>
      <c r="B123" s="692" t="s">
        <v>865</v>
      </c>
      <c r="C123" s="1303" t="s">
        <v>1786</v>
      </c>
      <c r="D123" s="1303"/>
      <c r="E123" s="1303"/>
      <c r="F123" s="693" t="s">
        <v>2795</v>
      </c>
      <c r="G123" s="694">
        <v>4455.2</v>
      </c>
      <c r="H123" s="694"/>
      <c r="I123" s="694">
        <v>0.45</v>
      </c>
      <c r="J123" s="694"/>
      <c r="K123" s="694"/>
      <c r="L123" s="695"/>
      <c r="M123" s="696"/>
      <c r="X123" s="674"/>
      <c r="Y123" s="675"/>
      <c r="Z123" s="675"/>
      <c r="AA123" s="499"/>
      <c r="AC123" s="474" t="s">
        <v>1786</v>
      </c>
      <c r="AD123" s="540"/>
    </row>
    <row r="124" spans="1:30" s="472" customFormat="1" ht="23.25" x14ac:dyDescent="0.25">
      <c r="A124" s="525"/>
      <c r="B124" s="692" t="s">
        <v>1853</v>
      </c>
      <c r="C124" s="1303" t="s">
        <v>1854</v>
      </c>
      <c r="D124" s="1303"/>
      <c r="E124" s="1303"/>
      <c r="F124" s="693" t="s">
        <v>2796</v>
      </c>
      <c r="G124" s="694">
        <v>4920</v>
      </c>
      <c r="H124" s="694"/>
      <c r="I124" s="694">
        <v>31</v>
      </c>
      <c r="J124" s="694"/>
      <c r="K124" s="694"/>
      <c r="L124" s="695"/>
      <c r="M124" s="696"/>
      <c r="X124" s="674"/>
      <c r="Y124" s="675"/>
      <c r="Z124" s="675"/>
      <c r="AA124" s="499"/>
      <c r="AC124" s="474" t="s">
        <v>1854</v>
      </c>
      <c r="AD124" s="540"/>
    </row>
    <row r="125" spans="1:30" s="472" customFormat="1" ht="45.75" x14ac:dyDescent="0.25">
      <c r="A125" s="525"/>
      <c r="B125" s="692" t="s">
        <v>1856</v>
      </c>
      <c r="C125" s="1303" t="s">
        <v>1857</v>
      </c>
      <c r="D125" s="1303"/>
      <c r="E125" s="1303"/>
      <c r="F125" s="693" t="s">
        <v>2797</v>
      </c>
      <c r="G125" s="694">
        <v>1700</v>
      </c>
      <c r="H125" s="694"/>
      <c r="I125" s="694">
        <v>5.61</v>
      </c>
      <c r="J125" s="694"/>
      <c r="K125" s="694"/>
      <c r="L125" s="695"/>
      <c r="M125" s="696"/>
      <c r="X125" s="674"/>
      <c r="Y125" s="675"/>
      <c r="Z125" s="675"/>
      <c r="AA125" s="499"/>
      <c r="AC125" s="474" t="s">
        <v>1857</v>
      </c>
      <c r="AD125" s="540"/>
    </row>
    <row r="126" spans="1:30" s="472" customFormat="1" ht="23.25" x14ac:dyDescent="0.25">
      <c r="A126" s="525"/>
      <c r="B126" s="692" t="s">
        <v>871</v>
      </c>
      <c r="C126" s="1303" t="s">
        <v>1859</v>
      </c>
      <c r="D126" s="1303"/>
      <c r="E126" s="1303"/>
      <c r="F126" s="693" t="s">
        <v>2798</v>
      </c>
      <c r="G126" s="694">
        <v>15620</v>
      </c>
      <c r="H126" s="694"/>
      <c r="I126" s="694">
        <v>15.62</v>
      </c>
      <c r="J126" s="694"/>
      <c r="K126" s="694"/>
      <c r="L126" s="695"/>
      <c r="M126" s="696"/>
      <c r="X126" s="674"/>
      <c r="Y126" s="675"/>
      <c r="Z126" s="675"/>
      <c r="AA126" s="499"/>
      <c r="AC126" s="474" t="s">
        <v>1859</v>
      </c>
      <c r="AD126" s="540"/>
    </row>
    <row r="127" spans="1:30" s="472" customFormat="1" ht="23.25" x14ac:dyDescent="0.25">
      <c r="A127" s="525"/>
      <c r="B127" s="692" t="s">
        <v>1861</v>
      </c>
      <c r="C127" s="1303" t="s">
        <v>1862</v>
      </c>
      <c r="D127" s="1303"/>
      <c r="E127" s="1303"/>
      <c r="F127" s="693" t="s">
        <v>2799</v>
      </c>
      <c r="G127" s="694">
        <v>9420</v>
      </c>
      <c r="H127" s="694"/>
      <c r="I127" s="694">
        <v>17.899999999999999</v>
      </c>
      <c r="J127" s="694"/>
      <c r="K127" s="694"/>
      <c r="L127" s="695"/>
      <c r="M127" s="696"/>
      <c r="X127" s="674"/>
      <c r="Y127" s="675"/>
      <c r="Z127" s="675"/>
      <c r="AA127" s="499"/>
      <c r="AC127" s="474" t="s">
        <v>1862</v>
      </c>
      <c r="AD127" s="540"/>
    </row>
    <row r="128" spans="1:30" s="472" customFormat="1" ht="45" x14ac:dyDescent="0.25">
      <c r="A128" s="676" t="s">
        <v>662</v>
      </c>
      <c r="B128" s="677" t="s">
        <v>1892</v>
      </c>
      <c r="C128" s="1304" t="s">
        <v>1893</v>
      </c>
      <c r="D128" s="1304"/>
      <c r="E128" s="1304"/>
      <c r="F128" s="703">
        <v>0.47249999999999998</v>
      </c>
      <c r="G128" s="679" t="s">
        <v>1894</v>
      </c>
      <c r="H128" s="679" t="s">
        <v>1895</v>
      </c>
      <c r="I128" s="679">
        <v>1051</v>
      </c>
      <c r="J128" s="679">
        <v>172</v>
      </c>
      <c r="K128" s="680" t="s">
        <v>1232</v>
      </c>
      <c r="L128" s="689">
        <v>37.884</v>
      </c>
      <c r="M128" s="710">
        <v>17.899999999999999</v>
      </c>
      <c r="X128" s="674"/>
      <c r="Y128" s="675"/>
      <c r="Z128" s="675"/>
      <c r="AA128" s="499" t="s">
        <v>1893</v>
      </c>
      <c r="AC128" s="474"/>
      <c r="AD128" s="540"/>
    </row>
    <row r="129" spans="1:30" s="472" customFormat="1" ht="15" x14ac:dyDescent="0.25">
      <c r="A129" s="682"/>
      <c r="B129" s="683"/>
      <c r="C129" s="684" t="s">
        <v>2800</v>
      </c>
      <c r="D129" s="685"/>
      <c r="E129" s="685"/>
      <c r="F129" s="685"/>
      <c r="G129" s="685"/>
      <c r="H129" s="685"/>
      <c r="I129" s="685"/>
      <c r="J129" s="685"/>
      <c r="K129" s="685"/>
      <c r="L129" s="685"/>
      <c r="M129" s="686"/>
      <c r="X129" s="674"/>
      <c r="Y129" s="675"/>
      <c r="Z129" s="675"/>
      <c r="AA129" s="499"/>
      <c r="AC129" s="474"/>
      <c r="AD129" s="540"/>
    </row>
    <row r="130" spans="1:30" s="472" customFormat="1" ht="15" x14ac:dyDescent="0.25">
      <c r="A130" s="560"/>
      <c r="B130" s="691" t="s">
        <v>1803</v>
      </c>
      <c r="C130" s="1301" t="s">
        <v>1804</v>
      </c>
      <c r="D130" s="1301"/>
      <c r="E130" s="1301"/>
      <c r="F130" s="1301"/>
      <c r="G130" s="1301"/>
      <c r="H130" s="1301"/>
      <c r="I130" s="1301"/>
      <c r="J130" s="1301"/>
      <c r="K130" s="1301"/>
      <c r="L130" s="1301"/>
      <c r="M130" s="1302"/>
      <c r="X130" s="674"/>
      <c r="Y130" s="675"/>
      <c r="Z130" s="675"/>
      <c r="AA130" s="499"/>
      <c r="AB130" s="509" t="s">
        <v>1804</v>
      </c>
      <c r="AC130" s="474"/>
      <c r="AD130" s="540"/>
    </row>
    <row r="131" spans="1:30" s="472" customFormat="1" ht="33.75" x14ac:dyDescent="0.25">
      <c r="A131" s="560"/>
      <c r="B131" s="691" t="s">
        <v>1670</v>
      </c>
      <c r="C131" s="1301" t="s">
        <v>1671</v>
      </c>
      <c r="D131" s="1301"/>
      <c r="E131" s="1301"/>
      <c r="F131" s="1301"/>
      <c r="G131" s="1301"/>
      <c r="H131" s="1301"/>
      <c r="I131" s="1301"/>
      <c r="J131" s="1301"/>
      <c r="K131" s="1301"/>
      <c r="L131" s="1301"/>
      <c r="M131" s="1302"/>
      <c r="X131" s="674"/>
      <c r="Y131" s="675"/>
      <c r="Z131" s="675"/>
      <c r="AA131" s="499"/>
      <c r="AB131" s="509" t="s">
        <v>1671</v>
      </c>
      <c r="AC131" s="474"/>
      <c r="AD131" s="540"/>
    </row>
    <row r="132" spans="1:30" s="472" customFormat="1" ht="15" x14ac:dyDescent="0.25">
      <c r="A132" s="843"/>
      <c r="B132" s="844"/>
      <c r="C132" s="844"/>
      <c r="D132" s="844"/>
      <c r="E132" s="845" t="s">
        <v>2801</v>
      </c>
      <c r="F132" s="846"/>
      <c r="G132" s="847"/>
      <c r="H132" s="666"/>
      <c r="I132" s="848">
        <v>228</v>
      </c>
      <c r="J132" s="849"/>
      <c r="K132" s="849"/>
      <c r="L132" s="850"/>
      <c r="M132" s="851"/>
      <c r="X132" s="674"/>
      <c r="Y132" s="675"/>
      <c r="Z132" s="675"/>
      <c r="AA132" s="499"/>
      <c r="AC132" s="474"/>
      <c r="AD132" s="540"/>
    </row>
    <row r="133" spans="1:30" s="472" customFormat="1" ht="15" x14ac:dyDescent="0.25">
      <c r="A133" s="843"/>
      <c r="B133" s="844"/>
      <c r="C133" s="844"/>
      <c r="D133" s="844"/>
      <c r="E133" s="845" t="s">
        <v>2802</v>
      </c>
      <c r="F133" s="846"/>
      <c r="G133" s="847"/>
      <c r="H133" s="666"/>
      <c r="I133" s="848">
        <v>215</v>
      </c>
      <c r="J133" s="849"/>
      <c r="K133" s="849"/>
      <c r="L133" s="850"/>
      <c r="M133" s="851"/>
      <c r="X133" s="674"/>
      <c r="Y133" s="675"/>
      <c r="Z133" s="675"/>
      <c r="AA133" s="499"/>
      <c r="AC133" s="474"/>
      <c r="AD133" s="540"/>
    </row>
    <row r="134" spans="1:30" s="472" customFormat="1" ht="15" x14ac:dyDescent="0.25">
      <c r="A134" s="843"/>
      <c r="B134" s="844"/>
      <c r="C134" s="844"/>
      <c r="D134" s="844"/>
      <c r="E134" s="845" t="s">
        <v>2707</v>
      </c>
      <c r="F134" s="846"/>
      <c r="G134" s="847"/>
      <c r="H134" s="666"/>
      <c r="I134" s="848">
        <v>1494</v>
      </c>
      <c r="J134" s="849"/>
      <c r="K134" s="849"/>
      <c r="L134" s="850"/>
      <c r="M134" s="851"/>
      <c r="X134" s="674"/>
      <c r="Y134" s="675"/>
      <c r="Z134" s="675"/>
      <c r="AA134" s="499"/>
      <c r="AC134" s="474"/>
      <c r="AD134" s="540"/>
    </row>
    <row r="135" spans="1:30" s="472" customFormat="1" ht="23.25" x14ac:dyDescent="0.25">
      <c r="A135" s="525"/>
      <c r="B135" s="692" t="s">
        <v>1898</v>
      </c>
      <c r="C135" s="1303" t="s">
        <v>1899</v>
      </c>
      <c r="D135" s="1303"/>
      <c r="E135" s="1303"/>
      <c r="F135" s="693" t="s">
        <v>2803</v>
      </c>
      <c r="G135" s="694" t="s">
        <v>1901</v>
      </c>
      <c r="H135" s="694"/>
      <c r="I135" s="694">
        <v>172.2</v>
      </c>
      <c r="J135" s="694">
        <v>172.2</v>
      </c>
      <c r="K135" s="694"/>
      <c r="L135" s="695"/>
      <c r="M135" s="696"/>
      <c r="X135" s="674"/>
      <c r="Y135" s="675"/>
      <c r="Z135" s="675"/>
      <c r="AA135" s="499"/>
      <c r="AC135" s="474" t="s">
        <v>1899</v>
      </c>
      <c r="AD135" s="540"/>
    </row>
    <row r="136" spans="1:30" s="472" customFormat="1" ht="23.25" x14ac:dyDescent="0.25">
      <c r="A136" s="525"/>
      <c r="B136" s="692" t="s">
        <v>651</v>
      </c>
      <c r="C136" s="1303" t="s">
        <v>1676</v>
      </c>
      <c r="D136" s="1303"/>
      <c r="E136" s="1303"/>
      <c r="F136" s="693" t="s">
        <v>2804</v>
      </c>
      <c r="G136" s="694">
        <v>0</v>
      </c>
      <c r="H136" s="694">
        <v>0</v>
      </c>
      <c r="I136" s="694">
        <v>0</v>
      </c>
      <c r="J136" s="694"/>
      <c r="K136" s="694">
        <v>0</v>
      </c>
      <c r="L136" s="695"/>
      <c r="M136" s="696"/>
      <c r="X136" s="674"/>
      <c r="Y136" s="675"/>
      <c r="Z136" s="675"/>
      <c r="AA136" s="499"/>
      <c r="AC136" s="474" t="s">
        <v>1676</v>
      </c>
      <c r="AD136" s="540"/>
    </row>
    <row r="137" spans="1:30" s="472" customFormat="1" ht="23.25" x14ac:dyDescent="0.25">
      <c r="A137" s="525"/>
      <c r="B137" s="692" t="s">
        <v>827</v>
      </c>
      <c r="C137" s="1303" t="s">
        <v>1903</v>
      </c>
      <c r="D137" s="1303"/>
      <c r="E137" s="1303"/>
      <c r="F137" s="693" t="s">
        <v>2805</v>
      </c>
      <c r="G137" s="694">
        <v>120.24</v>
      </c>
      <c r="H137" s="694" t="s">
        <v>1905</v>
      </c>
      <c r="I137" s="694">
        <v>6.01</v>
      </c>
      <c r="J137" s="694"/>
      <c r="K137" s="694" t="s">
        <v>2806</v>
      </c>
      <c r="L137" s="695"/>
      <c r="M137" s="696"/>
      <c r="X137" s="674"/>
      <c r="Y137" s="675"/>
      <c r="Z137" s="675"/>
      <c r="AA137" s="499"/>
      <c r="AC137" s="474" t="s">
        <v>1903</v>
      </c>
      <c r="AD137" s="540"/>
    </row>
    <row r="138" spans="1:30" s="472" customFormat="1" ht="34.5" x14ac:dyDescent="0.25">
      <c r="A138" s="525"/>
      <c r="B138" s="692" t="s">
        <v>1678</v>
      </c>
      <c r="C138" s="1303" t="s">
        <v>1679</v>
      </c>
      <c r="D138" s="1303"/>
      <c r="E138" s="1303"/>
      <c r="F138" s="693" t="s">
        <v>2807</v>
      </c>
      <c r="G138" s="694">
        <v>111.99</v>
      </c>
      <c r="H138" s="694" t="s">
        <v>1681</v>
      </c>
      <c r="I138" s="694">
        <v>10.08</v>
      </c>
      <c r="J138" s="694"/>
      <c r="K138" s="694" t="s">
        <v>2808</v>
      </c>
      <c r="L138" s="695"/>
      <c r="M138" s="696"/>
      <c r="X138" s="674"/>
      <c r="Y138" s="675"/>
      <c r="Z138" s="675"/>
      <c r="AA138" s="499"/>
      <c r="AC138" s="474" t="s">
        <v>1679</v>
      </c>
      <c r="AD138" s="540"/>
    </row>
    <row r="139" spans="1:30" s="472" customFormat="1" ht="34.5" x14ac:dyDescent="0.25">
      <c r="A139" s="525"/>
      <c r="B139" s="692" t="s">
        <v>1812</v>
      </c>
      <c r="C139" s="1303" t="s">
        <v>1813</v>
      </c>
      <c r="D139" s="1303"/>
      <c r="E139" s="1303"/>
      <c r="F139" s="693" t="s">
        <v>2809</v>
      </c>
      <c r="G139" s="694">
        <v>120.04</v>
      </c>
      <c r="H139" s="694" t="s">
        <v>1815</v>
      </c>
      <c r="I139" s="694">
        <v>444.15</v>
      </c>
      <c r="J139" s="694"/>
      <c r="K139" s="694" t="s">
        <v>2810</v>
      </c>
      <c r="L139" s="695"/>
      <c r="M139" s="696"/>
      <c r="X139" s="674"/>
      <c r="Y139" s="675"/>
      <c r="Z139" s="675"/>
      <c r="AA139" s="499"/>
      <c r="AC139" s="474" t="s">
        <v>1813</v>
      </c>
      <c r="AD139" s="540"/>
    </row>
    <row r="140" spans="1:30" s="472" customFormat="1" ht="34.5" x14ac:dyDescent="0.25">
      <c r="A140" s="525"/>
      <c r="B140" s="692" t="s">
        <v>836</v>
      </c>
      <c r="C140" s="1303" t="s">
        <v>1766</v>
      </c>
      <c r="D140" s="1303"/>
      <c r="E140" s="1303"/>
      <c r="F140" s="693" t="s">
        <v>2811</v>
      </c>
      <c r="G140" s="694">
        <v>65.709999999999994</v>
      </c>
      <c r="H140" s="694" t="s">
        <v>1768</v>
      </c>
      <c r="I140" s="694">
        <v>9.1999999999999993</v>
      </c>
      <c r="J140" s="694"/>
      <c r="K140" s="694" t="s">
        <v>2812</v>
      </c>
      <c r="L140" s="695"/>
      <c r="M140" s="696"/>
      <c r="X140" s="674"/>
      <c r="Y140" s="675"/>
      <c r="Z140" s="675"/>
      <c r="AA140" s="499"/>
      <c r="AC140" s="474" t="s">
        <v>1766</v>
      </c>
      <c r="AD140" s="540"/>
    </row>
    <row r="141" spans="1:30" s="472" customFormat="1" ht="23.25" x14ac:dyDescent="0.25">
      <c r="A141" s="525"/>
      <c r="B141" s="692" t="s">
        <v>840</v>
      </c>
      <c r="C141" s="1303" t="s">
        <v>1823</v>
      </c>
      <c r="D141" s="1303"/>
      <c r="E141" s="1303"/>
      <c r="F141" s="693" t="s">
        <v>2813</v>
      </c>
      <c r="G141" s="694">
        <v>1.2</v>
      </c>
      <c r="H141" s="694" t="s">
        <v>1825</v>
      </c>
      <c r="I141" s="694">
        <v>1.91</v>
      </c>
      <c r="J141" s="694"/>
      <c r="K141" s="694" t="s">
        <v>2814</v>
      </c>
      <c r="L141" s="695"/>
      <c r="M141" s="696"/>
      <c r="X141" s="674"/>
      <c r="Y141" s="675"/>
      <c r="Z141" s="675"/>
      <c r="AA141" s="499"/>
      <c r="AC141" s="474" t="s">
        <v>1823</v>
      </c>
      <c r="AD141" s="540"/>
    </row>
    <row r="142" spans="1:30" s="472" customFormat="1" ht="34.5" x14ac:dyDescent="0.25">
      <c r="A142" s="525"/>
      <c r="B142" s="692" t="s">
        <v>842</v>
      </c>
      <c r="C142" s="1303" t="s">
        <v>1827</v>
      </c>
      <c r="D142" s="1303"/>
      <c r="E142" s="1303"/>
      <c r="F142" s="693" t="s">
        <v>2815</v>
      </c>
      <c r="G142" s="694">
        <v>12.31</v>
      </c>
      <c r="H142" s="694" t="s">
        <v>1829</v>
      </c>
      <c r="I142" s="694">
        <v>9.11</v>
      </c>
      <c r="J142" s="694"/>
      <c r="K142" s="694" t="s">
        <v>2816</v>
      </c>
      <c r="L142" s="695"/>
      <c r="M142" s="696"/>
      <c r="X142" s="674"/>
      <c r="Y142" s="675"/>
      <c r="Z142" s="675"/>
      <c r="AA142" s="499"/>
      <c r="AC142" s="474" t="s">
        <v>1827</v>
      </c>
      <c r="AD142" s="540"/>
    </row>
    <row r="143" spans="1:30" s="472" customFormat="1" ht="23.25" x14ac:dyDescent="0.25">
      <c r="A143" s="525"/>
      <c r="B143" s="692" t="s">
        <v>845</v>
      </c>
      <c r="C143" s="1303" t="s">
        <v>1831</v>
      </c>
      <c r="D143" s="1303"/>
      <c r="E143" s="1303"/>
      <c r="F143" s="693" t="s">
        <v>2817</v>
      </c>
      <c r="G143" s="694">
        <v>6.22</v>
      </c>
      <c r="H143" s="694"/>
      <c r="I143" s="694">
        <v>8.82</v>
      </c>
      <c r="J143" s="694"/>
      <c r="K143" s="694"/>
      <c r="L143" s="695"/>
      <c r="M143" s="696"/>
      <c r="X143" s="674"/>
      <c r="Y143" s="675"/>
      <c r="Z143" s="675"/>
      <c r="AA143" s="499"/>
      <c r="AC143" s="474" t="s">
        <v>1831</v>
      </c>
      <c r="AD143" s="540"/>
    </row>
    <row r="144" spans="1:30" s="472" customFormat="1" ht="23.25" x14ac:dyDescent="0.25">
      <c r="A144" s="525"/>
      <c r="B144" s="692" t="s">
        <v>848</v>
      </c>
      <c r="C144" s="1303" t="s">
        <v>1833</v>
      </c>
      <c r="D144" s="1303"/>
      <c r="E144" s="1303"/>
      <c r="F144" s="693" t="s">
        <v>2818</v>
      </c>
      <c r="G144" s="694">
        <v>6.09</v>
      </c>
      <c r="H144" s="694"/>
      <c r="I144" s="694">
        <v>2.59</v>
      </c>
      <c r="J144" s="694"/>
      <c r="K144" s="694"/>
      <c r="L144" s="695"/>
      <c r="M144" s="696"/>
      <c r="X144" s="674"/>
      <c r="Y144" s="675"/>
      <c r="Z144" s="675"/>
      <c r="AA144" s="499"/>
      <c r="AC144" s="474" t="s">
        <v>1833</v>
      </c>
      <c r="AD144" s="540"/>
    </row>
    <row r="145" spans="1:30" s="472" customFormat="1" ht="23.25" x14ac:dyDescent="0.25">
      <c r="A145" s="525"/>
      <c r="B145" s="692" t="s">
        <v>1919</v>
      </c>
      <c r="C145" s="1303" t="s">
        <v>1920</v>
      </c>
      <c r="D145" s="1303"/>
      <c r="E145" s="1303"/>
      <c r="F145" s="693" t="s">
        <v>2819</v>
      </c>
      <c r="G145" s="694">
        <v>10315.01</v>
      </c>
      <c r="H145" s="694"/>
      <c r="I145" s="694">
        <v>34.04</v>
      </c>
      <c r="J145" s="694"/>
      <c r="K145" s="694"/>
      <c r="L145" s="695"/>
      <c r="M145" s="696"/>
      <c r="X145" s="674"/>
      <c r="Y145" s="675"/>
      <c r="Z145" s="675"/>
      <c r="AA145" s="499"/>
      <c r="AC145" s="474" t="s">
        <v>1920</v>
      </c>
      <c r="AD145" s="540"/>
    </row>
    <row r="146" spans="1:30" s="472" customFormat="1" ht="23.25" x14ac:dyDescent="0.25">
      <c r="A146" s="525"/>
      <c r="B146" s="692" t="s">
        <v>1838</v>
      </c>
      <c r="C146" s="1303" t="s">
        <v>1839</v>
      </c>
      <c r="D146" s="1303"/>
      <c r="E146" s="1303"/>
      <c r="F146" s="693" t="s">
        <v>2820</v>
      </c>
      <c r="G146" s="694">
        <v>9040.01</v>
      </c>
      <c r="H146" s="694"/>
      <c r="I146" s="694">
        <v>38.869999999999997</v>
      </c>
      <c r="J146" s="694"/>
      <c r="K146" s="694"/>
      <c r="L146" s="695"/>
      <c r="M146" s="696"/>
      <c r="X146" s="674"/>
      <c r="Y146" s="675"/>
      <c r="Z146" s="675"/>
      <c r="AA146" s="499"/>
      <c r="AC146" s="474" t="s">
        <v>1839</v>
      </c>
      <c r="AD146" s="540"/>
    </row>
    <row r="147" spans="1:30" s="472" customFormat="1" ht="23.25" x14ac:dyDescent="0.25">
      <c r="A147" s="525"/>
      <c r="B147" s="692" t="s">
        <v>856</v>
      </c>
      <c r="C147" s="1303" t="s">
        <v>1775</v>
      </c>
      <c r="D147" s="1303"/>
      <c r="E147" s="1303"/>
      <c r="F147" s="693" t="s">
        <v>1841</v>
      </c>
      <c r="G147" s="694">
        <v>11978</v>
      </c>
      <c r="H147" s="694"/>
      <c r="I147" s="694">
        <v>0</v>
      </c>
      <c r="J147" s="694"/>
      <c r="K147" s="694"/>
      <c r="L147" s="695"/>
      <c r="M147" s="696"/>
      <c r="X147" s="674"/>
      <c r="Y147" s="675"/>
      <c r="Z147" s="675"/>
      <c r="AA147" s="499"/>
      <c r="AC147" s="474" t="s">
        <v>1775</v>
      </c>
      <c r="AD147" s="540"/>
    </row>
    <row r="148" spans="1:30" s="472" customFormat="1" ht="23.25" x14ac:dyDescent="0.25">
      <c r="A148" s="525"/>
      <c r="B148" s="692" t="s">
        <v>858</v>
      </c>
      <c r="C148" s="1303" t="s">
        <v>1842</v>
      </c>
      <c r="D148" s="1303"/>
      <c r="E148" s="1303"/>
      <c r="F148" s="693" t="s">
        <v>1923</v>
      </c>
      <c r="G148" s="694">
        <v>37900</v>
      </c>
      <c r="H148" s="694"/>
      <c r="I148" s="694">
        <v>0</v>
      </c>
      <c r="J148" s="694"/>
      <c r="K148" s="694"/>
      <c r="L148" s="695"/>
      <c r="M148" s="696"/>
      <c r="X148" s="674"/>
      <c r="Y148" s="675"/>
      <c r="Z148" s="675"/>
      <c r="AA148" s="499"/>
      <c r="AC148" s="474" t="s">
        <v>1842</v>
      </c>
      <c r="AD148" s="540"/>
    </row>
    <row r="149" spans="1:30" s="472" customFormat="1" ht="23.25" x14ac:dyDescent="0.25">
      <c r="A149" s="533" t="s">
        <v>878</v>
      </c>
      <c r="B149" s="704" t="s">
        <v>1847</v>
      </c>
      <c r="C149" s="1314" t="s">
        <v>1848</v>
      </c>
      <c r="D149" s="1314"/>
      <c r="E149" s="1314"/>
      <c r="F149" s="705" t="s">
        <v>2821</v>
      </c>
      <c r="G149" s="706">
        <v>0</v>
      </c>
      <c r="H149" s="706"/>
      <c r="I149" s="706">
        <v>0</v>
      </c>
      <c r="J149" s="706"/>
      <c r="K149" s="706"/>
      <c r="L149" s="707"/>
      <c r="M149" s="708"/>
      <c r="X149" s="674"/>
      <c r="Y149" s="675"/>
      <c r="Z149" s="675"/>
      <c r="AA149" s="499"/>
      <c r="AC149" s="474"/>
      <c r="AD149" s="540" t="s">
        <v>1848</v>
      </c>
    </row>
    <row r="150" spans="1:30" s="472" customFormat="1" ht="34.5" x14ac:dyDescent="0.25">
      <c r="A150" s="525"/>
      <c r="B150" s="692" t="s">
        <v>1925</v>
      </c>
      <c r="C150" s="1303" t="s">
        <v>1926</v>
      </c>
      <c r="D150" s="1303"/>
      <c r="E150" s="1303"/>
      <c r="F150" s="693" t="s">
        <v>2822</v>
      </c>
      <c r="G150" s="694">
        <v>5989</v>
      </c>
      <c r="H150" s="694"/>
      <c r="I150" s="694">
        <v>59.29</v>
      </c>
      <c r="J150" s="694"/>
      <c r="K150" s="694"/>
      <c r="L150" s="695"/>
      <c r="M150" s="696"/>
      <c r="X150" s="674"/>
      <c r="Y150" s="675"/>
      <c r="Z150" s="675"/>
      <c r="AA150" s="499"/>
      <c r="AC150" s="474" t="s">
        <v>1926</v>
      </c>
      <c r="AD150" s="540"/>
    </row>
    <row r="151" spans="1:30" s="472" customFormat="1" ht="68.25" x14ac:dyDescent="0.25">
      <c r="A151" s="525"/>
      <c r="B151" s="692" t="s">
        <v>862</v>
      </c>
      <c r="C151" s="1303" t="s">
        <v>1850</v>
      </c>
      <c r="D151" s="1303"/>
      <c r="E151" s="1303"/>
      <c r="F151" s="693" t="s">
        <v>2823</v>
      </c>
      <c r="G151" s="694">
        <v>50.24</v>
      </c>
      <c r="H151" s="694"/>
      <c r="I151" s="694">
        <v>0.44</v>
      </c>
      <c r="J151" s="694"/>
      <c r="K151" s="694"/>
      <c r="L151" s="695"/>
      <c r="M151" s="696"/>
      <c r="X151" s="674"/>
      <c r="Y151" s="675"/>
      <c r="Z151" s="675"/>
      <c r="AA151" s="499"/>
      <c r="AC151" s="474" t="s">
        <v>1850</v>
      </c>
      <c r="AD151" s="540"/>
    </row>
    <row r="152" spans="1:30" s="472" customFormat="1" ht="34.5" x14ac:dyDescent="0.25">
      <c r="A152" s="525"/>
      <c r="B152" s="692" t="s">
        <v>865</v>
      </c>
      <c r="C152" s="1303" t="s">
        <v>1786</v>
      </c>
      <c r="D152" s="1303"/>
      <c r="E152" s="1303"/>
      <c r="F152" s="693" t="s">
        <v>1852</v>
      </c>
      <c r="G152" s="694">
        <v>4455.2</v>
      </c>
      <c r="H152" s="694"/>
      <c r="I152" s="694">
        <v>0</v>
      </c>
      <c r="J152" s="694"/>
      <c r="K152" s="694"/>
      <c r="L152" s="695"/>
      <c r="M152" s="696"/>
      <c r="X152" s="674"/>
      <c r="Y152" s="675"/>
      <c r="Z152" s="675"/>
      <c r="AA152" s="499"/>
      <c r="AC152" s="474" t="s">
        <v>1786</v>
      </c>
      <c r="AD152" s="540"/>
    </row>
    <row r="153" spans="1:30" s="472" customFormat="1" ht="23.25" x14ac:dyDescent="0.25">
      <c r="A153" s="525"/>
      <c r="B153" s="692" t="s">
        <v>1853</v>
      </c>
      <c r="C153" s="1303" t="s">
        <v>1854</v>
      </c>
      <c r="D153" s="1303"/>
      <c r="E153" s="1303"/>
      <c r="F153" s="693" t="s">
        <v>2824</v>
      </c>
      <c r="G153" s="694">
        <v>4920</v>
      </c>
      <c r="H153" s="694"/>
      <c r="I153" s="694">
        <v>4.43</v>
      </c>
      <c r="J153" s="694"/>
      <c r="K153" s="694"/>
      <c r="L153" s="695"/>
      <c r="M153" s="696"/>
      <c r="X153" s="674"/>
      <c r="Y153" s="675"/>
      <c r="Z153" s="675"/>
      <c r="AA153" s="499"/>
      <c r="AC153" s="474" t="s">
        <v>1854</v>
      </c>
      <c r="AD153" s="540"/>
    </row>
    <row r="154" spans="1:30" s="472" customFormat="1" ht="45.75" x14ac:dyDescent="0.25">
      <c r="A154" s="525"/>
      <c r="B154" s="692" t="s">
        <v>1856</v>
      </c>
      <c r="C154" s="1303" t="s">
        <v>1857</v>
      </c>
      <c r="D154" s="1303"/>
      <c r="E154" s="1303"/>
      <c r="F154" s="693" t="s">
        <v>2825</v>
      </c>
      <c r="G154" s="694">
        <v>1700</v>
      </c>
      <c r="H154" s="694"/>
      <c r="I154" s="694">
        <v>0.85</v>
      </c>
      <c r="J154" s="694"/>
      <c r="K154" s="694"/>
      <c r="L154" s="695"/>
      <c r="M154" s="696"/>
      <c r="X154" s="674"/>
      <c r="Y154" s="675"/>
      <c r="Z154" s="675"/>
      <c r="AA154" s="499"/>
      <c r="AC154" s="474" t="s">
        <v>1857</v>
      </c>
      <c r="AD154" s="540"/>
    </row>
    <row r="155" spans="1:30" s="472" customFormat="1" ht="23.25" x14ac:dyDescent="0.25">
      <c r="A155" s="525"/>
      <c r="B155" s="692" t="s">
        <v>871</v>
      </c>
      <c r="C155" s="1303" t="s">
        <v>1859</v>
      </c>
      <c r="D155" s="1303"/>
      <c r="E155" s="1303"/>
      <c r="F155" s="693" t="s">
        <v>2826</v>
      </c>
      <c r="G155" s="694">
        <v>15620</v>
      </c>
      <c r="H155" s="694"/>
      <c r="I155" s="694">
        <v>1.56</v>
      </c>
      <c r="J155" s="694"/>
      <c r="K155" s="694"/>
      <c r="L155" s="695"/>
      <c r="M155" s="696"/>
      <c r="X155" s="674"/>
      <c r="Y155" s="675"/>
      <c r="Z155" s="675"/>
      <c r="AA155" s="499"/>
      <c r="AC155" s="474" t="s">
        <v>1859</v>
      </c>
      <c r="AD155" s="540"/>
    </row>
    <row r="156" spans="1:30" s="472" customFormat="1" ht="23.25" x14ac:dyDescent="0.25">
      <c r="A156" s="525"/>
      <c r="B156" s="692" t="s">
        <v>1861</v>
      </c>
      <c r="C156" s="1303" t="s">
        <v>1862</v>
      </c>
      <c r="D156" s="1303"/>
      <c r="E156" s="1303"/>
      <c r="F156" s="693" t="s">
        <v>2827</v>
      </c>
      <c r="G156" s="694">
        <v>9420</v>
      </c>
      <c r="H156" s="694"/>
      <c r="I156" s="694">
        <v>2.83</v>
      </c>
      <c r="J156" s="694"/>
      <c r="K156" s="694"/>
      <c r="L156" s="695"/>
      <c r="M156" s="696"/>
      <c r="X156" s="674"/>
      <c r="Y156" s="675"/>
      <c r="Z156" s="675"/>
      <c r="AA156" s="499"/>
      <c r="AC156" s="474" t="s">
        <v>1862</v>
      </c>
      <c r="AD156" s="540"/>
    </row>
    <row r="157" spans="1:30" s="472" customFormat="1" ht="57" x14ac:dyDescent="0.25">
      <c r="A157" s="676" t="s">
        <v>663</v>
      </c>
      <c r="B157" s="677" t="s">
        <v>1667</v>
      </c>
      <c r="C157" s="1304" t="s">
        <v>1668</v>
      </c>
      <c r="D157" s="1304"/>
      <c r="E157" s="1304"/>
      <c r="F157" s="688">
        <v>16</v>
      </c>
      <c r="G157" s="679" t="s">
        <v>1236</v>
      </c>
      <c r="H157" s="679" t="s">
        <v>1237</v>
      </c>
      <c r="I157" s="679">
        <v>969</v>
      </c>
      <c r="J157" s="679">
        <v>214</v>
      </c>
      <c r="K157" s="680" t="s">
        <v>1238</v>
      </c>
      <c r="L157" s="689">
        <v>1.635</v>
      </c>
      <c r="M157" s="690">
        <v>26.16</v>
      </c>
      <c r="X157" s="674"/>
      <c r="Y157" s="675"/>
      <c r="Z157" s="675"/>
      <c r="AA157" s="499" t="s">
        <v>1668</v>
      </c>
      <c r="AC157" s="474"/>
      <c r="AD157" s="540"/>
    </row>
    <row r="158" spans="1:30" s="472" customFormat="1" ht="15" x14ac:dyDescent="0.25">
      <c r="A158" s="682"/>
      <c r="B158" s="683"/>
      <c r="C158" s="684" t="s">
        <v>2828</v>
      </c>
      <c r="D158" s="685"/>
      <c r="E158" s="685"/>
      <c r="F158" s="685"/>
      <c r="G158" s="685"/>
      <c r="H158" s="685"/>
      <c r="I158" s="685"/>
      <c r="J158" s="685"/>
      <c r="K158" s="685"/>
      <c r="L158" s="685"/>
      <c r="M158" s="686"/>
      <c r="X158" s="674"/>
      <c r="Y158" s="675"/>
      <c r="Z158" s="675"/>
      <c r="AA158" s="499"/>
      <c r="AC158" s="474"/>
      <c r="AD158" s="540"/>
    </row>
    <row r="159" spans="1:30" s="472" customFormat="1" ht="33.75" x14ac:dyDescent="0.25">
      <c r="A159" s="560"/>
      <c r="B159" s="691" t="s">
        <v>1670</v>
      </c>
      <c r="C159" s="1301" t="s">
        <v>1671</v>
      </c>
      <c r="D159" s="1301"/>
      <c r="E159" s="1301"/>
      <c r="F159" s="1301"/>
      <c r="G159" s="1301"/>
      <c r="H159" s="1301"/>
      <c r="I159" s="1301"/>
      <c r="J159" s="1301"/>
      <c r="K159" s="1301"/>
      <c r="L159" s="1301"/>
      <c r="M159" s="1302"/>
      <c r="X159" s="674"/>
      <c r="Y159" s="675"/>
      <c r="Z159" s="675"/>
      <c r="AA159" s="499"/>
      <c r="AB159" s="509" t="s">
        <v>1671</v>
      </c>
      <c r="AC159" s="474"/>
      <c r="AD159" s="540"/>
    </row>
    <row r="160" spans="1:30" s="472" customFormat="1" ht="15" x14ac:dyDescent="0.25">
      <c r="A160" s="843"/>
      <c r="B160" s="844"/>
      <c r="C160" s="844"/>
      <c r="D160" s="844"/>
      <c r="E160" s="845" t="s">
        <v>2829</v>
      </c>
      <c r="F160" s="846"/>
      <c r="G160" s="847"/>
      <c r="H160" s="666"/>
      <c r="I160" s="848">
        <v>244</v>
      </c>
      <c r="J160" s="849"/>
      <c r="K160" s="849"/>
      <c r="L160" s="850"/>
      <c r="M160" s="851"/>
      <c r="X160" s="674"/>
      <c r="Y160" s="675"/>
      <c r="Z160" s="675"/>
      <c r="AA160" s="499"/>
      <c r="AC160" s="474"/>
      <c r="AD160" s="540"/>
    </row>
    <row r="161" spans="1:30" s="472" customFormat="1" ht="15" x14ac:dyDescent="0.25">
      <c r="A161" s="843"/>
      <c r="B161" s="844"/>
      <c r="C161" s="844"/>
      <c r="D161" s="844"/>
      <c r="E161" s="845" t="s">
        <v>2830</v>
      </c>
      <c r="F161" s="846"/>
      <c r="G161" s="847"/>
      <c r="H161" s="666"/>
      <c r="I161" s="848">
        <v>183</v>
      </c>
      <c r="J161" s="849"/>
      <c r="K161" s="849"/>
      <c r="L161" s="850"/>
      <c r="M161" s="851"/>
      <c r="X161" s="674"/>
      <c r="Y161" s="675"/>
      <c r="Z161" s="675"/>
      <c r="AA161" s="499"/>
      <c r="AC161" s="474"/>
      <c r="AD161" s="540"/>
    </row>
    <row r="162" spans="1:30" s="472" customFormat="1" ht="15" x14ac:dyDescent="0.25">
      <c r="A162" s="843"/>
      <c r="B162" s="844"/>
      <c r="C162" s="844"/>
      <c r="D162" s="844"/>
      <c r="E162" s="845" t="s">
        <v>2707</v>
      </c>
      <c r="F162" s="846"/>
      <c r="G162" s="847"/>
      <c r="H162" s="666"/>
      <c r="I162" s="848">
        <v>1396</v>
      </c>
      <c r="J162" s="849"/>
      <c r="K162" s="849"/>
      <c r="L162" s="850"/>
      <c r="M162" s="851"/>
      <c r="X162" s="674"/>
      <c r="Y162" s="675"/>
      <c r="Z162" s="675"/>
      <c r="AA162" s="499"/>
      <c r="AC162" s="474"/>
      <c r="AD162" s="540"/>
    </row>
    <row r="163" spans="1:30" s="472" customFormat="1" ht="23.25" x14ac:dyDescent="0.25">
      <c r="A163" s="525"/>
      <c r="B163" s="692" t="s">
        <v>1672</v>
      </c>
      <c r="C163" s="1303" t="s">
        <v>1673</v>
      </c>
      <c r="D163" s="1303"/>
      <c r="E163" s="1303"/>
      <c r="F163" s="693" t="s">
        <v>2831</v>
      </c>
      <c r="G163" s="694" t="s">
        <v>1675</v>
      </c>
      <c r="H163" s="694"/>
      <c r="I163" s="694">
        <v>213.73</v>
      </c>
      <c r="J163" s="694">
        <v>213.73</v>
      </c>
      <c r="K163" s="694"/>
      <c r="L163" s="695"/>
      <c r="M163" s="696"/>
      <c r="X163" s="674"/>
      <c r="Y163" s="675"/>
      <c r="Z163" s="675"/>
      <c r="AA163" s="499"/>
      <c r="AC163" s="474" t="s">
        <v>1673</v>
      </c>
      <c r="AD163" s="540"/>
    </row>
    <row r="164" spans="1:30" s="472" customFormat="1" ht="23.25" x14ac:dyDescent="0.25">
      <c r="A164" s="525"/>
      <c r="B164" s="692" t="s">
        <v>651</v>
      </c>
      <c r="C164" s="1303" t="s">
        <v>1676</v>
      </c>
      <c r="D164" s="1303"/>
      <c r="E164" s="1303"/>
      <c r="F164" s="693" t="s">
        <v>2832</v>
      </c>
      <c r="G164" s="694">
        <v>0</v>
      </c>
      <c r="H164" s="694">
        <v>0</v>
      </c>
      <c r="I164" s="694">
        <v>0</v>
      </c>
      <c r="J164" s="694"/>
      <c r="K164" s="694">
        <v>0</v>
      </c>
      <c r="L164" s="695"/>
      <c r="M164" s="696"/>
      <c r="X164" s="674"/>
      <c r="Y164" s="675"/>
      <c r="Z164" s="675"/>
      <c r="AA164" s="499"/>
      <c r="AC164" s="474" t="s">
        <v>1676</v>
      </c>
      <c r="AD164" s="540"/>
    </row>
    <row r="165" spans="1:30" s="472" customFormat="1" ht="34.5" x14ac:dyDescent="0.25">
      <c r="A165" s="525"/>
      <c r="B165" s="692" t="s">
        <v>1678</v>
      </c>
      <c r="C165" s="1303" t="s">
        <v>1679</v>
      </c>
      <c r="D165" s="1303"/>
      <c r="E165" s="1303"/>
      <c r="F165" s="693" t="s">
        <v>2833</v>
      </c>
      <c r="G165" s="694">
        <v>111.99</v>
      </c>
      <c r="H165" s="694" t="s">
        <v>1681</v>
      </c>
      <c r="I165" s="694">
        <v>501.72</v>
      </c>
      <c r="J165" s="694"/>
      <c r="K165" s="694" t="s">
        <v>2834</v>
      </c>
      <c r="L165" s="695"/>
      <c r="M165" s="696"/>
      <c r="X165" s="674"/>
      <c r="Y165" s="675"/>
      <c r="Z165" s="675"/>
      <c r="AA165" s="499"/>
      <c r="AC165" s="474" t="s">
        <v>1679</v>
      </c>
      <c r="AD165" s="540"/>
    </row>
    <row r="166" spans="1:30" s="472" customFormat="1" ht="34.5" x14ac:dyDescent="0.25">
      <c r="A166" s="525"/>
      <c r="B166" s="692" t="s">
        <v>1683</v>
      </c>
      <c r="C166" s="1303" t="s">
        <v>1684</v>
      </c>
      <c r="D166" s="1303"/>
      <c r="E166" s="1303"/>
      <c r="F166" s="693" t="s">
        <v>2835</v>
      </c>
      <c r="G166" s="694">
        <v>1</v>
      </c>
      <c r="H166" s="694"/>
      <c r="I166" s="694">
        <v>2.88</v>
      </c>
      <c r="J166" s="694"/>
      <c r="K166" s="694"/>
      <c r="L166" s="695"/>
      <c r="M166" s="696"/>
      <c r="X166" s="674"/>
      <c r="Y166" s="675"/>
      <c r="Z166" s="675"/>
      <c r="AA166" s="499"/>
      <c r="AC166" s="474" t="s">
        <v>1684</v>
      </c>
      <c r="AD166" s="540"/>
    </row>
    <row r="167" spans="1:30" s="472" customFormat="1" ht="57" x14ac:dyDescent="0.25">
      <c r="A167" s="676" t="s">
        <v>664</v>
      </c>
      <c r="B167" s="677" t="s">
        <v>1686</v>
      </c>
      <c r="C167" s="1304" t="s">
        <v>1687</v>
      </c>
      <c r="D167" s="1304"/>
      <c r="E167" s="1304"/>
      <c r="F167" s="688">
        <v>54</v>
      </c>
      <c r="G167" s="679" t="s">
        <v>1688</v>
      </c>
      <c r="H167" s="679"/>
      <c r="I167" s="679">
        <v>624</v>
      </c>
      <c r="J167" s="679">
        <v>616</v>
      </c>
      <c r="K167" s="680"/>
      <c r="L167" s="689">
        <v>1.395</v>
      </c>
      <c r="M167" s="690">
        <v>75.33</v>
      </c>
      <c r="X167" s="674"/>
      <c r="Y167" s="675"/>
      <c r="Z167" s="675"/>
      <c r="AA167" s="499" t="s">
        <v>1687</v>
      </c>
      <c r="AC167" s="474"/>
      <c r="AD167" s="540"/>
    </row>
    <row r="168" spans="1:30" s="472" customFormat="1" ht="15" x14ac:dyDescent="0.25">
      <c r="A168" s="682"/>
      <c r="B168" s="683"/>
      <c r="C168" s="684" t="s">
        <v>2836</v>
      </c>
      <c r="D168" s="685"/>
      <c r="E168" s="685"/>
      <c r="F168" s="685"/>
      <c r="G168" s="685"/>
      <c r="H168" s="685"/>
      <c r="I168" s="685"/>
      <c r="J168" s="685"/>
      <c r="K168" s="685"/>
      <c r="L168" s="685"/>
      <c r="M168" s="686"/>
      <c r="X168" s="674"/>
      <c r="Y168" s="675"/>
      <c r="Z168" s="675"/>
      <c r="AA168" s="499"/>
      <c r="AC168" s="474"/>
      <c r="AD168" s="540"/>
    </row>
    <row r="169" spans="1:30" s="472" customFormat="1" ht="33.75" x14ac:dyDescent="0.25">
      <c r="A169" s="560"/>
      <c r="B169" s="691" t="s">
        <v>1670</v>
      </c>
      <c r="C169" s="1301" t="s">
        <v>1671</v>
      </c>
      <c r="D169" s="1301"/>
      <c r="E169" s="1301"/>
      <c r="F169" s="1301"/>
      <c r="G169" s="1301"/>
      <c r="H169" s="1301"/>
      <c r="I169" s="1301"/>
      <c r="J169" s="1301"/>
      <c r="K169" s="1301"/>
      <c r="L169" s="1301"/>
      <c r="M169" s="1302"/>
      <c r="X169" s="674"/>
      <c r="Y169" s="675"/>
      <c r="Z169" s="675"/>
      <c r="AA169" s="499"/>
      <c r="AB169" s="509" t="s">
        <v>1671</v>
      </c>
      <c r="AC169" s="474"/>
      <c r="AD169" s="540"/>
    </row>
    <row r="170" spans="1:30" s="472" customFormat="1" ht="15" x14ac:dyDescent="0.25">
      <c r="A170" s="843"/>
      <c r="B170" s="844"/>
      <c r="C170" s="844"/>
      <c r="D170" s="844"/>
      <c r="E170" s="845" t="s">
        <v>2837</v>
      </c>
      <c r="F170" s="846"/>
      <c r="G170" s="847"/>
      <c r="H170" s="666"/>
      <c r="I170" s="848">
        <v>493</v>
      </c>
      <c r="J170" s="849"/>
      <c r="K170" s="849"/>
      <c r="L170" s="850"/>
      <c r="M170" s="851"/>
      <c r="X170" s="674"/>
      <c r="Y170" s="675"/>
      <c r="Z170" s="675"/>
      <c r="AA170" s="499"/>
      <c r="AC170" s="474"/>
      <c r="AD170" s="540"/>
    </row>
    <row r="171" spans="1:30" s="472" customFormat="1" ht="15" x14ac:dyDescent="0.25">
      <c r="A171" s="843"/>
      <c r="B171" s="844"/>
      <c r="C171" s="844"/>
      <c r="D171" s="844"/>
      <c r="E171" s="845" t="s">
        <v>2838</v>
      </c>
      <c r="F171" s="846"/>
      <c r="G171" s="847"/>
      <c r="H171" s="666"/>
      <c r="I171" s="848">
        <v>370</v>
      </c>
      <c r="J171" s="849"/>
      <c r="K171" s="849"/>
      <c r="L171" s="850"/>
      <c r="M171" s="851"/>
      <c r="X171" s="674"/>
      <c r="Y171" s="675"/>
      <c r="Z171" s="675"/>
      <c r="AA171" s="499"/>
      <c r="AC171" s="474"/>
      <c r="AD171" s="540"/>
    </row>
    <row r="172" spans="1:30" s="472" customFormat="1" ht="15" x14ac:dyDescent="0.25">
      <c r="A172" s="843"/>
      <c r="B172" s="844"/>
      <c r="C172" s="844"/>
      <c r="D172" s="844"/>
      <c r="E172" s="845" t="s">
        <v>2707</v>
      </c>
      <c r="F172" s="846"/>
      <c r="G172" s="847"/>
      <c r="H172" s="666"/>
      <c r="I172" s="848">
        <v>1487</v>
      </c>
      <c r="J172" s="849"/>
      <c r="K172" s="849"/>
      <c r="L172" s="850"/>
      <c r="M172" s="851"/>
      <c r="X172" s="674"/>
      <c r="Y172" s="675"/>
      <c r="Z172" s="675"/>
      <c r="AA172" s="499"/>
      <c r="AC172" s="474"/>
      <c r="AD172" s="540"/>
    </row>
    <row r="173" spans="1:30" s="472" customFormat="1" ht="23.25" x14ac:dyDescent="0.25">
      <c r="A173" s="525"/>
      <c r="B173" s="692" t="s">
        <v>1672</v>
      </c>
      <c r="C173" s="1303" t="s">
        <v>1673</v>
      </c>
      <c r="D173" s="1303"/>
      <c r="E173" s="1303"/>
      <c r="F173" s="693" t="s">
        <v>2839</v>
      </c>
      <c r="G173" s="694" t="s">
        <v>1675</v>
      </c>
      <c r="H173" s="694"/>
      <c r="I173" s="694">
        <v>615.45000000000005</v>
      </c>
      <c r="J173" s="694">
        <v>615.45000000000005</v>
      </c>
      <c r="K173" s="694"/>
      <c r="L173" s="695"/>
      <c r="M173" s="696"/>
      <c r="X173" s="674"/>
      <c r="Y173" s="675"/>
      <c r="Z173" s="675"/>
      <c r="AA173" s="499"/>
      <c r="AC173" s="474" t="s">
        <v>1673</v>
      </c>
      <c r="AD173" s="540"/>
    </row>
    <row r="174" spans="1:30" s="472" customFormat="1" ht="34.5" x14ac:dyDescent="0.25">
      <c r="A174" s="525"/>
      <c r="B174" s="692" t="s">
        <v>1683</v>
      </c>
      <c r="C174" s="1303" t="s">
        <v>1684</v>
      </c>
      <c r="D174" s="1303"/>
      <c r="E174" s="1303"/>
      <c r="F174" s="693" t="s">
        <v>2840</v>
      </c>
      <c r="G174" s="694">
        <v>1</v>
      </c>
      <c r="H174" s="694"/>
      <c r="I174" s="694">
        <v>8.1</v>
      </c>
      <c r="J174" s="694"/>
      <c r="K174" s="694"/>
      <c r="L174" s="695"/>
      <c r="M174" s="696"/>
      <c r="X174" s="674"/>
      <c r="Y174" s="675"/>
      <c r="Z174" s="675"/>
      <c r="AA174" s="499"/>
      <c r="AC174" s="474" t="s">
        <v>1684</v>
      </c>
      <c r="AD174" s="540"/>
    </row>
    <row r="175" spans="1:30" s="472" customFormat="1" ht="57" x14ac:dyDescent="0.25">
      <c r="A175" s="676" t="s">
        <v>665</v>
      </c>
      <c r="B175" s="677" t="s">
        <v>1667</v>
      </c>
      <c r="C175" s="1304" t="s">
        <v>1935</v>
      </c>
      <c r="D175" s="1304"/>
      <c r="E175" s="1304"/>
      <c r="F175" s="688">
        <v>8</v>
      </c>
      <c r="G175" s="679" t="s">
        <v>1236</v>
      </c>
      <c r="H175" s="679" t="s">
        <v>1237</v>
      </c>
      <c r="I175" s="679">
        <v>485</v>
      </c>
      <c r="J175" s="679">
        <v>107</v>
      </c>
      <c r="K175" s="680" t="s">
        <v>1244</v>
      </c>
      <c r="L175" s="689">
        <v>1.635</v>
      </c>
      <c r="M175" s="690">
        <v>13.08</v>
      </c>
      <c r="X175" s="674"/>
      <c r="Y175" s="675"/>
      <c r="Z175" s="675"/>
      <c r="AA175" s="499" t="s">
        <v>1935</v>
      </c>
      <c r="AC175" s="474"/>
      <c r="AD175" s="540"/>
    </row>
    <row r="176" spans="1:30" s="472" customFormat="1" ht="33.75" x14ac:dyDescent="0.25">
      <c r="A176" s="560"/>
      <c r="B176" s="691" t="s">
        <v>1670</v>
      </c>
      <c r="C176" s="1301" t="s">
        <v>1671</v>
      </c>
      <c r="D176" s="1301"/>
      <c r="E176" s="1301"/>
      <c r="F176" s="1301"/>
      <c r="G176" s="1301"/>
      <c r="H176" s="1301"/>
      <c r="I176" s="1301"/>
      <c r="J176" s="1301"/>
      <c r="K176" s="1301"/>
      <c r="L176" s="1301"/>
      <c r="M176" s="1302"/>
      <c r="X176" s="674"/>
      <c r="Y176" s="675"/>
      <c r="Z176" s="675"/>
      <c r="AA176" s="499"/>
      <c r="AB176" s="509" t="s">
        <v>1671</v>
      </c>
      <c r="AC176" s="474"/>
      <c r="AD176" s="540"/>
    </row>
    <row r="177" spans="1:30" s="472" customFormat="1" ht="15" x14ac:dyDescent="0.25">
      <c r="A177" s="843"/>
      <c r="B177" s="844"/>
      <c r="C177" s="844"/>
      <c r="D177" s="844"/>
      <c r="E177" s="845" t="s">
        <v>2841</v>
      </c>
      <c r="F177" s="846"/>
      <c r="G177" s="847"/>
      <c r="H177" s="666"/>
      <c r="I177" s="848">
        <v>122</v>
      </c>
      <c r="J177" s="849"/>
      <c r="K177" s="849"/>
      <c r="L177" s="850"/>
      <c r="M177" s="851"/>
      <c r="X177" s="674"/>
      <c r="Y177" s="675"/>
      <c r="Z177" s="675"/>
      <c r="AA177" s="499"/>
      <c r="AC177" s="474"/>
      <c r="AD177" s="540"/>
    </row>
    <row r="178" spans="1:30" s="472" customFormat="1" ht="15" x14ac:dyDescent="0.25">
      <c r="A178" s="843"/>
      <c r="B178" s="844"/>
      <c r="C178" s="844"/>
      <c r="D178" s="844"/>
      <c r="E178" s="845" t="s">
        <v>2842</v>
      </c>
      <c r="F178" s="846"/>
      <c r="G178" s="847"/>
      <c r="H178" s="666"/>
      <c r="I178" s="848">
        <v>91</v>
      </c>
      <c r="J178" s="849"/>
      <c r="K178" s="849"/>
      <c r="L178" s="850"/>
      <c r="M178" s="851"/>
      <c r="X178" s="674"/>
      <c r="Y178" s="675"/>
      <c r="Z178" s="675"/>
      <c r="AA178" s="499"/>
      <c r="AC178" s="474"/>
      <c r="AD178" s="540"/>
    </row>
    <row r="179" spans="1:30" s="472" customFormat="1" ht="15" x14ac:dyDescent="0.25">
      <c r="A179" s="843"/>
      <c r="B179" s="844"/>
      <c r="C179" s="844"/>
      <c r="D179" s="844"/>
      <c r="E179" s="845" t="s">
        <v>2707</v>
      </c>
      <c r="F179" s="846"/>
      <c r="G179" s="847"/>
      <c r="H179" s="666"/>
      <c r="I179" s="848">
        <v>698</v>
      </c>
      <c r="J179" s="849"/>
      <c r="K179" s="849"/>
      <c r="L179" s="850"/>
      <c r="M179" s="851"/>
      <c r="X179" s="674"/>
      <c r="Y179" s="675"/>
      <c r="Z179" s="675"/>
      <c r="AA179" s="499"/>
      <c r="AC179" s="474"/>
      <c r="AD179" s="540"/>
    </row>
    <row r="180" spans="1:30" s="472" customFormat="1" ht="23.25" x14ac:dyDescent="0.25">
      <c r="A180" s="525"/>
      <c r="B180" s="692" t="s">
        <v>1672</v>
      </c>
      <c r="C180" s="1303" t="s">
        <v>1673</v>
      </c>
      <c r="D180" s="1303"/>
      <c r="E180" s="1303"/>
      <c r="F180" s="693" t="s">
        <v>2843</v>
      </c>
      <c r="G180" s="694" t="s">
        <v>1675</v>
      </c>
      <c r="H180" s="694"/>
      <c r="I180" s="694">
        <v>106.86</v>
      </c>
      <c r="J180" s="694">
        <v>106.86</v>
      </c>
      <c r="K180" s="694"/>
      <c r="L180" s="695"/>
      <c r="M180" s="696"/>
      <c r="X180" s="674"/>
      <c r="Y180" s="675"/>
      <c r="Z180" s="675"/>
      <c r="AA180" s="499"/>
      <c r="AC180" s="474" t="s">
        <v>1673</v>
      </c>
      <c r="AD180" s="540"/>
    </row>
    <row r="181" spans="1:30" s="472" customFormat="1" ht="23.25" x14ac:dyDescent="0.25">
      <c r="A181" s="525"/>
      <c r="B181" s="692" t="s">
        <v>651</v>
      </c>
      <c r="C181" s="1303" t="s">
        <v>1676</v>
      </c>
      <c r="D181" s="1303"/>
      <c r="E181" s="1303"/>
      <c r="F181" s="693" t="s">
        <v>2844</v>
      </c>
      <c r="G181" s="694">
        <v>0</v>
      </c>
      <c r="H181" s="694">
        <v>0</v>
      </c>
      <c r="I181" s="694">
        <v>0</v>
      </c>
      <c r="J181" s="694"/>
      <c r="K181" s="694">
        <v>0</v>
      </c>
      <c r="L181" s="695"/>
      <c r="M181" s="696"/>
      <c r="X181" s="674"/>
      <c r="Y181" s="675"/>
      <c r="Z181" s="675"/>
      <c r="AA181" s="499"/>
      <c r="AC181" s="474" t="s">
        <v>1676</v>
      </c>
      <c r="AD181" s="540"/>
    </row>
    <row r="182" spans="1:30" s="472" customFormat="1" ht="34.5" x14ac:dyDescent="0.25">
      <c r="A182" s="525"/>
      <c r="B182" s="692" t="s">
        <v>1678</v>
      </c>
      <c r="C182" s="1303" t="s">
        <v>1679</v>
      </c>
      <c r="D182" s="1303"/>
      <c r="E182" s="1303"/>
      <c r="F182" s="693" t="s">
        <v>2845</v>
      </c>
      <c r="G182" s="694">
        <v>111.99</v>
      </c>
      <c r="H182" s="694" t="s">
        <v>1681</v>
      </c>
      <c r="I182" s="694">
        <v>250.86</v>
      </c>
      <c r="J182" s="694"/>
      <c r="K182" s="694" t="s">
        <v>2846</v>
      </c>
      <c r="L182" s="695"/>
      <c r="M182" s="696"/>
      <c r="X182" s="674"/>
      <c r="Y182" s="675"/>
      <c r="Z182" s="675"/>
      <c r="AA182" s="499"/>
      <c r="AC182" s="474" t="s">
        <v>1679</v>
      </c>
      <c r="AD182" s="540"/>
    </row>
    <row r="183" spans="1:30" s="472" customFormat="1" ht="34.5" x14ac:dyDescent="0.25">
      <c r="A183" s="525"/>
      <c r="B183" s="692" t="s">
        <v>1683</v>
      </c>
      <c r="C183" s="1303" t="s">
        <v>1684</v>
      </c>
      <c r="D183" s="1303"/>
      <c r="E183" s="1303"/>
      <c r="F183" s="693" t="s">
        <v>2847</v>
      </c>
      <c r="G183" s="694">
        <v>1</v>
      </c>
      <c r="H183" s="694"/>
      <c r="I183" s="694">
        <v>1.44</v>
      </c>
      <c r="J183" s="694"/>
      <c r="K183" s="694"/>
      <c r="L183" s="695"/>
      <c r="M183" s="696"/>
      <c r="X183" s="674"/>
      <c r="Y183" s="675"/>
      <c r="Z183" s="675"/>
      <c r="AA183" s="499"/>
      <c r="AC183" s="474" t="s">
        <v>1684</v>
      </c>
      <c r="AD183" s="540"/>
    </row>
    <row r="184" spans="1:30" s="472" customFormat="1" ht="68.25" x14ac:dyDescent="0.25">
      <c r="A184" s="676" t="s">
        <v>666</v>
      </c>
      <c r="B184" s="677" t="s">
        <v>1667</v>
      </c>
      <c r="C184" s="1304" t="s">
        <v>1942</v>
      </c>
      <c r="D184" s="1304"/>
      <c r="E184" s="1304"/>
      <c r="F184" s="688">
        <v>27</v>
      </c>
      <c r="G184" s="679" t="s">
        <v>1236</v>
      </c>
      <c r="H184" s="679" t="s">
        <v>1237</v>
      </c>
      <c r="I184" s="679">
        <v>1636</v>
      </c>
      <c r="J184" s="679">
        <v>361</v>
      </c>
      <c r="K184" s="680" t="s">
        <v>2848</v>
      </c>
      <c r="L184" s="689">
        <v>1.635</v>
      </c>
      <c r="M184" s="690">
        <v>44.15</v>
      </c>
      <c r="X184" s="674"/>
      <c r="Y184" s="675"/>
      <c r="Z184" s="675"/>
      <c r="AA184" s="499" t="s">
        <v>1942</v>
      </c>
      <c r="AC184" s="474"/>
      <c r="AD184" s="540"/>
    </row>
    <row r="185" spans="1:30" s="472" customFormat="1" ht="33.75" x14ac:dyDescent="0.25">
      <c r="A185" s="560"/>
      <c r="B185" s="691" t="s">
        <v>1670</v>
      </c>
      <c r="C185" s="1301" t="s">
        <v>1671</v>
      </c>
      <c r="D185" s="1301"/>
      <c r="E185" s="1301"/>
      <c r="F185" s="1301"/>
      <c r="G185" s="1301"/>
      <c r="H185" s="1301"/>
      <c r="I185" s="1301"/>
      <c r="J185" s="1301"/>
      <c r="K185" s="1301"/>
      <c r="L185" s="1301"/>
      <c r="M185" s="1302"/>
      <c r="X185" s="674"/>
      <c r="Y185" s="675"/>
      <c r="Z185" s="675"/>
      <c r="AA185" s="499"/>
      <c r="AB185" s="509" t="s">
        <v>1671</v>
      </c>
      <c r="AC185" s="474"/>
      <c r="AD185" s="540"/>
    </row>
    <row r="186" spans="1:30" s="472" customFormat="1" ht="15" x14ac:dyDescent="0.25">
      <c r="A186" s="843"/>
      <c r="B186" s="844"/>
      <c r="C186" s="844"/>
      <c r="D186" s="844"/>
      <c r="E186" s="845" t="s">
        <v>2849</v>
      </c>
      <c r="F186" s="846"/>
      <c r="G186" s="847"/>
      <c r="H186" s="666"/>
      <c r="I186" s="848">
        <v>411</v>
      </c>
      <c r="J186" s="849"/>
      <c r="K186" s="849"/>
      <c r="L186" s="850"/>
      <c r="M186" s="851"/>
      <c r="X186" s="674"/>
      <c r="Y186" s="675"/>
      <c r="Z186" s="675"/>
      <c r="AA186" s="499"/>
      <c r="AC186" s="474"/>
      <c r="AD186" s="540"/>
    </row>
    <row r="187" spans="1:30" s="472" customFormat="1" ht="15" x14ac:dyDescent="0.25">
      <c r="A187" s="843"/>
      <c r="B187" s="844"/>
      <c r="C187" s="844"/>
      <c r="D187" s="844"/>
      <c r="E187" s="845" t="s">
        <v>2850</v>
      </c>
      <c r="F187" s="846"/>
      <c r="G187" s="847"/>
      <c r="H187" s="666"/>
      <c r="I187" s="848">
        <v>308</v>
      </c>
      <c r="J187" s="849"/>
      <c r="K187" s="849"/>
      <c r="L187" s="850"/>
      <c r="M187" s="851"/>
      <c r="X187" s="674"/>
      <c r="Y187" s="675"/>
      <c r="Z187" s="675"/>
      <c r="AA187" s="499"/>
      <c r="AC187" s="474"/>
      <c r="AD187" s="540"/>
    </row>
    <row r="188" spans="1:30" s="472" customFormat="1" ht="15" x14ac:dyDescent="0.25">
      <c r="A188" s="843"/>
      <c r="B188" s="844"/>
      <c r="C188" s="844"/>
      <c r="D188" s="844"/>
      <c r="E188" s="845" t="s">
        <v>2707</v>
      </c>
      <c r="F188" s="846"/>
      <c r="G188" s="847"/>
      <c r="H188" s="666"/>
      <c r="I188" s="848">
        <v>2355</v>
      </c>
      <c r="J188" s="849"/>
      <c r="K188" s="849"/>
      <c r="L188" s="850"/>
      <c r="M188" s="851"/>
      <c r="X188" s="674"/>
      <c r="Y188" s="675"/>
      <c r="Z188" s="675"/>
      <c r="AA188" s="499"/>
      <c r="AC188" s="474"/>
      <c r="AD188" s="540"/>
    </row>
    <row r="189" spans="1:30" s="472" customFormat="1" ht="23.25" x14ac:dyDescent="0.25">
      <c r="A189" s="525"/>
      <c r="B189" s="692" t="s">
        <v>1672</v>
      </c>
      <c r="C189" s="1303" t="s">
        <v>1673</v>
      </c>
      <c r="D189" s="1303"/>
      <c r="E189" s="1303"/>
      <c r="F189" s="693" t="s">
        <v>2851</v>
      </c>
      <c r="G189" s="694" t="s">
        <v>1675</v>
      </c>
      <c r="H189" s="694"/>
      <c r="I189" s="694">
        <v>360.71</v>
      </c>
      <c r="J189" s="694">
        <v>360.71</v>
      </c>
      <c r="K189" s="694"/>
      <c r="L189" s="695"/>
      <c r="M189" s="696"/>
      <c r="X189" s="674"/>
      <c r="Y189" s="675"/>
      <c r="Z189" s="675"/>
      <c r="AA189" s="499"/>
      <c r="AC189" s="474" t="s">
        <v>1673</v>
      </c>
      <c r="AD189" s="540"/>
    </row>
    <row r="190" spans="1:30" s="472" customFormat="1" ht="23.25" x14ac:dyDescent="0.25">
      <c r="A190" s="525"/>
      <c r="B190" s="692" t="s">
        <v>651</v>
      </c>
      <c r="C190" s="1303" t="s">
        <v>1676</v>
      </c>
      <c r="D190" s="1303"/>
      <c r="E190" s="1303"/>
      <c r="F190" s="693" t="s">
        <v>2852</v>
      </c>
      <c r="G190" s="694">
        <v>0</v>
      </c>
      <c r="H190" s="694">
        <v>0</v>
      </c>
      <c r="I190" s="694">
        <v>0</v>
      </c>
      <c r="J190" s="694"/>
      <c r="K190" s="694">
        <v>0</v>
      </c>
      <c r="L190" s="695"/>
      <c r="M190" s="696"/>
      <c r="X190" s="674"/>
      <c r="Y190" s="675"/>
      <c r="Z190" s="675"/>
      <c r="AA190" s="499"/>
      <c r="AC190" s="474" t="s">
        <v>1676</v>
      </c>
      <c r="AD190" s="540"/>
    </row>
    <row r="191" spans="1:30" s="472" customFormat="1" ht="34.5" x14ac:dyDescent="0.25">
      <c r="A191" s="525"/>
      <c r="B191" s="692" t="s">
        <v>1678</v>
      </c>
      <c r="C191" s="1303" t="s">
        <v>1679</v>
      </c>
      <c r="D191" s="1303"/>
      <c r="E191" s="1303"/>
      <c r="F191" s="693" t="s">
        <v>2853</v>
      </c>
      <c r="G191" s="694">
        <v>111.99</v>
      </c>
      <c r="H191" s="694" t="s">
        <v>1681</v>
      </c>
      <c r="I191" s="694">
        <v>846.64</v>
      </c>
      <c r="J191" s="694"/>
      <c r="K191" s="694" t="s">
        <v>2854</v>
      </c>
      <c r="L191" s="695"/>
      <c r="M191" s="696"/>
      <c r="X191" s="674"/>
      <c r="Y191" s="675"/>
      <c r="Z191" s="675"/>
      <c r="AA191" s="499"/>
      <c r="AC191" s="474" t="s">
        <v>1679</v>
      </c>
      <c r="AD191" s="540"/>
    </row>
    <row r="192" spans="1:30" s="472" customFormat="1" ht="34.5" x14ac:dyDescent="0.25">
      <c r="A192" s="525"/>
      <c r="B192" s="692" t="s">
        <v>1683</v>
      </c>
      <c r="C192" s="1303" t="s">
        <v>1684</v>
      </c>
      <c r="D192" s="1303"/>
      <c r="E192" s="1303"/>
      <c r="F192" s="693" t="s">
        <v>2855</v>
      </c>
      <c r="G192" s="694">
        <v>1</v>
      </c>
      <c r="H192" s="694"/>
      <c r="I192" s="694">
        <v>4.8600000000000003</v>
      </c>
      <c r="J192" s="694"/>
      <c r="K192" s="694"/>
      <c r="L192" s="695"/>
      <c r="M192" s="696"/>
      <c r="X192" s="674"/>
      <c r="Y192" s="675"/>
      <c r="Z192" s="675"/>
      <c r="AA192" s="499"/>
      <c r="AC192" s="474" t="s">
        <v>1684</v>
      </c>
      <c r="AD192" s="540"/>
    </row>
    <row r="193" spans="1:31" s="472" customFormat="1" ht="45.75" x14ac:dyDescent="0.25">
      <c r="A193" s="676" t="s">
        <v>667</v>
      </c>
      <c r="B193" s="677" t="s">
        <v>1943</v>
      </c>
      <c r="C193" s="1304" t="s">
        <v>1944</v>
      </c>
      <c r="D193" s="1304"/>
      <c r="E193" s="1304"/>
      <c r="F193" s="688">
        <v>474</v>
      </c>
      <c r="G193" s="679" t="s">
        <v>1250</v>
      </c>
      <c r="H193" s="679"/>
      <c r="I193" s="679">
        <v>12461</v>
      </c>
      <c r="J193" s="679">
        <v>11902</v>
      </c>
      <c r="K193" s="680"/>
      <c r="L193" s="690">
        <v>2.61</v>
      </c>
      <c r="M193" s="690">
        <v>1237.1400000000001</v>
      </c>
      <c r="X193" s="674"/>
      <c r="Y193" s="675"/>
      <c r="Z193" s="675"/>
      <c r="AA193" s="499" t="s">
        <v>1944</v>
      </c>
      <c r="AC193" s="474"/>
      <c r="AD193" s="540"/>
    </row>
    <row r="194" spans="1:31" s="472" customFormat="1" ht="15" x14ac:dyDescent="0.25">
      <c r="A194" s="682"/>
      <c r="B194" s="683"/>
      <c r="C194" s="684" t="s">
        <v>2856</v>
      </c>
      <c r="D194" s="685"/>
      <c r="E194" s="685"/>
      <c r="F194" s="685"/>
      <c r="G194" s="685"/>
      <c r="H194" s="685"/>
      <c r="I194" s="685"/>
      <c r="J194" s="685"/>
      <c r="K194" s="685"/>
      <c r="L194" s="685"/>
      <c r="M194" s="686"/>
      <c r="X194" s="674"/>
      <c r="Y194" s="675"/>
      <c r="Z194" s="675"/>
      <c r="AA194" s="499"/>
      <c r="AC194" s="474"/>
      <c r="AD194" s="540"/>
    </row>
    <row r="195" spans="1:31" s="472" customFormat="1" ht="15" x14ac:dyDescent="0.25">
      <c r="A195" s="560"/>
      <c r="B195" s="683"/>
      <c r="C195" s="684" t="s">
        <v>1946</v>
      </c>
      <c r="D195" s="685"/>
      <c r="E195" s="685"/>
      <c r="F195" s="685"/>
      <c r="G195" s="685"/>
      <c r="H195" s="685"/>
      <c r="I195" s="685"/>
      <c r="J195" s="685"/>
      <c r="K195" s="685"/>
      <c r="L195" s="685"/>
      <c r="M195" s="687"/>
      <c r="X195" s="674"/>
      <c r="Y195" s="675"/>
      <c r="Z195" s="675"/>
      <c r="AA195" s="499"/>
      <c r="AC195" s="474"/>
      <c r="AD195" s="540"/>
    </row>
    <row r="196" spans="1:31" s="472" customFormat="1" ht="33.75" x14ac:dyDescent="0.25">
      <c r="A196" s="560"/>
      <c r="B196" s="691" t="s">
        <v>1670</v>
      </c>
      <c r="C196" s="1301" t="s">
        <v>1671</v>
      </c>
      <c r="D196" s="1301"/>
      <c r="E196" s="1301"/>
      <c r="F196" s="1301"/>
      <c r="G196" s="1301"/>
      <c r="H196" s="1301"/>
      <c r="I196" s="1301"/>
      <c r="J196" s="1301"/>
      <c r="K196" s="1301"/>
      <c r="L196" s="1301"/>
      <c r="M196" s="1302"/>
      <c r="X196" s="674"/>
      <c r="Y196" s="675"/>
      <c r="Z196" s="675"/>
      <c r="AA196" s="499"/>
      <c r="AB196" s="509" t="s">
        <v>1671</v>
      </c>
      <c r="AC196" s="474"/>
      <c r="AD196" s="540"/>
    </row>
    <row r="197" spans="1:31" s="472" customFormat="1" ht="15" x14ac:dyDescent="0.25">
      <c r="A197" s="843"/>
      <c r="B197" s="844"/>
      <c r="C197" s="844"/>
      <c r="D197" s="844"/>
      <c r="E197" s="845" t="s">
        <v>2857</v>
      </c>
      <c r="F197" s="846"/>
      <c r="G197" s="847"/>
      <c r="H197" s="666"/>
      <c r="I197" s="848">
        <v>9522</v>
      </c>
      <c r="J197" s="849"/>
      <c r="K197" s="849"/>
      <c r="L197" s="850"/>
      <c r="M197" s="851"/>
      <c r="X197" s="674"/>
      <c r="Y197" s="675"/>
      <c r="Z197" s="675"/>
      <c r="AA197" s="499"/>
      <c r="AC197" s="474"/>
      <c r="AD197" s="540"/>
    </row>
    <row r="198" spans="1:31" s="472" customFormat="1" ht="15" x14ac:dyDescent="0.25">
      <c r="A198" s="843"/>
      <c r="B198" s="844"/>
      <c r="C198" s="844"/>
      <c r="D198" s="844"/>
      <c r="E198" s="845" t="s">
        <v>2858</v>
      </c>
      <c r="F198" s="846"/>
      <c r="G198" s="847"/>
      <c r="H198" s="666"/>
      <c r="I198" s="848">
        <v>5356</v>
      </c>
      <c r="J198" s="849"/>
      <c r="K198" s="849"/>
      <c r="L198" s="850"/>
      <c r="M198" s="851"/>
      <c r="X198" s="674"/>
      <c r="Y198" s="675"/>
      <c r="Z198" s="675"/>
      <c r="AA198" s="499"/>
      <c r="AC198" s="474"/>
      <c r="AD198" s="540"/>
    </row>
    <row r="199" spans="1:31" s="472" customFormat="1" ht="15" x14ac:dyDescent="0.25">
      <c r="A199" s="843"/>
      <c r="B199" s="844"/>
      <c r="C199" s="844"/>
      <c r="D199" s="844"/>
      <c r="E199" s="845" t="s">
        <v>2707</v>
      </c>
      <c r="F199" s="846"/>
      <c r="G199" s="847"/>
      <c r="H199" s="666"/>
      <c r="I199" s="848">
        <v>27339</v>
      </c>
      <c r="J199" s="849"/>
      <c r="K199" s="849"/>
      <c r="L199" s="850"/>
      <c r="M199" s="851"/>
      <c r="X199" s="674"/>
      <c r="Y199" s="675"/>
      <c r="Z199" s="675"/>
      <c r="AA199" s="499"/>
      <c r="AC199" s="474"/>
      <c r="AD199" s="540"/>
    </row>
    <row r="200" spans="1:31" s="472" customFormat="1" ht="23.25" x14ac:dyDescent="0.25">
      <c r="A200" s="525"/>
      <c r="B200" s="692" t="s">
        <v>1898</v>
      </c>
      <c r="C200" s="1303" t="s">
        <v>1899</v>
      </c>
      <c r="D200" s="1303"/>
      <c r="E200" s="1303"/>
      <c r="F200" s="693" t="s">
        <v>2859</v>
      </c>
      <c r="G200" s="694" t="s">
        <v>1901</v>
      </c>
      <c r="H200" s="694"/>
      <c r="I200" s="694">
        <v>11901.29</v>
      </c>
      <c r="J200" s="694">
        <v>11901.29</v>
      </c>
      <c r="K200" s="694"/>
      <c r="L200" s="695"/>
      <c r="M200" s="696"/>
      <c r="X200" s="674"/>
      <c r="Y200" s="675"/>
      <c r="Z200" s="675"/>
      <c r="AA200" s="499"/>
      <c r="AC200" s="474" t="s">
        <v>1899</v>
      </c>
      <c r="AD200" s="540"/>
    </row>
    <row r="201" spans="1:31" s="472" customFormat="1" ht="23.25" x14ac:dyDescent="0.25">
      <c r="A201" s="533" t="s">
        <v>875</v>
      </c>
      <c r="B201" s="704" t="s">
        <v>1948</v>
      </c>
      <c r="C201" s="1314" t="s">
        <v>1949</v>
      </c>
      <c r="D201" s="1314"/>
      <c r="E201" s="1314"/>
      <c r="F201" s="705" t="s">
        <v>1950</v>
      </c>
      <c r="G201" s="706">
        <v>0</v>
      </c>
      <c r="H201" s="706"/>
      <c r="I201" s="706">
        <v>0</v>
      </c>
      <c r="J201" s="706"/>
      <c r="K201" s="706"/>
      <c r="L201" s="707"/>
      <c r="M201" s="708"/>
      <c r="X201" s="674"/>
      <c r="Y201" s="675"/>
      <c r="Z201" s="675"/>
      <c r="AA201" s="499"/>
      <c r="AC201" s="474"/>
      <c r="AD201" s="540" t="s">
        <v>1949</v>
      </c>
    </row>
    <row r="202" spans="1:31" s="472" customFormat="1" ht="34.5" x14ac:dyDescent="0.25">
      <c r="A202" s="711" t="s">
        <v>1951</v>
      </c>
      <c r="B202" s="712" t="s">
        <v>1952</v>
      </c>
      <c r="C202" s="1315" t="s">
        <v>1953</v>
      </c>
      <c r="D202" s="1315"/>
      <c r="E202" s="1315"/>
      <c r="F202" s="713" t="s">
        <v>2860</v>
      </c>
      <c r="G202" s="714">
        <v>25.97</v>
      </c>
      <c r="H202" s="714"/>
      <c r="I202" s="714">
        <v>24902.63</v>
      </c>
      <c r="J202" s="714"/>
      <c r="K202" s="714"/>
      <c r="L202" s="715"/>
      <c r="M202" s="716"/>
      <c r="X202" s="674"/>
      <c r="Y202" s="675"/>
      <c r="Z202" s="675"/>
      <c r="AA202" s="499"/>
      <c r="AC202" s="474"/>
      <c r="AD202" s="540"/>
      <c r="AE202" s="717" t="s">
        <v>1953</v>
      </c>
    </row>
    <row r="203" spans="1:31" s="472" customFormat="1" ht="23.25" x14ac:dyDescent="0.25">
      <c r="A203" s="525"/>
      <c r="B203" s="692" t="s">
        <v>1955</v>
      </c>
      <c r="C203" s="1303" t="s">
        <v>1956</v>
      </c>
      <c r="D203" s="1303"/>
      <c r="E203" s="1303"/>
      <c r="F203" s="693" t="s">
        <v>2861</v>
      </c>
      <c r="G203" s="694">
        <v>9.5</v>
      </c>
      <c r="H203" s="694"/>
      <c r="I203" s="694">
        <v>558.41</v>
      </c>
      <c r="J203" s="694"/>
      <c r="K203" s="694"/>
      <c r="L203" s="695"/>
      <c r="M203" s="696"/>
      <c r="X203" s="674"/>
      <c r="Y203" s="675"/>
      <c r="Z203" s="675"/>
      <c r="AA203" s="499"/>
      <c r="AC203" s="474" t="s">
        <v>1956</v>
      </c>
      <c r="AD203" s="540"/>
      <c r="AE203" s="717"/>
    </row>
    <row r="204" spans="1:31" s="472" customFormat="1" ht="23.25" x14ac:dyDescent="0.25">
      <c r="A204" s="533" t="s">
        <v>878</v>
      </c>
      <c r="B204" s="704" t="s">
        <v>1958</v>
      </c>
      <c r="C204" s="1314" t="s">
        <v>1959</v>
      </c>
      <c r="D204" s="1314"/>
      <c r="E204" s="1314"/>
      <c r="F204" s="705" t="s">
        <v>2862</v>
      </c>
      <c r="G204" s="706">
        <v>0</v>
      </c>
      <c r="H204" s="706"/>
      <c r="I204" s="706">
        <v>0</v>
      </c>
      <c r="J204" s="706"/>
      <c r="K204" s="706"/>
      <c r="L204" s="707"/>
      <c r="M204" s="708"/>
      <c r="X204" s="674"/>
      <c r="Y204" s="675"/>
      <c r="Z204" s="675"/>
      <c r="AA204" s="499"/>
      <c r="AC204" s="474"/>
      <c r="AD204" s="540" t="s">
        <v>1959</v>
      </c>
      <c r="AE204" s="717"/>
    </row>
    <row r="205" spans="1:31" s="472" customFormat="1" ht="23.25" x14ac:dyDescent="0.25">
      <c r="A205" s="533" t="s">
        <v>878</v>
      </c>
      <c r="B205" s="704" t="s">
        <v>1961</v>
      </c>
      <c r="C205" s="1314" t="s">
        <v>1962</v>
      </c>
      <c r="D205" s="1314"/>
      <c r="E205" s="1314"/>
      <c r="F205" s="705" t="s">
        <v>2863</v>
      </c>
      <c r="G205" s="706">
        <v>0</v>
      </c>
      <c r="H205" s="706"/>
      <c r="I205" s="706">
        <v>0</v>
      </c>
      <c r="J205" s="706"/>
      <c r="K205" s="706"/>
      <c r="L205" s="707"/>
      <c r="M205" s="708"/>
      <c r="X205" s="674"/>
      <c r="Y205" s="675"/>
      <c r="Z205" s="675"/>
      <c r="AA205" s="499"/>
      <c r="AC205" s="474"/>
      <c r="AD205" s="540" t="s">
        <v>1962</v>
      </c>
      <c r="AE205" s="717"/>
    </row>
    <row r="206" spans="1:31" s="472" customFormat="1" ht="23.25" x14ac:dyDescent="0.25">
      <c r="A206" s="533" t="s">
        <v>878</v>
      </c>
      <c r="B206" s="704" t="s">
        <v>1964</v>
      </c>
      <c r="C206" s="1314" t="s">
        <v>1965</v>
      </c>
      <c r="D206" s="1314"/>
      <c r="E206" s="1314"/>
      <c r="F206" s="705" t="s">
        <v>2864</v>
      </c>
      <c r="G206" s="706">
        <v>0</v>
      </c>
      <c r="H206" s="706"/>
      <c r="I206" s="706">
        <v>0</v>
      </c>
      <c r="J206" s="706"/>
      <c r="K206" s="706"/>
      <c r="L206" s="707"/>
      <c r="M206" s="708"/>
      <c r="X206" s="674"/>
      <c r="Y206" s="675"/>
      <c r="Z206" s="675"/>
      <c r="AA206" s="499"/>
      <c r="AC206" s="474"/>
      <c r="AD206" s="540" t="s">
        <v>1965</v>
      </c>
      <c r="AE206" s="717"/>
    </row>
    <row r="207" spans="1:31" s="472" customFormat="1" ht="33.75" x14ac:dyDescent="0.25">
      <c r="A207" s="676" t="s">
        <v>668</v>
      </c>
      <c r="B207" s="677" t="s">
        <v>1251</v>
      </c>
      <c r="C207" s="1304" t="s">
        <v>1252</v>
      </c>
      <c r="D207" s="1304"/>
      <c r="E207" s="1304"/>
      <c r="F207" s="698">
        <v>128.5</v>
      </c>
      <c r="G207" s="679" t="s">
        <v>1967</v>
      </c>
      <c r="H207" s="679"/>
      <c r="I207" s="679">
        <v>2748594</v>
      </c>
      <c r="J207" s="679"/>
      <c r="K207" s="680"/>
      <c r="L207" s="681">
        <v>0</v>
      </c>
      <c r="M207" s="681">
        <v>0</v>
      </c>
      <c r="X207" s="674"/>
      <c r="Y207" s="675"/>
      <c r="Z207" s="675"/>
      <c r="AA207" s="499" t="s">
        <v>1252</v>
      </c>
      <c r="AC207" s="474"/>
      <c r="AD207" s="540"/>
      <c r="AE207" s="717"/>
    </row>
    <row r="208" spans="1:31" s="472" customFormat="1" ht="15" x14ac:dyDescent="0.25">
      <c r="A208" s="560"/>
      <c r="B208" s="683"/>
      <c r="C208" s="684" t="s">
        <v>1968</v>
      </c>
      <c r="D208" s="685"/>
      <c r="E208" s="685"/>
      <c r="F208" s="685"/>
      <c r="G208" s="685"/>
      <c r="H208" s="685"/>
      <c r="I208" s="685"/>
      <c r="J208" s="685"/>
      <c r="K208" s="685"/>
      <c r="L208" s="685"/>
      <c r="M208" s="687"/>
      <c r="X208" s="674"/>
      <c r="Y208" s="675"/>
      <c r="Z208" s="675"/>
      <c r="AA208" s="499"/>
      <c r="AC208" s="474"/>
      <c r="AD208" s="540"/>
      <c r="AE208" s="717"/>
    </row>
    <row r="209" spans="1:31" s="472" customFormat="1" ht="15" x14ac:dyDescent="0.25">
      <c r="A209" s="1311" t="s">
        <v>1255</v>
      </c>
      <c r="B209" s="1312"/>
      <c r="C209" s="1312"/>
      <c r="D209" s="1312"/>
      <c r="E209" s="1312"/>
      <c r="F209" s="1312"/>
      <c r="G209" s="1312"/>
      <c r="H209" s="1312"/>
      <c r="I209" s="1312"/>
      <c r="J209" s="1312"/>
      <c r="K209" s="1312"/>
      <c r="L209" s="1312"/>
      <c r="M209" s="1313"/>
      <c r="X209" s="674"/>
      <c r="Y209" s="675" t="s">
        <v>1255</v>
      </c>
      <c r="Z209" s="675"/>
      <c r="AA209" s="499"/>
      <c r="AC209" s="474"/>
      <c r="AD209" s="540"/>
      <c r="AE209" s="717"/>
    </row>
    <row r="210" spans="1:31" s="472" customFormat="1" ht="57" x14ac:dyDescent="0.25">
      <c r="A210" s="676" t="s">
        <v>669</v>
      </c>
      <c r="B210" s="677" t="s">
        <v>1969</v>
      </c>
      <c r="C210" s="1304" t="s">
        <v>1970</v>
      </c>
      <c r="D210" s="1304"/>
      <c r="E210" s="1304"/>
      <c r="F210" s="703">
        <v>5.2731000000000003</v>
      </c>
      <c r="G210" s="679" t="s">
        <v>1971</v>
      </c>
      <c r="H210" s="679" t="s">
        <v>1972</v>
      </c>
      <c r="I210" s="679">
        <v>674421</v>
      </c>
      <c r="J210" s="679">
        <v>52743</v>
      </c>
      <c r="K210" s="680" t="s">
        <v>2865</v>
      </c>
      <c r="L210" s="709">
        <v>1039.7328</v>
      </c>
      <c r="M210" s="690">
        <v>5482.62</v>
      </c>
      <c r="X210" s="674"/>
      <c r="Y210" s="675"/>
      <c r="Z210" s="675"/>
      <c r="AA210" s="499" t="s">
        <v>1970</v>
      </c>
      <c r="AC210" s="474"/>
      <c r="AD210" s="540"/>
      <c r="AE210" s="717"/>
    </row>
    <row r="211" spans="1:31" s="472" customFormat="1" ht="15" x14ac:dyDescent="0.25">
      <c r="A211" s="682"/>
      <c r="B211" s="683"/>
      <c r="C211" s="684" t="s">
        <v>2866</v>
      </c>
      <c r="D211" s="685"/>
      <c r="E211" s="685"/>
      <c r="F211" s="685"/>
      <c r="G211" s="685"/>
      <c r="H211" s="685"/>
      <c r="I211" s="685"/>
      <c r="J211" s="685"/>
      <c r="K211" s="685"/>
      <c r="L211" s="685"/>
      <c r="M211" s="686"/>
      <c r="X211" s="674"/>
      <c r="Y211" s="675"/>
      <c r="Z211" s="675"/>
      <c r="AA211" s="499"/>
      <c r="AC211" s="474"/>
      <c r="AD211" s="540"/>
      <c r="AE211" s="717"/>
    </row>
    <row r="212" spans="1:31" s="472" customFormat="1" ht="15" x14ac:dyDescent="0.25">
      <c r="A212" s="560"/>
      <c r="B212" s="691" t="s">
        <v>1975</v>
      </c>
      <c r="C212" s="1301" t="s">
        <v>1976</v>
      </c>
      <c r="D212" s="1301"/>
      <c r="E212" s="1301"/>
      <c r="F212" s="1301"/>
      <c r="G212" s="1301"/>
      <c r="H212" s="1301"/>
      <c r="I212" s="1301"/>
      <c r="J212" s="1301"/>
      <c r="K212" s="1301"/>
      <c r="L212" s="1301"/>
      <c r="M212" s="1302"/>
      <c r="X212" s="674"/>
      <c r="Y212" s="675"/>
      <c r="Z212" s="675"/>
      <c r="AA212" s="499"/>
      <c r="AB212" s="509" t="s">
        <v>1976</v>
      </c>
      <c r="AC212" s="474"/>
      <c r="AD212" s="540"/>
      <c r="AE212" s="717"/>
    </row>
    <row r="213" spans="1:31" s="472" customFormat="1" ht="15" x14ac:dyDescent="0.25">
      <c r="A213" s="560"/>
      <c r="B213" s="691" t="s">
        <v>1977</v>
      </c>
      <c r="C213" s="1301" t="s">
        <v>1978</v>
      </c>
      <c r="D213" s="1301"/>
      <c r="E213" s="1301"/>
      <c r="F213" s="1301"/>
      <c r="G213" s="1301"/>
      <c r="H213" s="1301"/>
      <c r="I213" s="1301"/>
      <c r="J213" s="1301"/>
      <c r="K213" s="1301"/>
      <c r="L213" s="1301"/>
      <c r="M213" s="1302"/>
      <c r="X213" s="674"/>
      <c r="Y213" s="675"/>
      <c r="Z213" s="675"/>
      <c r="AA213" s="499"/>
      <c r="AB213" s="509" t="s">
        <v>1978</v>
      </c>
      <c r="AC213" s="474"/>
      <c r="AD213" s="540"/>
      <c r="AE213" s="717"/>
    </row>
    <row r="214" spans="1:31" s="472" customFormat="1" ht="15" x14ac:dyDescent="0.25">
      <c r="A214" s="560"/>
      <c r="B214" s="691" t="s">
        <v>1979</v>
      </c>
      <c r="C214" s="1301" t="s">
        <v>1980</v>
      </c>
      <c r="D214" s="1301"/>
      <c r="E214" s="1301"/>
      <c r="F214" s="1301"/>
      <c r="G214" s="1301"/>
      <c r="H214" s="1301"/>
      <c r="I214" s="1301"/>
      <c r="J214" s="1301"/>
      <c r="K214" s="1301"/>
      <c r="L214" s="1301"/>
      <c r="M214" s="1302"/>
      <c r="X214" s="674"/>
      <c r="Y214" s="675"/>
      <c r="Z214" s="675"/>
      <c r="AA214" s="499"/>
      <c r="AB214" s="509" t="s">
        <v>1980</v>
      </c>
      <c r="AC214" s="474"/>
      <c r="AD214" s="540"/>
      <c r="AE214" s="717"/>
    </row>
    <row r="215" spans="1:31" s="472" customFormat="1" ht="33.75" x14ac:dyDescent="0.25">
      <c r="A215" s="560"/>
      <c r="B215" s="691" t="s">
        <v>1670</v>
      </c>
      <c r="C215" s="1301" t="s">
        <v>1671</v>
      </c>
      <c r="D215" s="1301"/>
      <c r="E215" s="1301"/>
      <c r="F215" s="1301"/>
      <c r="G215" s="1301"/>
      <c r="H215" s="1301"/>
      <c r="I215" s="1301"/>
      <c r="J215" s="1301"/>
      <c r="K215" s="1301"/>
      <c r="L215" s="1301"/>
      <c r="M215" s="1302"/>
      <c r="X215" s="674"/>
      <c r="Y215" s="675"/>
      <c r="Z215" s="675"/>
      <c r="AA215" s="499"/>
      <c r="AB215" s="509" t="s">
        <v>1671</v>
      </c>
      <c r="AC215" s="474"/>
      <c r="AD215" s="540"/>
      <c r="AE215" s="717"/>
    </row>
    <row r="216" spans="1:31" s="472" customFormat="1" ht="15" x14ac:dyDescent="0.25">
      <c r="A216" s="843"/>
      <c r="B216" s="844"/>
      <c r="C216" s="844"/>
      <c r="D216" s="844"/>
      <c r="E216" s="845" t="s">
        <v>2867</v>
      </c>
      <c r="F216" s="846"/>
      <c r="G216" s="847"/>
      <c r="H216" s="666"/>
      <c r="I216" s="848">
        <v>92194</v>
      </c>
      <c r="J216" s="849"/>
      <c r="K216" s="849"/>
      <c r="L216" s="850"/>
      <c r="M216" s="851"/>
      <c r="X216" s="674"/>
      <c r="Y216" s="675"/>
      <c r="Z216" s="675"/>
      <c r="AA216" s="499"/>
      <c r="AC216" s="474"/>
      <c r="AD216" s="540"/>
      <c r="AE216" s="717"/>
    </row>
    <row r="217" spans="1:31" s="472" customFormat="1" ht="15" x14ac:dyDescent="0.25">
      <c r="A217" s="843"/>
      <c r="B217" s="844"/>
      <c r="C217" s="844"/>
      <c r="D217" s="844"/>
      <c r="E217" s="845" t="s">
        <v>2868</v>
      </c>
      <c r="F217" s="846"/>
      <c r="G217" s="847"/>
      <c r="H217" s="666"/>
      <c r="I217" s="848">
        <v>41981</v>
      </c>
      <c r="J217" s="849"/>
      <c r="K217" s="849"/>
      <c r="L217" s="850"/>
      <c r="M217" s="851"/>
      <c r="X217" s="674"/>
      <c r="Y217" s="675"/>
      <c r="Z217" s="675"/>
      <c r="AA217" s="499"/>
      <c r="AC217" s="474"/>
      <c r="AD217" s="540"/>
      <c r="AE217" s="717"/>
    </row>
    <row r="218" spans="1:31" s="472" customFormat="1" ht="15" x14ac:dyDescent="0.25">
      <c r="A218" s="843"/>
      <c r="B218" s="844"/>
      <c r="C218" s="844"/>
      <c r="D218" s="844"/>
      <c r="E218" s="845" t="s">
        <v>2707</v>
      </c>
      <c r="F218" s="846"/>
      <c r="G218" s="847"/>
      <c r="H218" s="666"/>
      <c r="I218" s="848">
        <v>808596</v>
      </c>
      <c r="J218" s="849"/>
      <c r="K218" s="849"/>
      <c r="L218" s="850"/>
      <c r="M218" s="851"/>
      <c r="X218" s="674"/>
      <c r="Y218" s="675"/>
      <c r="Z218" s="675"/>
      <c r="AA218" s="499"/>
      <c r="AC218" s="474"/>
      <c r="AD218" s="540"/>
      <c r="AE218" s="717"/>
    </row>
    <row r="219" spans="1:31" s="472" customFormat="1" ht="23.25" x14ac:dyDescent="0.25">
      <c r="A219" s="525"/>
      <c r="B219" s="692" t="s">
        <v>1898</v>
      </c>
      <c r="C219" s="1303" t="s">
        <v>1899</v>
      </c>
      <c r="D219" s="1303"/>
      <c r="E219" s="1303"/>
      <c r="F219" s="693" t="s">
        <v>2869</v>
      </c>
      <c r="G219" s="694" t="s">
        <v>1901</v>
      </c>
      <c r="H219" s="694"/>
      <c r="I219" s="694">
        <v>52742.8</v>
      </c>
      <c r="J219" s="694">
        <v>52742.8</v>
      </c>
      <c r="K219" s="694"/>
      <c r="L219" s="695"/>
      <c r="M219" s="696"/>
      <c r="X219" s="674"/>
      <c r="Y219" s="675"/>
      <c r="Z219" s="675"/>
      <c r="AA219" s="499"/>
      <c r="AC219" s="474" t="s">
        <v>1899</v>
      </c>
      <c r="AD219" s="540"/>
      <c r="AE219" s="717"/>
    </row>
    <row r="220" spans="1:31" s="472" customFormat="1" ht="23.25" x14ac:dyDescent="0.25">
      <c r="A220" s="525"/>
      <c r="B220" s="692" t="s">
        <v>651</v>
      </c>
      <c r="C220" s="1303" t="s">
        <v>1676</v>
      </c>
      <c r="D220" s="1303"/>
      <c r="E220" s="1303"/>
      <c r="F220" s="693" t="s">
        <v>2870</v>
      </c>
      <c r="G220" s="694">
        <v>0</v>
      </c>
      <c r="H220" s="694">
        <v>0</v>
      </c>
      <c r="I220" s="694">
        <v>0</v>
      </c>
      <c r="J220" s="694"/>
      <c r="K220" s="694">
        <v>0</v>
      </c>
      <c r="L220" s="695"/>
      <c r="M220" s="696"/>
      <c r="X220" s="674"/>
      <c r="Y220" s="675"/>
      <c r="Z220" s="675"/>
      <c r="AA220" s="499"/>
      <c r="AC220" s="474" t="s">
        <v>1676</v>
      </c>
      <c r="AD220" s="540"/>
      <c r="AE220" s="717"/>
    </row>
    <row r="221" spans="1:31" s="472" customFormat="1" ht="23.25" x14ac:dyDescent="0.25">
      <c r="A221" s="525"/>
      <c r="B221" s="692" t="s">
        <v>1983</v>
      </c>
      <c r="C221" s="1303" t="s">
        <v>1984</v>
      </c>
      <c r="D221" s="1303"/>
      <c r="E221" s="1303"/>
      <c r="F221" s="693" t="s">
        <v>2871</v>
      </c>
      <c r="G221" s="694">
        <v>79.069999999999993</v>
      </c>
      <c r="H221" s="694" t="s">
        <v>1986</v>
      </c>
      <c r="I221" s="694">
        <v>1220.8399999999999</v>
      </c>
      <c r="J221" s="694"/>
      <c r="K221" s="694" t="s">
        <v>2872</v>
      </c>
      <c r="L221" s="695"/>
      <c r="M221" s="696"/>
      <c r="X221" s="674"/>
      <c r="Y221" s="675"/>
      <c r="Z221" s="675"/>
      <c r="AA221" s="499"/>
      <c r="AC221" s="474" t="s">
        <v>1984</v>
      </c>
      <c r="AD221" s="540"/>
      <c r="AE221" s="717"/>
    </row>
    <row r="222" spans="1:31" s="472" customFormat="1" ht="45.75" x14ac:dyDescent="0.25">
      <c r="A222" s="525"/>
      <c r="B222" s="692" t="s">
        <v>1988</v>
      </c>
      <c r="C222" s="1303" t="s">
        <v>1989</v>
      </c>
      <c r="D222" s="1303"/>
      <c r="E222" s="1303"/>
      <c r="F222" s="693" t="s">
        <v>2873</v>
      </c>
      <c r="G222" s="694">
        <v>70.010000000000005</v>
      </c>
      <c r="H222" s="694" t="s">
        <v>1991</v>
      </c>
      <c r="I222" s="694">
        <v>1454.81</v>
      </c>
      <c r="J222" s="694"/>
      <c r="K222" s="694" t="s">
        <v>2874</v>
      </c>
      <c r="L222" s="695"/>
      <c r="M222" s="696"/>
      <c r="X222" s="674"/>
      <c r="Y222" s="675"/>
      <c r="Z222" s="675"/>
      <c r="AA222" s="499"/>
      <c r="AC222" s="474" t="s">
        <v>1989</v>
      </c>
      <c r="AD222" s="540"/>
      <c r="AE222" s="717"/>
    </row>
    <row r="223" spans="1:31" s="472" customFormat="1" ht="57" x14ac:dyDescent="0.25">
      <c r="A223" s="525"/>
      <c r="B223" s="692" t="s">
        <v>1993</v>
      </c>
      <c r="C223" s="1303" t="s">
        <v>1994</v>
      </c>
      <c r="D223" s="1303"/>
      <c r="E223" s="1303"/>
      <c r="F223" s="693" t="s">
        <v>2875</v>
      </c>
      <c r="G223" s="694">
        <v>340</v>
      </c>
      <c r="H223" s="694" t="s">
        <v>1996</v>
      </c>
      <c r="I223" s="694">
        <v>398762.2</v>
      </c>
      <c r="J223" s="694"/>
      <c r="K223" s="694" t="s">
        <v>2876</v>
      </c>
      <c r="L223" s="695"/>
      <c r="M223" s="696"/>
      <c r="X223" s="674"/>
      <c r="Y223" s="675"/>
      <c r="Z223" s="675"/>
      <c r="AA223" s="499"/>
      <c r="AC223" s="474" t="s">
        <v>1994</v>
      </c>
      <c r="AD223" s="540"/>
      <c r="AE223" s="717"/>
    </row>
    <row r="224" spans="1:31" s="472" customFormat="1" ht="34.5" x14ac:dyDescent="0.25">
      <c r="A224" s="525"/>
      <c r="B224" s="692" t="s">
        <v>1678</v>
      </c>
      <c r="C224" s="1303" t="s">
        <v>1679</v>
      </c>
      <c r="D224" s="1303"/>
      <c r="E224" s="1303"/>
      <c r="F224" s="693" t="s">
        <v>2877</v>
      </c>
      <c r="G224" s="694">
        <v>111.99</v>
      </c>
      <c r="H224" s="694" t="s">
        <v>1681</v>
      </c>
      <c r="I224" s="694">
        <v>2283.48</v>
      </c>
      <c r="J224" s="694"/>
      <c r="K224" s="694" t="s">
        <v>2878</v>
      </c>
      <c r="L224" s="695"/>
      <c r="M224" s="696"/>
      <c r="X224" s="674"/>
      <c r="Y224" s="675"/>
      <c r="Z224" s="675"/>
      <c r="AA224" s="499"/>
      <c r="AC224" s="474" t="s">
        <v>1679</v>
      </c>
      <c r="AD224" s="540"/>
      <c r="AE224" s="717"/>
    </row>
    <row r="225" spans="1:31" s="472" customFormat="1" ht="23.25" x14ac:dyDescent="0.25">
      <c r="A225" s="525"/>
      <c r="B225" s="692" t="s">
        <v>2000</v>
      </c>
      <c r="C225" s="1303" t="s">
        <v>2001</v>
      </c>
      <c r="D225" s="1303"/>
      <c r="E225" s="1303"/>
      <c r="F225" s="693" t="s">
        <v>2879</v>
      </c>
      <c r="G225" s="694">
        <v>26.5</v>
      </c>
      <c r="H225" s="694" t="s">
        <v>2003</v>
      </c>
      <c r="I225" s="694">
        <v>7383.43</v>
      </c>
      <c r="J225" s="694"/>
      <c r="K225" s="694" t="s">
        <v>2880</v>
      </c>
      <c r="L225" s="695"/>
      <c r="M225" s="696"/>
      <c r="X225" s="674"/>
      <c r="Y225" s="675"/>
      <c r="Z225" s="675"/>
      <c r="AA225" s="499"/>
      <c r="AC225" s="474" t="s">
        <v>2001</v>
      </c>
      <c r="AD225" s="540"/>
      <c r="AE225" s="717"/>
    </row>
    <row r="226" spans="1:31" s="472" customFormat="1" ht="34.5" x14ac:dyDescent="0.25">
      <c r="A226" s="525"/>
      <c r="B226" s="692" t="s">
        <v>836</v>
      </c>
      <c r="C226" s="1303" t="s">
        <v>1766</v>
      </c>
      <c r="D226" s="1303"/>
      <c r="E226" s="1303"/>
      <c r="F226" s="693" t="s">
        <v>2881</v>
      </c>
      <c r="G226" s="694">
        <v>65.709999999999994</v>
      </c>
      <c r="H226" s="694" t="s">
        <v>1768</v>
      </c>
      <c r="I226" s="694">
        <v>2008.1</v>
      </c>
      <c r="J226" s="694"/>
      <c r="K226" s="694" t="s">
        <v>2882</v>
      </c>
      <c r="L226" s="695"/>
      <c r="M226" s="696"/>
      <c r="X226" s="674"/>
      <c r="Y226" s="675"/>
      <c r="Z226" s="675"/>
      <c r="AA226" s="499"/>
      <c r="AC226" s="474" t="s">
        <v>1766</v>
      </c>
      <c r="AD226" s="540"/>
      <c r="AE226" s="717"/>
    </row>
    <row r="227" spans="1:31" s="472" customFormat="1" ht="23.25" x14ac:dyDescent="0.25">
      <c r="A227" s="533" t="s">
        <v>878</v>
      </c>
      <c r="B227" s="704" t="s">
        <v>2007</v>
      </c>
      <c r="C227" s="1314" t="s">
        <v>2008</v>
      </c>
      <c r="D227" s="1314"/>
      <c r="E227" s="1314"/>
      <c r="F227" s="705" t="s">
        <v>2883</v>
      </c>
      <c r="G227" s="706">
        <v>0</v>
      </c>
      <c r="H227" s="706"/>
      <c r="I227" s="706">
        <v>0</v>
      </c>
      <c r="J227" s="706"/>
      <c r="K227" s="706"/>
      <c r="L227" s="707"/>
      <c r="M227" s="708"/>
      <c r="X227" s="674"/>
      <c r="Y227" s="675"/>
      <c r="Z227" s="675"/>
      <c r="AA227" s="499"/>
      <c r="AC227" s="474"/>
      <c r="AD227" s="540" t="s">
        <v>2008</v>
      </c>
      <c r="AE227" s="717"/>
    </row>
    <row r="228" spans="1:31" s="472" customFormat="1" ht="57" x14ac:dyDescent="0.25">
      <c r="A228" s="525"/>
      <c r="B228" s="692" t="s">
        <v>2010</v>
      </c>
      <c r="C228" s="1303" t="s">
        <v>2011</v>
      </c>
      <c r="D228" s="1303"/>
      <c r="E228" s="1303"/>
      <c r="F228" s="693" t="s">
        <v>2884</v>
      </c>
      <c r="G228" s="694">
        <v>183.68</v>
      </c>
      <c r="H228" s="694"/>
      <c r="I228" s="694">
        <v>2007.62</v>
      </c>
      <c r="J228" s="694"/>
      <c r="K228" s="694"/>
      <c r="L228" s="695"/>
      <c r="M228" s="696"/>
      <c r="X228" s="674"/>
      <c r="Y228" s="675"/>
      <c r="Z228" s="675"/>
      <c r="AA228" s="499"/>
      <c r="AC228" s="474" t="s">
        <v>2011</v>
      </c>
      <c r="AD228" s="540"/>
      <c r="AE228" s="717"/>
    </row>
    <row r="229" spans="1:31" s="472" customFormat="1" ht="23.25" x14ac:dyDescent="0.25">
      <c r="A229" s="533" t="s">
        <v>878</v>
      </c>
      <c r="B229" s="704" t="s">
        <v>2013</v>
      </c>
      <c r="C229" s="1314" t="s">
        <v>2014</v>
      </c>
      <c r="D229" s="1314"/>
      <c r="E229" s="1314"/>
      <c r="F229" s="705" t="s">
        <v>2885</v>
      </c>
      <c r="G229" s="706">
        <v>0</v>
      </c>
      <c r="H229" s="706"/>
      <c r="I229" s="706">
        <v>0</v>
      </c>
      <c r="J229" s="706"/>
      <c r="K229" s="706"/>
      <c r="L229" s="707"/>
      <c r="M229" s="708"/>
      <c r="X229" s="674"/>
      <c r="Y229" s="675"/>
      <c r="Z229" s="675"/>
      <c r="AA229" s="499"/>
      <c r="AC229" s="474"/>
      <c r="AD229" s="540" t="s">
        <v>2014</v>
      </c>
      <c r="AE229" s="717"/>
    </row>
    <row r="230" spans="1:31" s="472" customFormat="1" ht="22.5" x14ac:dyDescent="0.25">
      <c r="A230" s="533" t="s">
        <v>875</v>
      </c>
      <c r="B230" s="704" t="s">
        <v>2016</v>
      </c>
      <c r="C230" s="1314" t="s">
        <v>2017</v>
      </c>
      <c r="D230" s="1314"/>
      <c r="E230" s="1314"/>
      <c r="F230" s="705" t="s">
        <v>1950</v>
      </c>
      <c r="G230" s="706">
        <v>0</v>
      </c>
      <c r="H230" s="706"/>
      <c r="I230" s="706">
        <v>0</v>
      </c>
      <c r="J230" s="706"/>
      <c r="K230" s="706"/>
      <c r="L230" s="707"/>
      <c r="M230" s="708"/>
      <c r="X230" s="674"/>
      <c r="Y230" s="675"/>
      <c r="Z230" s="675"/>
      <c r="AA230" s="499"/>
      <c r="AC230" s="474"/>
      <c r="AD230" s="540" t="s">
        <v>2017</v>
      </c>
      <c r="AE230" s="717"/>
    </row>
    <row r="231" spans="1:31" s="472" customFormat="1" ht="57" x14ac:dyDescent="0.25">
      <c r="A231" s="676" t="s">
        <v>670</v>
      </c>
      <c r="B231" s="677" t="s">
        <v>2018</v>
      </c>
      <c r="C231" s="1304" t="s">
        <v>2019</v>
      </c>
      <c r="D231" s="1304"/>
      <c r="E231" s="1304"/>
      <c r="F231" s="703">
        <v>0.39689999999999998</v>
      </c>
      <c r="G231" s="679" t="s">
        <v>2020</v>
      </c>
      <c r="H231" s="679" t="s">
        <v>2021</v>
      </c>
      <c r="I231" s="679">
        <v>154069</v>
      </c>
      <c r="J231" s="679">
        <v>11765</v>
      </c>
      <c r="K231" s="680" t="s">
        <v>2886</v>
      </c>
      <c r="L231" s="709">
        <v>3081.2808</v>
      </c>
      <c r="M231" s="690">
        <v>1222.96</v>
      </c>
      <c r="X231" s="674"/>
      <c r="Y231" s="675"/>
      <c r="Z231" s="675"/>
      <c r="AA231" s="499" t="s">
        <v>2019</v>
      </c>
      <c r="AC231" s="474"/>
      <c r="AD231" s="540"/>
      <c r="AE231" s="717"/>
    </row>
    <row r="232" spans="1:31" s="472" customFormat="1" ht="15" x14ac:dyDescent="0.25">
      <c r="A232" s="682"/>
      <c r="B232" s="683"/>
      <c r="C232" s="684" t="s">
        <v>2887</v>
      </c>
      <c r="D232" s="685"/>
      <c r="E232" s="685"/>
      <c r="F232" s="685"/>
      <c r="G232" s="685"/>
      <c r="H232" s="685"/>
      <c r="I232" s="685"/>
      <c r="J232" s="685"/>
      <c r="K232" s="685"/>
      <c r="L232" s="685"/>
      <c r="M232" s="686"/>
      <c r="X232" s="674"/>
      <c r="Y232" s="675"/>
      <c r="Z232" s="675"/>
      <c r="AA232" s="499"/>
      <c r="AC232" s="474"/>
      <c r="AD232" s="540"/>
      <c r="AE232" s="717"/>
    </row>
    <row r="233" spans="1:31" s="472" customFormat="1" ht="15" x14ac:dyDescent="0.25">
      <c r="A233" s="560"/>
      <c r="B233" s="691" t="s">
        <v>1975</v>
      </c>
      <c r="C233" s="1301" t="s">
        <v>1976</v>
      </c>
      <c r="D233" s="1301"/>
      <c r="E233" s="1301"/>
      <c r="F233" s="1301"/>
      <c r="G233" s="1301"/>
      <c r="H233" s="1301"/>
      <c r="I233" s="1301"/>
      <c r="J233" s="1301"/>
      <c r="K233" s="1301"/>
      <c r="L233" s="1301"/>
      <c r="M233" s="1302"/>
      <c r="X233" s="674"/>
      <c r="Y233" s="675"/>
      <c r="Z233" s="675"/>
      <c r="AA233" s="499"/>
      <c r="AB233" s="509" t="s">
        <v>1976</v>
      </c>
      <c r="AC233" s="474"/>
      <c r="AD233" s="540"/>
      <c r="AE233" s="717"/>
    </row>
    <row r="234" spans="1:31" s="472" customFormat="1" ht="15" x14ac:dyDescent="0.25">
      <c r="A234" s="560"/>
      <c r="B234" s="691" t="s">
        <v>1977</v>
      </c>
      <c r="C234" s="1301" t="s">
        <v>1978</v>
      </c>
      <c r="D234" s="1301"/>
      <c r="E234" s="1301"/>
      <c r="F234" s="1301"/>
      <c r="G234" s="1301"/>
      <c r="H234" s="1301"/>
      <c r="I234" s="1301"/>
      <c r="J234" s="1301"/>
      <c r="K234" s="1301"/>
      <c r="L234" s="1301"/>
      <c r="M234" s="1302"/>
      <c r="X234" s="674"/>
      <c r="Y234" s="675"/>
      <c r="Z234" s="675"/>
      <c r="AA234" s="499"/>
      <c r="AB234" s="509" t="s">
        <v>1978</v>
      </c>
      <c r="AC234" s="474"/>
      <c r="AD234" s="540"/>
      <c r="AE234" s="717"/>
    </row>
    <row r="235" spans="1:31" s="472" customFormat="1" ht="15" x14ac:dyDescent="0.25">
      <c r="A235" s="560"/>
      <c r="B235" s="691" t="s">
        <v>1979</v>
      </c>
      <c r="C235" s="1301" t="s">
        <v>1980</v>
      </c>
      <c r="D235" s="1301"/>
      <c r="E235" s="1301"/>
      <c r="F235" s="1301"/>
      <c r="G235" s="1301"/>
      <c r="H235" s="1301"/>
      <c r="I235" s="1301"/>
      <c r="J235" s="1301"/>
      <c r="K235" s="1301"/>
      <c r="L235" s="1301"/>
      <c r="M235" s="1302"/>
      <c r="X235" s="674"/>
      <c r="Y235" s="675"/>
      <c r="Z235" s="675"/>
      <c r="AA235" s="499"/>
      <c r="AB235" s="509" t="s">
        <v>1980</v>
      </c>
      <c r="AC235" s="474"/>
      <c r="AD235" s="540"/>
      <c r="AE235" s="717"/>
    </row>
    <row r="236" spans="1:31" s="472" customFormat="1" ht="33.75" x14ac:dyDescent="0.25">
      <c r="A236" s="560"/>
      <c r="B236" s="691" t="s">
        <v>1670</v>
      </c>
      <c r="C236" s="1301" t="s">
        <v>1671</v>
      </c>
      <c r="D236" s="1301"/>
      <c r="E236" s="1301"/>
      <c r="F236" s="1301"/>
      <c r="G236" s="1301"/>
      <c r="H236" s="1301"/>
      <c r="I236" s="1301"/>
      <c r="J236" s="1301"/>
      <c r="K236" s="1301"/>
      <c r="L236" s="1301"/>
      <c r="M236" s="1302"/>
      <c r="X236" s="674"/>
      <c r="Y236" s="675"/>
      <c r="Z236" s="675"/>
      <c r="AA236" s="499"/>
      <c r="AB236" s="509" t="s">
        <v>1671</v>
      </c>
      <c r="AC236" s="474"/>
      <c r="AD236" s="540"/>
      <c r="AE236" s="717"/>
    </row>
    <row r="237" spans="1:31" s="472" customFormat="1" ht="15" x14ac:dyDescent="0.25">
      <c r="A237" s="843"/>
      <c r="B237" s="844"/>
      <c r="C237" s="844"/>
      <c r="D237" s="844"/>
      <c r="E237" s="845" t="s">
        <v>2888</v>
      </c>
      <c r="F237" s="846"/>
      <c r="G237" s="847"/>
      <c r="H237" s="666"/>
      <c r="I237" s="848">
        <v>19910</v>
      </c>
      <c r="J237" s="849"/>
      <c r="K237" s="849"/>
      <c r="L237" s="850"/>
      <c r="M237" s="851"/>
      <c r="X237" s="674"/>
      <c r="Y237" s="675"/>
      <c r="Z237" s="675"/>
      <c r="AA237" s="499"/>
      <c r="AC237" s="474"/>
      <c r="AD237" s="540"/>
      <c r="AE237" s="717"/>
    </row>
    <row r="238" spans="1:31" s="472" customFormat="1" ht="15" x14ac:dyDescent="0.25">
      <c r="A238" s="843"/>
      <c r="B238" s="844"/>
      <c r="C238" s="844"/>
      <c r="D238" s="844"/>
      <c r="E238" s="845" t="s">
        <v>2889</v>
      </c>
      <c r="F238" s="846"/>
      <c r="G238" s="847"/>
      <c r="H238" s="666"/>
      <c r="I238" s="848">
        <v>9066</v>
      </c>
      <c r="J238" s="849"/>
      <c r="K238" s="849"/>
      <c r="L238" s="850"/>
      <c r="M238" s="851"/>
      <c r="X238" s="674"/>
      <c r="Y238" s="675"/>
      <c r="Z238" s="675"/>
      <c r="AA238" s="499"/>
      <c r="AC238" s="474"/>
      <c r="AD238" s="540"/>
      <c r="AE238" s="717"/>
    </row>
    <row r="239" spans="1:31" s="472" customFormat="1" ht="15" x14ac:dyDescent="0.25">
      <c r="A239" s="843"/>
      <c r="B239" s="844"/>
      <c r="C239" s="844"/>
      <c r="D239" s="844"/>
      <c r="E239" s="845" t="s">
        <v>2707</v>
      </c>
      <c r="F239" s="846"/>
      <c r="G239" s="847"/>
      <c r="H239" s="666"/>
      <c r="I239" s="848">
        <v>183045</v>
      </c>
      <c r="J239" s="849"/>
      <c r="K239" s="849"/>
      <c r="L239" s="850"/>
      <c r="M239" s="851"/>
      <c r="X239" s="674"/>
      <c r="Y239" s="675"/>
      <c r="Z239" s="675"/>
      <c r="AA239" s="499"/>
      <c r="AC239" s="474"/>
      <c r="AD239" s="540"/>
      <c r="AE239" s="717"/>
    </row>
    <row r="240" spans="1:31" s="472" customFormat="1" ht="23.25" x14ac:dyDescent="0.25">
      <c r="A240" s="525"/>
      <c r="B240" s="692" t="s">
        <v>1898</v>
      </c>
      <c r="C240" s="1303" t="s">
        <v>1899</v>
      </c>
      <c r="D240" s="1303"/>
      <c r="E240" s="1303"/>
      <c r="F240" s="693" t="s">
        <v>2890</v>
      </c>
      <c r="G240" s="694" t="s">
        <v>1901</v>
      </c>
      <c r="H240" s="694"/>
      <c r="I240" s="694">
        <v>11764.88</v>
      </c>
      <c r="J240" s="694">
        <v>11764.88</v>
      </c>
      <c r="K240" s="694"/>
      <c r="L240" s="695"/>
      <c r="M240" s="696"/>
      <c r="X240" s="674"/>
      <c r="Y240" s="675"/>
      <c r="Z240" s="675"/>
      <c r="AA240" s="499"/>
      <c r="AC240" s="474" t="s">
        <v>1899</v>
      </c>
      <c r="AD240" s="540"/>
      <c r="AE240" s="717"/>
    </row>
    <row r="241" spans="1:31" s="472" customFormat="1" ht="23.25" x14ac:dyDescent="0.25">
      <c r="A241" s="525"/>
      <c r="B241" s="692" t="s">
        <v>651</v>
      </c>
      <c r="C241" s="1303" t="s">
        <v>1676</v>
      </c>
      <c r="D241" s="1303"/>
      <c r="E241" s="1303"/>
      <c r="F241" s="693" t="s">
        <v>2891</v>
      </c>
      <c r="G241" s="694">
        <v>0</v>
      </c>
      <c r="H241" s="694">
        <v>0</v>
      </c>
      <c r="I241" s="694">
        <v>0</v>
      </c>
      <c r="J241" s="694"/>
      <c r="K241" s="694">
        <v>0</v>
      </c>
      <c r="L241" s="695"/>
      <c r="M241" s="696"/>
      <c r="X241" s="674"/>
      <c r="Y241" s="675"/>
      <c r="Z241" s="675"/>
      <c r="AA241" s="499"/>
      <c r="AC241" s="474" t="s">
        <v>1676</v>
      </c>
      <c r="AD241" s="540"/>
      <c r="AE241" s="717"/>
    </row>
    <row r="242" spans="1:31" s="472" customFormat="1" ht="23.25" x14ac:dyDescent="0.25">
      <c r="A242" s="525"/>
      <c r="B242" s="692" t="s">
        <v>1983</v>
      </c>
      <c r="C242" s="1303" t="s">
        <v>1984</v>
      </c>
      <c r="D242" s="1303"/>
      <c r="E242" s="1303"/>
      <c r="F242" s="693" t="s">
        <v>2892</v>
      </c>
      <c r="G242" s="694">
        <v>79.069999999999993</v>
      </c>
      <c r="H242" s="694" t="s">
        <v>1986</v>
      </c>
      <c r="I242" s="694">
        <v>91.72</v>
      </c>
      <c r="J242" s="694"/>
      <c r="K242" s="694" t="s">
        <v>2893</v>
      </c>
      <c r="L242" s="695"/>
      <c r="M242" s="696"/>
      <c r="X242" s="674"/>
      <c r="Y242" s="675"/>
      <c r="Z242" s="675"/>
      <c r="AA242" s="499"/>
      <c r="AC242" s="474" t="s">
        <v>1984</v>
      </c>
      <c r="AD242" s="540"/>
      <c r="AE242" s="717"/>
    </row>
    <row r="243" spans="1:31" s="472" customFormat="1" ht="45.75" x14ac:dyDescent="0.25">
      <c r="A243" s="525"/>
      <c r="B243" s="692" t="s">
        <v>1988</v>
      </c>
      <c r="C243" s="1303" t="s">
        <v>1989</v>
      </c>
      <c r="D243" s="1303"/>
      <c r="E243" s="1303"/>
      <c r="F243" s="693" t="s">
        <v>2894</v>
      </c>
      <c r="G243" s="694">
        <v>70.010000000000005</v>
      </c>
      <c r="H243" s="694" t="s">
        <v>1991</v>
      </c>
      <c r="I243" s="694">
        <v>109.22</v>
      </c>
      <c r="J243" s="694"/>
      <c r="K243" s="694" t="s">
        <v>2895</v>
      </c>
      <c r="L243" s="695"/>
      <c r="M243" s="696"/>
      <c r="X243" s="674"/>
      <c r="Y243" s="675"/>
      <c r="Z243" s="675"/>
      <c r="AA243" s="499"/>
      <c r="AC243" s="474" t="s">
        <v>1989</v>
      </c>
      <c r="AD243" s="540"/>
      <c r="AE243" s="717"/>
    </row>
    <row r="244" spans="1:31" s="472" customFormat="1" ht="57" x14ac:dyDescent="0.25">
      <c r="A244" s="525"/>
      <c r="B244" s="692" t="s">
        <v>1993</v>
      </c>
      <c r="C244" s="1303" t="s">
        <v>1994</v>
      </c>
      <c r="D244" s="1303"/>
      <c r="E244" s="1303"/>
      <c r="F244" s="693" t="s">
        <v>2896</v>
      </c>
      <c r="G244" s="694">
        <v>340</v>
      </c>
      <c r="H244" s="694" t="s">
        <v>1996</v>
      </c>
      <c r="I244" s="694">
        <v>93435.4</v>
      </c>
      <c r="J244" s="694"/>
      <c r="K244" s="694" t="s">
        <v>2897</v>
      </c>
      <c r="L244" s="695"/>
      <c r="M244" s="696"/>
      <c r="X244" s="674"/>
      <c r="Y244" s="675"/>
      <c r="Z244" s="675"/>
      <c r="AA244" s="499"/>
      <c r="AC244" s="474" t="s">
        <v>1994</v>
      </c>
      <c r="AD244" s="540"/>
      <c r="AE244" s="717"/>
    </row>
    <row r="245" spans="1:31" s="472" customFormat="1" ht="34.5" x14ac:dyDescent="0.25">
      <c r="A245" s="525"/>
      <c r="B245" s="692" t="s">
        <v>1678</v>
      </c>
      <c r="C245" s="1303" t="s">
        <v>1679</v>
      </c>
      <c r="D245" s="1303"/>
      <c r="E245" s="1303"/>
      <c r="F245" s="693" t="s">
        <v>2898</v>
      </c>
      <c r="G245" s="694">
        <v>111.99</v>
      </c>
      <c r="H245" s="694" t="s">
        <v>1681</v>
      </c>
      <c r="I245" s="694">
        <v>192.62</v>
      </c>
      <c r="J245" s="694"/>
      <c r="K245" s="694" t="s">
        <v>2899</v>
      </c>
      <c r="L245" s="695"/>
      <c r="M245" s="696"/>
      <c r="X245" s="674"/>
      <c r="Y245" s="675"/>
      <c r="Z245" s="675"/>
      <c r="AA245" s="499"/>
      <c r="AC245" s="474" t="s">
        <v>1679</v>
      </c>
      <c r="AD245" s="540"/>
      <c r="AE245" s="717"/>
    </row>
    <row r="246" spans="1:31" s="472" customFormat="1" ht="23.25" x14ac:dyDescent="0.25">
      <c r="A246" s="525"/>
      <c r="B246" s="692" t="s">
        <v>2000</v>
      </c>
      <c r="C246" s="1303" t="s">
        <v>2001</v>
      </c>
      <c r="D246" s="1303"/>
      <c r="E246" s="1303"/>
      <c r="F246" s="693" t="s">
        <v>2900</v>
      </c>
      <c r="G246" s="694">
        <v>26.5</v>
      </c>
      <c r="H246" s="694" t="s">
        <v>2003</v>
      </c>
      <c r="I246" s="694">
        <v>555.71</v>
      </c>
      <c r="J246" s="694"/>
      <c r="K246" s="694" t="s">
        <v>2901</v>
      </c>
      <c r="L246" s="695"/>
      <c r="M246" s="696"/>
      <c r="X246" s="674"/>
      <c r="Y246" s="675"/>
      <c r="Z246" s="675"/>
      <c r="AA246" s="499"/>
      <c r="AC246" s="474" t="s">
        <v>2001</v>
      </c>
      <c r="AD246" s="540"/>
      <c r="AE246" s="717"/>
    </row>
    <row r="247" spans="1:31" s="472" customFormat="1" ht="34.5" x14ac:dyDescent="0.25">
      <c r="A247" s="525"/>
      <c r="B247" s="692" t="s">
        <v>836</v>
      </c>
      <c r="C247" s="1303" t="s">
        <v>1766</v>
      </c>
      <c r="D247" s="1303"/>
      <c r="E247" s="1303"/>
      <c r="F247" s="693" t="s">
        <v>2902</v>
      </c>
      <c r="G247" s="694">
        <v>65.709999999999994</v>
      </c>
      <c r="H247" s="694" t="s">
        <v>1768</v>
      </c>
      <c r="I247" s="694">
        <v>169.53</v>
      </c>
      <c r="J247" s="694"/>
      <c r="K247" s="694" t="s">
        <v>2903</v>
      </c>
      <c r="L247" s="695"/>
      <c r="M247" s="696"/>
      <c r="X247" s="674"/>
      <c r="Y247" s="675"/>
      <c r="Z247" s="675"/>
      <c r="AA247" s="499"/>
      <c r="AC247" s="474" t="s">
        <v>1766</v>
      </c>
      <c r="AD247" s="540"/>
      <c r="AE247" s="717"/>
    </row>
    <row r="248" spans="1:31" s="472" customFormat="1" ht="23.25" x14ac:dyDescent="0.25">
      <c r="A248" s="533" t="s">
        <v>878</v>
      </c>
      <c r="B248" s="704" t="s">
        <v>2007</v>
      </c>
      <c r="C248" s="1314" t="s">
        <v>2008</v>
      </c>
      <c r="D248" s="1314"/>
      <c r="E248" s="1314"/>
      <c r="F248" s="705" t="s">
        <v>2904</v>
      </c>
      <c r="G248" s="706">
        <v>0</v>
      </c>
      <c r="H248" s="706"/>
      <c r="I248" s="706">
        <v>0</v>
      </c>
      <c r="J248" s="706"/>
      <c r="K248" s="706"/>
      <c r="L248" s="707"/>
      <c r="M248" s="708"/>
      <c r="X248" s="674"/>
      <c r="Y248" s="675"/>
      <c r="Z248" s="675"/>
      <c r="AA248" s="499"/>
      <c r="AC248" s="474"/>
      <c r="AD248" s="540" t="s">
        <v>2008</v>
      </c>
      <c r="AE248" s="717"/>
    </row>
    <row r="249" spans="1:31" s="472" customFormat="1" ht="57" x14ac:dyDescent="0.25">
      <c r="A249" s="525"/>
      <c r="B249" s="692" t="s">
        <v>2010</v>
      </c>
      <c r="C249" s="1303" t="s">
        <v>2011</v>
      </c>
      <c r="D249" s="1303"/>
      <c r="E249" s="1303"/>
      <c r="F249" s="693" t="s">
        <v>2905</v>
      </c>
      <c r="G249" s="694">
        <v>183.68</v>
      </c>
      <c r="H249" s="694"/>
      <c r="I249" s="694">
        <v>472.42</v>
      </c>
      <c r="J249" s="694"/>
      <c r="K249" s="694"/>
      <c r="L249" s="695"/>
      <c r="M249" s="696"/>
      <c r="X249" s="674"/>
      <c r="Y249" s="675"/>
      <c r="Z249" s="675"/>
      <c r="AA249" s="499"/>
      <c r="AC249" s="474" t="s">
        <v>2011</v>
      </c>
      <c r="AD249" s="540"/>
      <c r="AE249" s="717"/>
    </row>
    <row r="250" spans="1:31" s="472" customFormat="1" ht="23.25" x14ac:dyDescent="0.25">
      <c r="A250" s="533" t="s">
        <v>878</v>
      </c>
      <c r="B250" s="704" t="s">
        <v>2013</v>
      </c>
      <c r="C250" s="1314" t="s">
        <v>2014</v>
      </c>
      <c r="D250" s="1314"/>
      <c r="E250" s="1314"/>
      <c r="F250" s="705" t="s">
        <v>2906</v>
      </c>
      <c r="G250" s="706">
        <v>0</v>
      </c>
      <c r="H250" s="706"/>
      <c r="I250" s="706">
        <v>0</v>
      </c>
      <c r="J250" s="706"/>
      <c r="K250" s="706"/>
      <c r="L250" s="707"/>
      <c r="M250" s="708"/>
      <c r="X250" s="674"/>
      <c r="Y250" s="675"/>
      <c r="Z250" s="675"/>
      <c r="AA250" s="499"/>
      <c r="AC250" s="474"/>
      <c r="AD250" s="540" t="s">
        <v>2014</v>
      </c>
      <c r="AE250" s="717"/>
    </row>
    <row r="251" spans="1:31" s="472" customFormat="1" ht="22.5" x14ac:dyDescent="0.25">
      <c r="A251" s="533" t="s">
        <v>875</v>
      </c>
      <c r="B251" s="704" t="s">
        <v>2016</v>
      </c>
      <c r="C251" s="1314" t="s">
        <v>2017</v>
      </c>
      <c r="D251" s="1314"/>
      <c r="E251" s="1314"/>
      <c r="F251" s="705" t="s">
        <v>1950</v>
      </c>
      <c r="G251" s="706">
        <v>0</v>
      </c>
      <c r="H251" s="706"/>
      <c r="I251" s="706">
        <v>0</v>
      </c>
      <c r="J251" s="706"/>
      <c r="K251" s="706"/>
      <c r="L251" s="707"/>
      <c r="M251" s="708"/>
      <c r="X251" s="674"/>
      <c r="Y251" s="675"/>
      <c r="Z251" s="675"/>
      <c r="AA251" s="499"/>
      <c r="AC251" s="474"/>
      <c r="AD251" s="540" t="s">
        <v>2017</v>
      </c>
      <c r="AE251" s="717"/>
    </row>
    <row r="252" spans="1:31" s="472" customFormat="1" ht="45" x14ac:dyDescent="0.25">
      <c r="A252" s="676" t="s">
        <v>671</v>
      </c>
      <c r="B252" s="677" t="s">
        <v>2041</v>
      </c>
      <c r="C252" s="1304" t="s">
        <v>1269</v>
      </c>
      <c r="D252" s="1304"/>
      <c r="E252" s="1304"/>
      <c r="F252" s="697">
        <v>17.010000000000002</v>
      </c>
      <c r="G252" s="679">
        <v>480</v>
      </c>
      <c r="H252" s="679"/>
      <c r="I252" s="679">
        <v>8165</v>
      </c>
      <c r="J252" s="679"/>
      <c r="K252" s="680"/>
      <c r="L252" s="681">
        <v>0</v>
      </c>
      <c r="M252" s="681">
        <v>0</v>
      </c>
      <c r="X252" s="674"/>
      <c r="Y252" s="675"/>
      <c r="Z252" s="675"/>
      <c r="AA252" s="499" t="s">
        <v>1269</v>
      </c>
      <c r="AC252" s="474"/>
      <c r="AD252" s="540"/>
      <c r="AE252" s="717"/>
    </row>
    <row r="253" spans="1:31" s="472" customFormat="1" ht="15" x14ac:dyDescent="0.25">
      <c r="A253" s="682"/>
      <c r="B253" s="683"/>
      <c r="C253" s="684" t="s">
        <v>2907</v>
      </c>
      <c r="D253" s="685"/>
      <c r="E253" s="685"/>
      <c r="F253" s="685"/>
      <c r="G253" s="685"/>
      <c r="H253" s="685"/>
      <c r="I253" s="685"/>
      <c r="J253" s="685"/>
      <c r="K253" s="685"/>
      <c r="L253" s="685"/>
      <c r="M253" s="686"/>
      <c r="X253" s="674"/>
      <c r="Y253" s="675"/>
      <c r="Z253" s="675"/>
      <c r="AA253" s="499"/>
      <c r="AC253" s="474"/>
      <c r="AD253" s="540"/>
      <c r="AE253" s="717"/>
    </row>
    <row r="254" spans="1:31" s="472" customFormat="1" ht="45" x14ac:dyDescent="0.25">
      <c r="A254" s="676" t="s">
        <v>672</v>
      </c>
      <c r="B254" s="677" t="s">
        <v>2043</v>
      </c>
      <c r="C254" s="1304" t="s">
        <v>1272</v>
      </c>
      <c r="D254" s="1304"/>
      <c r="E254" s="1304"/>
      <c r="F254" s="698">
        <v>11.9</v>
      </c>
      <c r="G254" s="679">
        <v>2.44</v>
      </c>
      <c r="H254" s="679"/>
      <c r="I254" s="679">
        <v>29</v>
      </c>
      <c r="J254" s="679"/>
      <c r="K254" s="680"/>
      <c r="L254" s="681">
        <v>0</v>
      </c>
      <c r="M254" s="681">
        <v>0</v>
      </c>
      <c r="X254" s="674"/>
      <c r="Y254" s="675"/>
      <c r="Z254" s="675"/>
      <c r="AA254" s="499" t="s">
        <v>1272</v>
      </c>
      <c r="AC254" s="474"/>
      <c r="AD254" s="540"/>
      <c r="AE254" s="717"/>
    </row>
    <row r="255" spans="1:31" s="472" customFormat="1" ht="15" x14ac:dyDescent="0.25">
      <c r="A255" s="682"/>
      <c r="B255" s="683"/>
      <c r="C255" s="684" t="s">
        <v>2908</v>
      </c>
      <c r="D255" s="685"/>
      <c r="E255" s="685"/>
      <c r="F255" s="685"/>
      <c r="G255" s="685"/>
      <c r="H255" s="685"/>
      <c r="I255" s="685"/>
      <c r="J255" s="685"/>
      <c r="K255" s="685"/>
      <c r="L255" s="685"/>
      <c r="M255" s="686"/>
      <c r="X255" s="674"/>
      <c r="Y255" s="675"/>
      <c r="Z255" s="675"/>
      <c r="AA255" s="499"/>
      <c r="AC255" s="474"/>
      <c r="AD255" s="540"/>
      <c r="AE255" s="717"/>
    </row>
    <row r="256" spans="1:31" s="472" customFormat="1" ht="45.75" x14ac:dyDescent="0.25">
      <c r="A256" s="676" t="s">
        <v>930</v>
      </c>
      <c r="B256" s="677" t="s">
        <v>2045</v>
      </c>
      <c r="C256" s="1304" t="s">
        <v>2046</v>
      </c>
      <c r="D256" s="1304"/>
      <c r="E256" s="1304"/>
      <c r="F256" s="697">
        <v>5.67</v>
      </c>
      <c r="G256" s="679" t="s">
        <v>2047</v>
      </c>
      <c r="H256" s="679" t="s">
        <v>2048</v>
      </c>
      <c r="I256" s="679">
        <v>63467</v>
      </c>
      <c r="J256" s="679">
        <v>8512</v>
      </c>
      <c r="K256" s="680" t="s">
        <v>2909</v>
      </c>
      <c r="L256" s="689">
        <v>156.04499999999999</v>
      </c>
      <c r="M256" s="690">
        <v>884.78</v>
      </c>
      <c r="X256" s="674"/>
      <c r="Y256" s="675"/>
      <c r="Z256" s="675"/>
      <c r="AA256" s="499" t="s">
        <v>2046</v>
      </c>
      <c r="AC256" s="474"/>
      <c r="AD256" s="540"/>
      <c r="AE256" s="717"/>
    </row>
    <row r="257" spans="1:31" s="472" customFormat="1" ht="15" x14ac:dyDescent="0.25">
      <c r="A257" s="682"/>
      <c r="B257" s="683"/>
      <c r="C257" s="684" t="s">
        <v>2910</v>
      </c>
      <c r="D257" s="685"/>
      <c r="E257" s="685"/>
      <c r="F257" s="685"/>
      <c r="G257" s="685"/>
      <c r="H257" s="685"/>
      <c r="I257" s="685"/>
      <c r="J257" s="685"/>
      <c r="K257" s="685"/>
      <c r="L257" s="685"/>
      <c r="M257" s="686"/>
      <c r="X257" s="674"/>
      <c r="Y257" s="675"/>
      <c r="Z257" s="675"/>
      <c r="AA257" s="499"/>
      <c r="AC257" s="474"/>
      <c r="AD257" s="540"/>
      <c r="AE257" s="717"/>
    </row>
    <row r="258" spans="1:31" s="472" customFormat="1" ht="15" x14ac:dyDescent="0.25">
      <c r="A258" s="560"/>
      <c r="B258" s="683"/>
      <c r="C258" s="684" t="s">
        <v>2051</v>
      </c>
      <c r="D258" s="685"/>
      <c r="E258" s="685"/>
      <c r="F258" s="685"/>
      <c r="G258" s="685"/>
      <c r="H258" s="685"/>
      <c r="I258" s="685"/>
      <c r="J258" s="685"/>
      <c r="K258" s="685"/>
      <c r="L258" s="685"/>
      <c r="M258" s="687"/>
      <c r="X258" s="674"/>
      <c r="Y258" s="675"/>
      <c r="Z258" s="675"/>
      <c r="AA258" s="499"/>
      <c r="AC258" s="474"/>
      <c r="AD258" s="540"/>
      <c r="AE258" s="717"/>
    </row>
    <row r="259" spans="1:31" s="472" customFormat="1" ht="33.75" x14ac:dyDescent="0.25">
      <c r="A259" s="560"/>
      <c r="B259" s="691" t="s">
        <v>1670</v>
      </c>
      <c r="C259" s="1301" t="s">
        <v>1671</v>
      </c>
      <c r="D259" s="1301"/>
      <c r="E259" s="1301"/>
      <c r="F259" s="1301"/>
      <c r="G259" s="1301"/>
      <c r="H259" s="1301"/>
      <c r="I259" s="1301"/>
      <c r="J259" s="1301"/>
      <c r="K259" s="1301"/>
      <c r="L259" s="1301"/>
      <c r="M259" s="1302"/>
      <c r="X259" s="674"/>
      <c r="Y259" s="675"/>
      <c r="Z259" s="675"/>
      <c r="AA259" s="499"/>
      <c r="AB259" s="509" t="s">
        <v>1671</v>
      </c>
      <c r="AC259" s="474"/>
      <c r="AD259" s="540"/>
      <c r="AE259" s="717"/>
    </row>
    <row r="260" spans="1:31" s="472" customFormat="1" ht="15" x14ac:dyDescent="0.25">
      <c r="A260" s="843"/>
      <c r="B260" s="844"/>
      <c r="C260" s="844"/>
      <c r="D260" s="844"/>
      <c r="E260" s="845" t="s">
        <v>2911</v>
      </c>
      <c r="F260" s="846"/>
      <c r="G260" s="847"/>
      <c r="H260" s="666"/>
      <c r="I260" s="848">
        <v>11887</v>
      </c>
      <c r="J260" s="849"/>
      <c r="K260" s="849"/>
      <c r="L260" s="850"/>
      <c r="M260" s="851"/>
      <c r="X260" s="674"/>
      <c r="Y260" s="675"/>
      <c r="Z260" s="675"/>
      <c r="AA260" s="499"/>
      <c r="AC260" s="474"/>
      <c r="AD260" s="540"/>
      <c r="AE260" s="717"/>
    </row>
    <row r="261" spans="1:31" s="472" customFormat="1" ht="15" x14ac:dyDescent="0.25">
      <c r="A261" s="843"/>
      <c r="B261" s="844"/>
      <c r="C261" s="844"/>
      <c r="D261" s="844"/>
      <c r="E261" s="845" t="s">
        <v>2912</v>
      </c>
      <c r="F261" s="846"/>
      <c r="G261" s="847"/>
      <c r="H261" s="666"/>
      <c r="I261" s="848">
        <v>8198</v>
      </c>
      <c r="J261" s="849"/>
      <c r="K261" s="849"/>
      <c r="L261" s="850"/>
      <c r="M261" s="851"/>
      <c r="X261" s="674"/>
      <c r="Y261" s="675"/>
      <c r="Z261" s="675"/>
      <c r="AA261" s="499"/>
      <c r="AC261" s="474"/>
      <c r="AD261" s="540"/>
      <c r="AE261" s="717"/>
    </row>
    <row r="262" spans="1:31" s="472" customFormat="1" ht="15" x14ac:dyDescent="0.25">
      <c r="A262" s="843"/>
      <c r="B262" s="844"/>
      <c r="C262" s="844"/>
      <c r="D262" s="844"/>
      <c r="E262" s="845" t="s">
        <v>2707</v>
      </c>
      <c r="F262" s="846"/>
      <c r="G262" s="847"/>
      <c r="H262" s="666"/>
      <c r="I262" s="848">
        <v>83552</v>
      </c>
      <c r="J262" s="849"/>
      <c r="K262" s="849"/>
      <c r="L262" s="850"/>
      <c r="M262" s="851"/>
      <c r="X262" s="674"/>
      <c r="Y262" s="675"/>
      <c r="Z262" s="675"/>
      <c r="AA262" s="499"/>
      <c r="AC262" s="474"/>
      <c r="AD262" s="540"/>
      <c r="AE262" s="717"/>
    </row>
    <row r="263" spans="1:31" s="472" customFormat="1" ht="23.25" x14ac:dyDescent="0.25">
      <c r="A263" s="525"/>
      <c r="B263" s="692" t="s">
        <v>1898</v>
      </c>
      <c r="C263" s="1303" t="s">
        <v>1899</v>
      </c>
      <c r="D263" s="1303"/>
      <c r="E263" s="1303"/>
      <c r="F263" s="693" t="s">
        <v>2913</v>
      </c>
      <c r="G263" s="694" t="s">
        <v>1901</v>
      </c>
      <c r="H263" s="694"/>
      <c r="I263" s="694">
        <v>8511.58</v>
      </c>
      <c r="J263" s="694">
        <v>8511.58</v>
      </c>
      <c r="K263" s="694"/>
      <c r="L263" s="695"/>
      <c r="M263" s="696"/>
      <c r="X263" s="674"/>
      <c r="Y263" s="675"/>
      <c r="Z263" s="675"/>
      <c r="AA263" s="499"/>
      <c r="AC263" s="474" t="s">
        <v>1899</v>
      </c>
      <c r="AD263" s="540"/>
      <c r="AE263" s="717"/>
    </row>
    <row r="264" spans="1:31" s="472" customFormat="1" ht="23.25" x14ac:dyDescent="0.25">
      <c r="A264" s="525"/>
      <c r="B264" s="692" t="s">
        <v>651</v>
      </c>
      <c r="C264" s="1303" t="s">
        <v>1676</v>
      </c>
      <c r="D264" s="1303"/>
      <c r="E264" s="1303"/>
      <c r="F264" s="693" t="s">
        <v>2914</v>
      </c>
      <c r="G264" s="694">
        <v>0</v>
      </c>
      <c r="H264" s="694">
        <v>0</v>
      </c>
      <c r="I264" s="694">
        <v>0</v>
      </c>
      <c r="J264" s="694"/>
      <c r="K264" s="694">
        <v>0</v>
      </c>
      <c r="L264" s="695"/>
      <c r="M264" s="696"/>
      <c r="X264" s="674"/>
      <c r="Y264" s="675"/>
      <c r="Z264" s="675"/>
      <c r="AA264" s="499"/>
      <c r="AC264" s="474" t="s">
        <v>1676</v>
      </c>
      <c r="AD264" s="540"/>
      <c r="AE264" s="717"/>
    </row>
    <row r="265" spans="1:31" s="472" customFormat="1" ht="45.75" x14ac:dyDescent="0.25">
      <c r="A265" s="525"/>
      <c r="B265" s="692" t="s">
        <v>2054</v>
      </c>
      <c r="C265" s="1303" t="s">
        <v>2055</v>
      </c>
      <c r="D265" s="1303"/>
      <c r="E265" s="1303"/>
      <c r="F265" s="693" t="s">
        <v>2915</v>
      </c>
      <c r="G265" s="694">
        <v>179.46</v>
      </c>
      <c r="H265" s="694" t="s">
        <v>2057</v>
      </c>
      <c r="I265" s="694">
        <v>7336.32</v>
      </c>
      <c r="J265" s="694"/>
      <c r="K265" s="694" t="s">
        <v>2916</v>
      </c>
      <c r="L265" s="695"/>
      <c r="M265" s="696"/>
      <c r="X265" s="674"/>
      <c r="Y265" s="675"/>
      <c r="Z265" s="675"/>
      <c r="AA265" s="499"/>
      <c r="AC265" s="474" t="s">
        <v>2055</v>
      </c>
      <c r="AD265" s="540"/>
      <c r="AE265" s="717"/>
    </row>
    <row r="266" spans="1:31" s="472" customFormat="1" ht="34.5" x14ac:dyDescent="0.25">
      <c r="A266" s="525"/>
      <c r="B266" s="692" t="s">
        <v>1678</v>
      </c>
      <c r="C266" s="1303" t="s">
        <v>1679</v>
      </c>
      <c r="D266" s="1303"/>
      <c r="E266" s="1303"/>
      <c r="F266" s="693" t="s">
        <v>2917</v>
      </c>
      <c r="G266" s="694">
        <v>111.99</v>
      </c>
      <c r="H266" s="694" t="s">
        <v>1681</v>
      </c>
      <c r="I266" s="694">
        <v>120.95</v>
      </c>
      <c r="J266" s="694"/>
      <c r="K266" s="694" t="s">
        <v>2918</v>
      </c>
      <c r="L266" s="695"/>
      <c r="M266" s="696"/>
      <c r="X266" s="674"/>
      <c r="Y266" s="675"/>
      <c r="Z266" s="675"/>
      <c r="AA266" s="499"/>
      <c r="AC266" s="474" t="s">
        <v>1679</v>
      </c>
      <c r="AD266" s="540"/>
      <c r="AE266" s="717"/>
    </row>
    <row r="267" spans="1:31" s="472" customFormat="1" ht="34.5" x14ac:dyDescent="0.25">
      <c r="A267" s="525"/>
      <c r="B267" s="692" t="s">
        <v>2061</v>
      </c>
      <c r="C267" s="1303" t="s">
        <v>2062</v>
      </c>
      <c r="D267" s="1303"/>
      <c r="E267" s="1303"/>
      <c r="F267" s="693" t="s">
        <v>2919</v>
      </c>
      <c r="G267" s="694">
        <v>6.9</v>
      </c>
      <c r="H267" s="694" t="s">
        <v>2064</v>
      </c>
      <c r="I267" s="694">
        <v>146.35</v>
      </c>
      <c r="J267" s="694"/>
      <c r="K267" s="694" t="s">
        <v>2920</v>
      </c>
      <c r="L267" s="695"/>
      <c r="M267" s="696"/>
      <c r="X267" s="674"/>
      <c r="Y267" s="675"/>
      <c r="Z267" s="675"/>
      <c r="AA267" s="499"/>
      <c r="AC267" s="474" t="s">
        <v>2062</v>
      </c>
      <c r="AD267" s="540"/>
      <c r="AE267" s="717"/>
    </row>
    <row r="268" spans="1:31" s="472" customFormat="1" ht="34.5" x14ac:dyDescent="0.25">
      <c r="A268" s="525"/>
      <c r="B268" s="692" t="s">
        <v>2066</v>
      </c>
      <c r="C268" s="1303" t="s">
        <v>2067</v>
      </c>
      <c r="D268" s="1303"/>
      <c r="E268" s="1303"/>
      <c r="F268" s="693" t="s">
        <v>2921</v>
      </c>
      <c r="G268" s="694">
        <v>80.349999999999994</v>
      </c>
      <c r="H268" s="694" t="s">
        <v>2069</v>
      </c>
      <c r="I268" s="694">
        <v>16892.78</v>
      </c>
      <c r="J268" s="694"/>
      <c r="K268" s="694" t="s">
        <v>2922</v>
      </c>
      <c r="L268" s="695"/>
      <c r="M268" s="696"/>
      <c r="X268" s="674"/>
      <c r="Y268" s="675"/>
      <c r="Z268" s="675"/>
      <c r="AA268" s="499"/>
      <c r="AC268" s="474" t="s">
        <v>2067</v>
      </c>
      <c r="AD268" s="540"/>
      <c r="AE268" s="717"/>
    </row>
    <row r="269" spans="1:31" s="472" customFormat="1" ht="34.5" x14ac:dyDescent="0.25">
      <c r="A269" s="525"/>
      <c r="B269" s="692" t="s">
        <v>836</v>
      </c>
      <c r="C269" s="1303" t="s">
        <v>1766</v>
      </c>
      <c r="D269" s="1303"/>
      <c r="E269" s="1303"/>
      <c r="F269" s="693" t="s">
        <v>2923</v>
      </c>
      <c r="G269" s="694">
        <v>65.709999999999994</v>
      </c>
      <c r="H269" s="694" t="s">
        <v>1768</v>
      </c>
      <c r="I269" s="694">
        <v>163.62</v>
      </c>
      <c r="J269" s="694"/>
      <c r="K269" s="694" t="s">
        <v>2924</v>
      </c>
      <c r="L269" s="695"/>
      <c r="M269" s="696"/>
      <c r="X269" s="674"/>
      <c r="Y269" s="675"/>
      <c r="Z269" s="675"/>
      <c r="AA269" s="499"/>
      <c r="AC269" s="474" t="s">
        <v>1766</v>
      </c>
      <c r="AD269" s="540"/>
      <c r="AE269" s="717"/>
    </row>
    <row r="270" spans="1:31" s="472" customFormat="1" ht="23.25" x14ac:dyDescent="0.25">
      <c r="A270" s="533" t="s">
        <v>875</v>
      </c>
      <c r="B270" s="704" t="s">
        <v>1770</v>
      </c>
      <c r="C270" s="1314" t="s">
        <v>1272</v>
      </c>
      <c r="D270" s="1314"/>
      <c r="E270" s="1314"/>
      <c r="F270" s="705" t="s">
        <v>1950</v>
      </c>
      <c r="G270" s="706">
        <v>2.44</v>
      </c>
      <c r="H270" s="706"/>
      <c r="I270" s="706">
        <v>0</v>
      </c>
      <c r="J270" s="706"/>
      <c r="K270" s="706"/>
      <c r="L270" s="707"/>
      <c r="M270" s="708"/>
      <c r="X270" s="674"/>
      <c r="Y270" s="675"/>
      <c r="Z270" s="675"/>
      <c r="AA270" s="499"/>
      <c r="AC270" s="474"/>
      <c r="AD270" s="540" t="s">
        <v>1272</v>
      </c>
      <c r="AE270" s="717"/>
    </row>
    <row r="271" spans="1:31" s="472" customFormat="1" ht="23.25" x14ac:dyDescent="0.25">
      <c r="A271" s="525"/>
      <c r="B271" s="692" t="s">
        <v>2073</v>
      </c>
      <c r="C271" s="1303" t="s">
        <v>2074</v>
      </c>
      <c r="D271" s="1303"/>
      <c r="E271" s="1303"/>
      <c r="F271" s="693" t="s">
        <v>2925</v>
      </c>
      <c r="G271" s="694">
        <v>30030</v>
      </c>
      <c r="H271" s="694"/>
      <c r="I271" s="694">
        <v>15.02</v>
      </c>
      <c r="J271" s="694"/>
      <c r="K271" s="694"/>
      <c r="L271" s="695"/>
      <c r="M271" s="696"/>
      <c r="X271" s="674"/>
      <c r="Y271" s="675"/>
      <c r="Z271" s="675"/>
      <c r="AA271" s="499"/>
      <c r="AC271" s="474" t="s">
        <v>2074</v>
      </c>
      <c r="AD271" s="540"/>
      <c r="AE271" s="717"/>
    </row>
    <row r="272" spans="1:31" s="472" customFormat="1" ht="23.25" x14ac:dyDescent="0.25">
      <c r="A272" s="525"/>
      <c r="B272" s="692" t="s">
        <v>1838</v>
      </c>
      <c r="C272" s="1303" t="s">
        <v>1839</v>
      </c>
      <c r="D272" s="1303"/>
      <c r="E272" s="1303"/>
      <c r="F272" s="693" t="s">
        <v>2926</v>
      </c>
      <c r="G272" s="694">
        <v>9040.01</v>
      </c>
      <c r="H272" s="694"/>
      <c r="I272" s="694">
        <v>102.15</v>
      </c>
      <c r="J272" s="694"/>
      <c r="K272" s="694"/>
      <c r="L272" s="695"/>
      <c r="M272" s="696"/>
      <c r="X272" s="674"/>
      <c r="Y272" s="675"/>
      <c r="Z272" s="675"/>
      <c r="AA272" s="499"/>
      <c r="AC272" s="474" t="s">
        <v>1839</v>
      </c>
      <c r="AD272" s="540"/>
      <c r="AE272" s="717"/>
    </row>
    <row r="273" spans="1:33" s="472" customFormat="1" ht="45.75" x14ac:dyDescent="0.25">
      <c r="A273" s="525"/>
      <c r="B273" s="692" t="s">
        <v>2077</v>
      </c>
      <c r="C273" s="1303" t="s">
        <v>2078</v>
      </c>
      <c r="D273" s="1303"/>
      <c r="E273" s="1303"/>
      <c r="F273" s="693" t="s">
        <v>2927</v>
      </c>
      <c r="G273" s="694">
        <v>67.099999999999994</v>
      </c>
      <c r="H273" s="694"/>
      <c r="I273" s="694">
        <v>380.46</v>
      </c>
      <c r="J273" s="694"/>
      <c r="K273" s="694"/>
      <c r="L273" s="695"/>
      <c r="M273" s="696"/>
      <c r="X273" s="674"/>
      <c r="Y273" s="675"/>
      <c r="Z273" s="675"/>
      <c r="AA273" s="499"/>
      <c r="AC273" s="474" t="s">
        <v>2078</v>
      </c>
      <c r="AD273" s="540"/>
      <c r="AE273" s="717"/>
    </row>
    <row r="274" spans="1:33" s="472" customFormat="1" ht="23.25" x14ac:dyDescent="0.25">
      <c r="A274" s="533" t="s">
        <v>875</v>
      </c>
      <c r="B274" s="704" t="s">
        <v>2080</v>
      </c>
      <c r="C274" s="1314" t="s">
        <v>2081</v>
      </c>
      <c r="D274" s="1314"/>
      <c r="E274" s="1314"/>
      <c r="F274" s="705" t="s">
        <v>1950</v>
      </c>
      <c r="G274" s="706">
        <v>0</v>
      </c>
      <c r="H274" s="706"/>
      <c r="I274" s="706">
        <v>0</v>
      </c>
      <c r="J274" s="706"/>
      <c r="K274" s="706"/>
      <c r="L274" s="707"/>
      <c r="M274" s="708"/>
      <c r="X274" s="674"/>
      <c r="Y274" s="675"/>
      <c r="Z274" s="675"/>
      <c r="AA274" s="499"/>
      <c r="AC274" s="474"/>
      <c r="AD274" s="540" t="s">
        <v>2081</v>
      </c>
      <c r="AE274" s="717"/>
    </row>
    <row r="275" spans="1:33" s="472" customFormat="1" ht="34.5" x14ac:dyDescent="0.25">
      <c r="A275" s="533" t="s">
        <v>875</v>
      </c>
      <c r="B275" s="704" t="s">
        <v>2082</v>
      </c>
      <c r="C275" s="1314" t="s">
        <v>2083</v>
      </c>
      <c r="D275" s="1314"/>
      <c r="E275" s="1314"/>
      <c r="F275" s="705" t="s">
        <v>1950</v>
      </c>
      <c r="G275" s="706">
        <v>412</v>
      </c>
      <c r="H275" s="706"/>
      <c r="I275" s="706">
        <v>0</v>
      </c>
      <c r="J275" s="706"/>
      <c r="K275" s="706"/>
      <c r="L275" s="707"/>
      <c r="M275" s="708"/>
      <c r="X275" s="674"/>
      <c r="Y275" s="675"/>
      <c r="Z275" s="675"/>
      <c r="AA275" s="499"/>
      <c r="AC275" s="474"/>
      <c r="AD275" s="540" t="s">
        <v>2083</v>
      </c>
      <c r="AE275" s="717"/>
    </row>
    <row r="276" spans="1:33" s="472" customFormat="1" ht="45.75" x14ac:dyDescent="0.25">
      <c r="A276" s="525" t="s">
        <v>2084</v>
      </c>
      <c r="B276" s="692" t="s">
        <v>2085</v>
      </c>
      <c r="C276" s="1303" t="s">
        <v>2086</v>
      </c>
      <c r="D276" s="1303"/>
      <c r="E276" s="1303"/>
      <c r="F276" s="693" t="s">
        <v>2928</v>
      </c>
      <c r="G276" s="694">
        <v>1553</v>
      </c>
      <c r="H276" s="694"/>
      <c r="I276" s="694">
        <v>11447.16</v>
      </c>
      <c r="J276" s="694"/>
      <c r="K276" s="694"/>
      <c r="L276" s="695"/>
      <c r="M276" s="696"/>
      <c r="X276" s="674"/>
      <c r="Y276" s="675"/>
      <c r="Z276" s="675"/>
      <c r="AA276" s="499"/>
      <c r="AC276" s="474"/>
      <c r="AD276" s="540"/>
      <c r="AE276" s="717"/>
      <c r="AF276" s="474" t="s">
        <v>2086</v>
      </c>
    </row>
    <row r="277" spans="1:33" s="472" customFormat="1" ht="45.75" x14ac:dyDescent="0.25">
      <c r="A277" s="711" t="s">
        <v>1951</v>
      </c>
      <c r="B277" s="712" t="s">
        <v>2085</v>
      </c>
      <c r="C277" s="1315" t="s">
        <v>2086</v>
      </c>
      <c r="D277" s="1315"/>
      <c r="E277" s="1315"/>
      <c r="F277" s="713" t="s">
        <v>2929</v>
      </c>
      <c r="G277" s="714">
        <v>1553</v>
      </c>
      <c r="H277" s="714"/>
      <c r="I277" s="714">
        <v>114471.63</v>
      </c>
      <c r="J277" s="714"/>
      <c r="K277" s="714"/>
      <c r="L277" s="715"/>
      <c r="M277" s="716"/>
      <c r="X277" s="674"/>
      <c r="Y277" s="675"/>
      <c r="Z277" s="675"/>
      <c r="AA277" s="499"/>
      <c r="AC277" s="474"/>
      <c r="AD277" s="540"/>
      <c r="AE277" s="717"/>
      <c r="AF277" s="474"/>
      <c r="AG277" s="717" t="s">
        <v>2086</v>
      </c>
    </row>
    <row r="278" spans="1:33" s="472" customFormat="1" ht="23.25" x14ac:dyDescent="0.25">
      <c r="A278" s="533" t="s">
        <v>878</v>
      </c>
      <c r="B278" s="704" t="s">
        <v>2089</v>
      </c>
      <c r="C278" s="1314" t="s">
        <v>2090</v>
      </c>
      <c r="D278" s="1314"/>
      <c r="E278" s="1314"/>
      <c r="F278" s="705" t="s">
        <v>2930</v>
      </c>
      <c r="G278" s="706">
        <v>0</v>
      </c>
      <c r="H278" s="706"/>
      <c r="I278" s="706">
        <v>0</v>
      </c>
      <c r="J278" s="706"/>
      <c r="K278" s="706"/>
      <c r="L278" s="707"/>
      <c r="M278" s="708"/>
      <c r="X278" s="674"/>
      <c r="Y278" s="675"/>
      <c r="Z278" s="675"/>
      <c r="AA278" s="499"/>
      <c r="AC278" s="474"/>
      <c r="AD278" s="540" t="s">
        <v>2090</v>
      </c>
      <c r="AE278" s="717"/>
      <c r="AF278" s="474"/>
      <c r="AG278" s="717"/>
    </row>
    <row r="279" spans="1:33" s="472" customFormat="1" ht="23.25" x14ac:dyDescent="0.25">
      <c r="A279" s="525"/>
      <c r="B279" s="692" t="s">
        <v>2092</v>
      </c>
      <c r="C279" s="1303" t="s">
        <v>2093</v>
      </c>
      <c r="D279" s="1303"/>
      <c r="E279" s="1303"/>
      <c r="F279" s="693" t="s">
        <v>2931</v>
      </c>
      <c r="G279" s="694">
        <v>176.1</v>
      </c>
      <c r="H279" s="694"/>
      <c r="I279" s="694">
        <v>798.79</v>
      </c>
      <c r="J279" s="694"/>
      <c r="K279" s="694"/>
      <c r="L279" s="695"/>
      <c r="M279" s="696"/>
      <c r="X279" s="674"/>
      <c r="Y279" s="675"/>
      <c r="Z279" s="675"/>
      <c r="AA279" s="499"/>
      <c r="AC279" s="474" t="s">
        <v>2093</v>
      </c>
      <c r="AD279" s="540"/>
      <c r="AE279" s="717"/>
      <c r="AF279" s="474"/>
      <c r="AG279" s="717"/>
    </row>
    <row r="280" spans="1:33" s="472" customFormat="1" ht="23.25" x14ac:dyDescent="0.25">
      <c r="A280" s="525"/>
      <c r="B280" s="692" t="s">
        <v>2095</v>
      </c>
      <c r="C280" s="1303" t="s">
        <v>2096</v>
      </c>
      <c r="D280" s="1303"/>
      <c r="E280" s="1303"/>
      <c r="F280" s="693" t="s">
        <v>2932</v>
      </c>
      <c r="G280" s="694">
        <v>207.8</v>
      </c>
      <c r="H280" s="694"/>
      <c r="I280" s="694">
        <v>919.1</v>
      </c>
      <c r="J280" s="694"/>
      <c r="K280" s="694"/>
      <c r="L280" s="695"/>
      <c r="M280" s="696"/>
      <c r="X280" s="674"/>
      <c r="Y280" s="675"/>
      <c r="Z280" s="675"/>
      <c r="AA280" s="499"/>
      <c r="AC280" s="474" t="s">
        <v>2096</v>
      </c>
      <c r="AD280" s="540"/>
      <c r="AE280" s="717"/>
      <c r="AF280" s="474"/>
      <c r="AG280" s="717"/>
    </row>
    <row r="281" spans="1:33" s="472" customFormat="1" ht="23.25" x14ac:dyDescent="0.25">
      <c r="A281" s="525"/>
      <c r="B281" s="692" t="s">
        <v>2098</v>
      </c>
      <c r="C281" s="1303" t="s">
        <v>2099</v>
      </c>
      <c r="D281" s="1303"/>
      <c r="E281" s="1303"/>
      <c r="F281" s="693" t="s">
        <v>2933</v>
      </c>
      <c r="G281" s="694">
        <v>3468.64</v>
      </c>
      <c r="H281" s="694"/>
      <c r="I281" s="694">
        <v>3933.44</v>
      </c>
      <c r="J281" s="694"/>
      <c r="K281" s="694"/>
      <c r="L281" s="695"/>
      <c r="M281" s="696"/>
      <c r="X281" s="674"/>
      <c r="Y281" s="675"/>
      <c r="Z281" s="675"/>
      <c r="AA281" s="499"/>
      <c r="AC281" s="474" t="s">
        <v>2099</v>
      </c>
      <c r="AD281" s="540"/>
      <c r="AE281" s="717"/>
      <c r="AF281" s="474"/>
      <c r="AG281" s="717"/>
    </row>
    <row r="282" spans="1:33" s="472" customFormat="1" ht="23.25" x14ac:dyDescent="0.25">
      <c r="A282" s="533" t="s">
        <v>878</v>
      </c>
      <c r="B282" s="704" t="s">
        <v>2101</v>
      </c>
      <c r="C282" s="1314" t="s">
        <v>2102</v>
      </c>
      <c r="D282" s="1314"/>
      <c r="E282" s="1314"/>
      <c r="F282" s="705" t="s">
        <v>2934</v>
      </c>
      <c r="G282" s="706">
        <v>0</v>
      </c>
      <c r="H282" s="706"/>
      <c r="I282" s="706">
        <v>0</v>
      </c>
      <c r="J282" s="706"/>
      <c r="K282" s="706"/>
      <c r="L282" s="707"/>
      <c r="M282" s="708"/>
      <c r="X282" s="674"/>
      <c r="Y282" s="675"/>
      <c r="Z282" s="675"/>
      <c r="AA282" s="499"/>
      <c r="AC282" s="474"/>
      <c r="AD282" s="540" t="s">
        <v>2102</v>
      </c>
      <c r="AE282" s="717"/>
      <c r="AF282" s="474"/>
      <c r="AG282" s="717"/>
    </row>
    <row r="283" spans="1:33" s="472" customFormat="1" ht="34.5" x14ac:dyDescent="0.25">
      <c r="A283" s="525"/>
      <c r="B283" s="692" t="s">
        <v>2104</v>
      </c>
      <c r="C283" s="1303" t="s">
        <v>2105</v>
      </c>
      <c r="D283" s="1303"/>
      <c r="E283" s="1303"/>
      <c r="F283" s="693" t="s">
        <v>2935</v>
      </c>
      <c r="G283" s="694">
        <v>11.99</v>
      </c>
      <c r="H283" s="694"/>
      <c r="I283" s="694">
        <v>203.95</v>
      </c>
      <c r="J283" s="694"/>
      <c r="K283" s="694"/>
      <c r="L283" s="695"/>
      <c r="M283" s="696"/>
      <c r="X283" s="674"/>
      <c r="Y283" s="675"/>
      <c r="Z283" s="675"/>
      <c r="AA283" s="499"/>
      <c r="AC283" s="474" t="s">
        <v>2105</v>
      </c>
      <c r="AD283" s="540"/>
      <c r="AE283" s="717"/>
      <c r="AF283" s="474"/>
      <c r="AG283" s="717"/>
    </row>
    <row r="284" spans="1:33" s="472" customFormat="1" ht="45.75" x14ac:dyDescent="0.25">
      <c r="A284" s="525"/>
      <c r="B284" s="692" t="s">
        <v>2107</v>
      </c>
      <c r="C284" s="1303" t="s">
        <v>2108</v>
      </c>
      <c r="D284" s="1303"/>
      <c r="E284" s="1303"/>
      <c r="F284" s="693" t="s">
        <v>2936</v>
      </c>
      <c r="G284" s="694">
        <v>272.62</v>
      </c>
      <c r="H284" s="694"/>
      <c r="I284" s="694">
        <v>77.290000000000006</v>
      </c>
      <c r="J284" s="694"/>
      <c r="K284" s="694"/>
      <c r="L284" s="695"/>
      <c r="M284" s="696"/>
      <c r="X284" s="674"/>
      <c r="Y284" s="675"/>
      <c r="Z284" s="675"/>
      <c r="AA284" s="499"/>
      <c r="AC284" s="474" t="s">
        <v>2108</v>
      </c>
      <c r="AD284" s="540"/>
      <c r="AE284" s="717"/>
      <c r="AF284" s="474"/>
      <c r="AG284" s="717"/>
    </row>
    <row r="285" spans="1:33" s="472" customFormat="1" ht="57" x14ac:dyDescent="0.25">
      <c r="A285" s="525"/>
      <c r="B285" s="692" t="s">
        <v>2110</v>
      </c>
      <c r="C285" s="1303" t="s">
        <v>2111</v>
      </c>
      <c r="D285" s="1303"/>
      <c r="E285" s="1303"/>
      <c r="F285" s="693" t="s">
        <v>2937</v>
      </c>
      <c r="G285" s="694">
        <v>156.83000000000001</v>
      </c>
      <c r="H285" s="694"/>
      <c r="I285" s="694">
        <v>88.92</v>
      </c>
      <c r="J285" s="694"/>
      <c r="K285" s="694"/>
      <c r="L285" s="695"/>
      <c r="M285" s="696"/>
      <c r="X285" s="674"/>
      <c r="Y285" s="675"/>
      <c r="Z285" s="675"/>
      <c r="AA285" s="499"/>
      <c r="AC285" s="474" t="s">
        <v>2111</v>
      </c>
      <c r="AD285" s="540"/>
      <c r="AE285" s="717"/>
      <c r="AF285" s="474"/>
      <c r="AG285" s="717"/>
    </row>
    <row r="286" spans="1:33" s="472" customFormat="1" ht="23.25" x14ac:dyDescent="0.25">
      <c r="A286" s="533" t="s">
        <v>878</v>
      </c>
      <c r="B286" s="704" t="s">
        <v>2113</v>
      </c>
      <c r="C286" s="1314" t="s">
        <v>2114</v>
      </c>
      <c r="D286" s="1314"/>
      <c r="E286" s="1314"/>
      <c r="F286" s="705" t="s">
        <v>2938</v>
      </c>
      <c r="G286" s="706">
        <v>0</v>
      </c>
      <c r="H286" s="706"/>
      <c r="I286" s="706">
        <v>0</v>
      </c>
      <c r="J286" s="706"/>
      <c r="K286" s="706"/>
      <c r="L286" s="707"/>
      <c r="M286" s="708"/>
      <c r="X286" s="674"/>
      <c r="Y286" s="675"/>
      <c r="Z286" s="675"/>
      <c r="AA286" s="499"/>
      <c r="AC286" s="474"/>
      <c r="AD286" s="540" t="s">
        <v>2114</v>
      </c>
      <c r="AE286" s="717"/>
      <c r="AF286" s="474"/>
      <c r="AG286" s="717"/>
    </row>
    <row r="287" spans="1:33" s="472" customFormat="1" ht="45" x14ac:dyDescent="0.25">
      <c r="A287" s="676" t="s">
        <v>931</v>
      </c>
      <c r="B287" s="677" t="s">
        <v>2041</v>
      </c>
      <c r="C287" s="1304" t="s">
        <v>1269</v>
      </c>
      <c r="D287" s="1304"/>
      <c r="E287" s="1304"/>
      <c r="F287" s="697">
        <v>28.35</v>
      </c>
      <c r="G287" s="679">
        <v>480</v>
      </c>
      <c r="H287" s="679"/>
      <c r="I287" s="679">
        <v>13608</v>
      </c>
      <c r="J287" s="679"/>
      <c r="K287" s="680"/>
      <c r="L287" s="681">
        <v>0</v>
      </c>
      <c r="M287" s="681">
        <v>0</v>
      </c>
      <c r="X287" s="674"/>
      <c r="Y287" s="675"/>
      <c r="Z287" s="675"/>
      <c r="AA287" s="499" t="s">
        <v>1269</v>
      </c>
      <c r="AC287" s="474"/>
      <c r="AD287" s="540"/>
      <c r="AE287" s="717"/>
      <c r="AF287" s="474"/>
      <c r="AG287" s="717"/>
    </row>
    <row r="288" spans="1:33" s="472" customFormat="1" ht="15" x14ac:dyDescent="0.25">
      <c r="A288" s="682"/>
      <c r="B288" s="683"/>
      <c r="C288" s="684" t="s">
        <v>2939</v>
      </c>
      <c r="D288" s="685"/>
      <c r="E288" s="685"/>
      <c r="F288" s="685"/>
      <c r="G288" s="685"/>
      <c r="H288" s="685"/>
      <c r="I288" s="685"/>
      <c r="J288" s="685"/>
      <c r="K288" s="685"/>
      <c r="L288" s="685"/>
      <c r="M288" s="686"/>
      <c r="X288" s="674"/>
      <c r="Y288" s="675"/>
      <c r="Z288" s="675"/>
      <c r="AA288" s="499"/>
      <c r="AC288" s="474"/>
      <c r="AD288" s="540"/>
      <c r="AE288" s="717"/>
      <c r="AF288" s="474"/>
      <c r="AG288" s="717"/>
    </row>
    <row r="289" spans="1:33" s="472" customFormat="1" ht="45" x14ac:dyDescent="0.25">
      <c r="A289" s="676" t="s">
        <v>932</v>
      </c>
      <c r="B289" s="677" t="s">
        <v>2043</v>
      </c>
      <c r="C289" s="1304" t="s">
        <v>1272</v>
      </c>
      <c r="D289" s="1304"/>
      <c r="E289" s="1304"/>
      <c r="F289" s="698">
        <v>11.3</v>
      </c>
      <c r="G289" s="679">
        <v>2.44</v>
      </c>
      <c r="H289" s="679"/>
      <c r="I289" s="679">
        <v>28</v>
      </c>
      <c r="J289" s="679"/>
      <c r="K289" s="680"/>
      <c r="L289" s="681">
        <v>0</v>
      </c>
      <c r="M289" s="681">
        <v>0</v>
      </c>
      <c r="X289" s="674"/>
      <c r="Y289" s="675"/>
      <c r="Z289" s="675"/>
      <c r="AA289" s="499" t="s">
        <v>1272</v>
      </c>
      <c r="AC289" s="474"/>
      <c r="AD289" s="540"/>
      <c r="AE289" s="717"/>
      <c r="AF289" s="474"/>
      <c r="AG289" s="717"/>
    </row>
    <row r="290" spans="1:33" s="472" customFormat="1" ht="15" x14ac:dyDescent="0.25">
      <c r="A290" s="682"/>
      <c r="B290" s="683"/>
      <c r="C290" s="684" t="s">
        <v>2940</v>
      </c>
      <c r="D290" s="685"/>
      <c r="E290" s="685"/>
      <c r="F290" s="685"/>
      <c r="G290" s="685"/>
      <c r="H290" s="685"/>
      <c r="I290" s="685"/>
      <c r="J290" s="685"/>
      <c r="K290" s="685"/>
      <c r="L290" s="685"/>
      <c r="M290" s="686"/>
      <c r="X290" s="674"/>
      <c r="Y290" s="675"/>
      <c r="Z290" s="675"/>
      <c r="AA290" s="499"/>
      <c r="AC290" s="474"/>
      <c r="AD290" s="540"/>
      <c r="AE290" s="717"/>
      <c r="AF290" s="474"/>
      <c r="AG290" s="717"/>
    </row>
    <row r="291" spans="1:33" s="472" customFormat="1" ht="34.5" x14ac:dyDescent="0.25">
      <c r="A291" s="676" t="s">
        <v>933</v>
      </c>
      <c r="B291" s="677" t="s">
        <v>1282</v>
      </c>
      <c r="C291" s="1304" t="s">
        <v>1283</v>
      </c>
      <c r="D291" s="1304"/>
      <c r="E291" s="1304"/>
      <c r="F291" s="688">
        <v>27</v>
      </c>
      <c r="G291" s="679" t="s">
        <v>2118</v>
      </c>
      <c r="H291" s="679"/>
      <c r="I291" s="679">
        <v>64608</v>
      </c>
      <c r="J291" s="679"/>
      <c r="K291" s="680"/>
      <c r="L291" s="681">
        <v>0</v>
      </c>
      <c r="M291" s="681">
        <v>0</v>
      </c>
      <c r="X291" s="674"/>
      <c r="Y291" s="675"/>
      <c r="Z291" s="675"/>
      <c r="AA291" s="499" t="s">
        <v>1283</v>
      </c>
      <c r="AC291" s="474"/>
      <c r="AD291" s="540"/>
      <c r="AE291" s="717"/>
      <c r="AF291" s="474"/>
      <c r="AG291" s="717"/>
    </row>
    <row r="292" spans="1:33" s="472" customFormat="1" ht="15" x14ac:dyDescent="0.25">
      <c r="A292" s="682"/>
      <c r="B292" s="683"/>
      <c r="C292" s="684" t="s">
        <v>2941</v>
      </c>
      <c r="D292" s="685"/>
      <c r="E292" s="685"/>
      <c r="F292" s="685"/>
      <c r="G292" s="685"/>
      <c r="H292" s="685"/>
      <c r="I292" s="685"/>
      <c r="J292" s="685"/>
      <c r="K292" s="685"/>
      <c r="L292" s="685"/>
      <c r="M292" s="686"/>
      <c r="X292" s="674"/>
      <c r="Y292" s="675"/>
      <c r="Z292" s="675"/>
      <c r="AA292" s="499"/>
      <c r="AC292" s="474"/>
      <c r="AD292" s="540"/>
      <c r="AE292" s="717"/>
      <c r="AF292" s="474"/>
      <c r="AG292" s="717"/>
    </row>
    <row r="293" spans="1:33" s="472" customFormat="1" ht="15" x14ac:dyDescent="0.25">
      <c r="A293" s="560"/>
      <c r="B293" s="683"/>
      <c r="C293" s="684" t="s">
        <v>2120</v>
      </c>
      <c r="D293" s="685"/>
      <c r="E293" s="685"/>
      <c r="F293" s="685"/>
      <c r="G293" s="685"/>
      <c r="H293" s="685"/>
      <c r="I293" s="685"/>
      <c r="J293" s="685"/>
      <c r="K293" s="685"/>
      <c r="L293" s="685"/>
      <c r="M293" s="687"/>
      <c r="X293" s="674"/>
      <c r="Y293" s="675"/>
      <c r="Z293" s="675"/>
      <c r="AA293" s="499"/>
      <c r="AC293" s="474"/>
      <c r="AD293" s="540"/>
      <c r="AE293" s="717"/>
      <c r="AF293" s="474"/>
      <c r="AG293" s="717"/>
    </row>
    <row r="294" spans="1:33" s="472" customFormat="1" ht="34.5" x14ac:dyDescent="0.25">
      <c r="A294" s="676" t="s">
        <v>934</v>
      </c>
      <c r="B294" s="677" t="s">
        <v>1287</v>
      </c>
      <c r="C294" s="1304" t="s">
        <v>1288</v>
      </c>
      <c r="D294" s="1304"/>
      <c r="E294" s="1304"/>
      <c r="F294" s="688">
        <v>162</v>
      </c>
      <c r="G294" s="679" t="s">
        <v>2121</v>
      </c>
      <c r="H294" s="679"/>
      <c r="I294" s="679">
        <v>278925</v>
      </c>
      <c r="J294" s="679"/>
      <c r="K294" s="680"/>
      <c r="L294" s="681">
        <v>0</v>
      </c>
      <c r="M294" s="681">
        <v>0</v>
      </c>
      <c r="X294" s="674"/>
      <c r="Y294" s="675"/>
      <c r="Z294" s="675"/>
      <c r="AA294" s="499" t="s">
        <v>1288</v>
      </c>
      <c r="AC294" s="474"/>
      <c r="AD294" s="540"/>
      <c r="AE294" s="717"/>
      <c r="AF294" s="474"/>
      <c r="AG294" s="717"/>
    </row>
    <row r="295" spans="1:33" s="472" customFormat="1" ht="15" x14ac:dyDescent="0.25">
      <c r="A295" s="682"/>
      <c r="B295" s="683"/>
      <c r="C295" s="684" t="s">
        <v>2942</v>
      </c>
      <c r="D295" s="685"/>
      <c r="E295" s="685"/>
      <c r="F295" s="685"/>
      <c r="G295" s="685"/>
      <c r="H295" s="685"/>
      <c r="I295" s="685"/>
      <c r="J295" s="685"/>
      <c r="K295" s="685"/>
      <c r="L295" s="685"/>
      <c r="M295" s="686"/>
      <c r="X295" s="674"/>
      <c r="Y295" s="675"/>
      <c r="Z295" s="675"/>
      <c r="AA295" s="499"/>
      <c r="AC295" s="474"/>
      <c r="AD295" s="540"/>
      <c r="AE295" s="717"/>
      <c r="AF295" s="474"/>
      <c r="AG295" s="717"/>
    </row>
    <row r="296" spans="1:33" s="472" customFormat="1" ht="15" x14ac:dyDescent="0.25">
      <c r="A296" s="560"/>
      <c r="B296" s="683"/>
      <c r="C296" s="684" t="s">
        <v>2123</v>
      </c>
      <c r="D296" s="685"/>
      <c r="E296" s="685"/>
      <c r="F296" s="685"/>
      <c r="G296" s="685"/>
      <c r="H296" s="685"/>
      <c r="I296" s="685"/>
      <c r="J296" s="685"/>
      <c r="K296" s="685"/>
      <c r="L296" s="685"/>
      <c r="M296" s="687"/>
      <c r="X296" s="674"/>
      <c r="Y296" s="675"/>
      <c r="Z296" s="675"/>
      <c r="AA296" s="499"/>
      <c r="AC296" s="474"/>
      <c r="AD296" s="540"/>
      <c r="AE296" s="717"/>
      <c r="AF296" s="474"/>
      <c r="AG296" s="717"/>
    </row>
    <row r="297" spans="1:33" s="472" customFormat="1" ht="34.5" x14ac:dyDescent="0.25">
      <c r="A297" s="676" t="s">
        <v>935</v>
      </c>
      <c r="B297" s="677" t="s">
        <v>1291</v>
      </c>
      <c r="C297" s="1304" t="s">
        <v>1292</v>
      </c>
      <c r="D297" s="1304"/>
      <c r="E297" s="1304"/>
      <c r="F297" s="688">
        <v>351</v>
      </c>
      <c r="G297" s="679" t="s">
        <v>2124</v>
      </c>
      <c r="H297" s="679"/>
      <c r="I297" s="679">
        <v>161793</v>
      </c>
      <c r="J297" s="679"/>
      <c r="K297" s="680"/>
      <c r="L297" s="681">
        <v>0</v>
      </c>
      <c r="M297" s="681">
        <v>0</v>
      </c>
      <c r="X297" s="674"/>
      <c r="Y297" s="675"/>
      <c r="Z297" s="675"/>
      <c r="AA297" s="499" t="s">
        <v>1292</v>
      </c>
      <c r="AC297" s="474"/>
      <c r="AD297" s="540"/>
      <c r="AE297" s="717"/>
      <c r="AF297" s="474"/>
      <c r="AG297" s="717"/>
    </row>
    <row r="298" spans="1:33" s="472" customFormat="1" ht="15" x14ac:dyDescent="0.25">
      <c r="A298" s="682"/>
      <c r="B298" s="683"/>
      <c r="C298" s="684" t="s">
        <v>2943</v>
      </c>
      <c r="D298" s="685"/>
      <c r="E298" s="685"/>
      <c r="F298" s="685"/>
      <c r="G298" s="685"/>
      <c r="H298" s="685"/>
      <c r="I298" s="685"/>
      <c r="J298" s="685"/>
      <c r="K298" s="685"/>
      <c r="L298" s="685"/>
      <c r="M298" s="686"/>
      <c r="X298" s="674"/>
      <c r="Y298" s="675"/>
      <c r="Z298" s="675"/>
      <c r="AA298" s="499"/>
      <c r="AC298" s="474"/>
      <c r="AD298" s="540"/>
      <c r="AE298" s="717"/>
      <c r="AF298" s="474"/>
      <c r="AG298" s="717"/>
    </row>
    <row r="299" spans="1:33" s="472" customFormat="1" ht="15" x14ac:dyDescent="0.25">
      <c r="A299" s="560"/>
      <c r="B299" s="683"/>
      <c r="C299" s="684" t="s">
        <v>2126</v>
      </c>
      <c r="D299" s="685"/>
      <c r="E299" s="685"/>
      <c r="F299" s="685"/>
      <c r="G299" s="685"/>
      <c r="H299" s="685"/>
      <c r="I299" s="685"/>
      <c r="J299" s="685"/>
      <c r="K299" s="685"/>
      <c r="L299" s="685"/>
      <c r="M299" s="687"/>
      <c r="X299" s="674"/>
      <c r="Y299" s="675"/>
      <c r="Z299" s="675"/>
      <c r="AA299" s="499"/>
      <c r="AC299" s="474"/>
      <c r="AD299" s="540"/>
      <c r="AE299" s="717"/>
      <c r="AF299" s="474"/>
      <c r="AG299" s="717"/>
    </row>
    <row r="300" spans="1:33" s="472" customFormat="1" ht="33.75" x14ac:dyDescent="0.25">
      <c r="A300" s="676" t="s">
        <v>1063</v>
      </c>
      <c r="B300" s="677" t="s">
        <v>1295</v>
      </c>
      <c r="C300" s="1304" t="s">
        <v>1296</v>
      </c>
      <c r="D300" s="1304"/>
      <c r="E300" s="1304"/>
      <c r="F300" s="688">
        <v>162</v>
      </c>
      <c r="G300" s="679" t="s">
        <v>2127</v>
      </c>
      <c r="H300" s="679"/>
      <c r="I300" s="679">
        <v>22989</v>
      </c>
      <c r="J300" s="679"/>
      <c r="K300" s="680"/>
      <c r="L300" s="681">
        <v>0</v>
      </c>
      <c r="M300" s="681">
        <v>0</v>
      </c>
      <c r="X300" s="674"/>
      <c r="Y300" s="675"/>
      <c r="Z300" s="675"/>
      <c r="AA300" s="499" t="s">
        <v>1296</v>
      </c>
      <c r="AC300" s="474"/>
      <c r="AD300" s="540"/>
      <c r="AE300" s="717"/>
      <c r="AF300" s="474"/>
      <c r="AG300" s="717"/>
    </row>
    <row r="301" spans="1:33" s="472" customFormat="1" ht="15" x14ac:dyDescent="0.25">
      <c r="A301" s="682"/>
      <c r="B301" s="683"/>
      <c r="C301" s="684" t="s">
        <v>2942</v>
      </c>
      <c r="D301" s="685"/>
      <c r="E301" s="685"/>
      <c r="F301" s="685"/>
      <c r="G301" s="685"/>
      <c r="H301" s="685"/>
      <c r="I301" s="685"/>
      <c r="J301" s="685"/>
      <c r="K301" s="685"/>
      <c r="L301" s="685"/>
      <c r="M301" s="686"/>
      <c r="X301" s="674"/>
      <c r="Y301" s="675"/>
      <c r="Z301" s="675"/>
      <c r="AA301" s="499"/>
      <c r="AC301" s="474"/>
      <c r="AD301" s="540"/>
      <c r="AE301" s="717"/>
      <c r="AF301" s="474"/>
      <c r="AG301" s="717"/>
    </row>
    <row r="302" spans="1:33" s="472" customFormat="1" ht="15" x14ac:dyDescent="0.25">
      <c r="A302" s="560"/>
      <c r="B302" s="683"/>
      <c r="C302" s="684" t="s">
        <v>2128</v>
      </c>
      <c r="D302" s="685"/>
      <c r="E302" s="685"/>
      <c r="F302" s="685"/>
      <c r="G302" s="685"/>
      <c r="H302" s="685"/>
      <c r="I302" s="685"/>
      <c r="J302" s="685"/>
      <c r="K302" s="685"/>
      <c r="L302" s="685"/>
      <c r="M302" s="687"/>
      <c r="X302" s="674"/>
      <c r="Y302" s="675"/>
      <c r="Z302" s="675"/>
      <c r="AA302" s="499"/>
      <c r="AC302" s="474"/>
      <c r="AD302" s="540"/>
      <c r="AE302" s="717"/>
      <c r="AF302" s="474"/>
      <c r="AG302" s="717"/>
    </row>
    <row r="303" spans="1:33" s="472" customFormat="1" ht="34.5" x14ac:dyDescent="0.25">
      <c r="A303" s="676" t="s">
        <v>1068</v>
      </c>
      <c r="B303" s="677" t="s">
        <v>1298</v>
      </c>
      <c r="C303" s="1304" t="s">
        <v>1299</v>
      </c>
      <c r="D303" s="1304"/>
      <c r="E303" s="1304"/>
      <c r="F303" s="688">
        <v>27</v>
      </c>
      <c r="G303" s="679" t="s">
        <v>2129</v>
      </c>
      <c r="H303" s="679"/>
      <c r="I303" s="679">
        <v>46959</v>
      </c>
      <c r="J303" s="679"/>
      <c r="K303" s="680"/>
      <c r="L303" s="681">
        <v>0</v>
      </c>
      <c r="M303" s="681">
        <v>0</v>
      </c>
      <c r="X303" s="674"/>
      <c r="Y303" s="675"/>
      <c r="Z303" s="675"/>
      <c r="AA303" s="499" t="s">
        <v>1299</v>
      </c>
      <c r="AC303" s="474"/>
      <c r="AD303" s="540"/>
      <c r="AE303" s="717"/>
      <c r="AF303" s="474"/>
      <c r="AG303" s="717"/>
    </row>
    <row r="304" spans="1:33" s="472" customFormat="1" ht="15" x14ac:dyDescent="0.25">
      <c r="A304" s="682"/>
      <c r="B304" s="683"/>
      <c r="C304" s="684" t="s">
        <v>2941</v>
      </c>
      <c r="D304" s="685"/>
      <c r="E304" s="685"/>
      <c r="F304" s="685"/>
      <c r="G304" s="685"/>
      <c r="H304" s="685"/>
      <c r="I304" s="685"/>
      <c r="J304" s="685"/>
      <c r="K304" s="685"/>
      <c r="L304" s="685"/>
      <c r="M304" s="686"/>
      <c r="X304" s="674"/>
      <c r="Y304" s="675"/>
      <c r="Z304" s="675"/>
      <c r="AA304" s="499"/>
      <c r="AC304" s="474"/>
      <c r="AD304" s="540"/>
      <c r="AE304" s="717"/>
      <c r="AF304" s="474"/>
      <c r="AG304" s="717"/>
    </row>
    <row r="305" spans="1:33" s="472" customFormat="1" ht="15" x14ac:dyDescent="0.25">
      <c r="A305" s="560"/>
      <c r="B305" s="683"/>
      <c r="C305" s="684" t="s">
        <v>2130</v>
      </c>
      <c r="D305" s="685"/>
      <c r="E305" s="685"/>
      <c r="F305" s="685"/>
      <c r="G305" s="685"/>
      <c r="H305" s="685"/>
      <c r="I305" s="685"/>
      <c r="J305" s="685"/>
      <c r="K305" s="685"/>
      <c r="L305" s="685"/>
      <c r="M305" s="687"/>
      <c r="X305" s="674"/>
      <c r="Y305" s="675"/>
      <c r="Z305" s="675"/>
      <c r="AA305" s="499"/>
      <c r="AC305" s="474"/>
      <c r="AD305" s="540"/>
      <c r="AE305" s="717"/>
      <c r="AF305" s="474"/>
      <c r="AG305" s="717"/>
    </row>
    <row r="306" spans="1:33" s="472" customFormat="1" ht="45.75" x14ac:dyDescent="0.25">
      <c r="A306" s="676" t="s">
        <v>1073</v>
      </c>
      <c r="B306" s="677" t="s">
        <v>2131</v>
      </c>
      <c r="C306" s="1304" t="s">
        <v>2132</v>
      </c>
      <c r="D306" s="1304"/>
      <c r="E306" s="1304"/>
      <c r="F306" s="688">
        <v>189</v>
      </c>
      <c r="G306" s="679" t="s">
        <v>1303</v>
      </c>
      <c r="H306" s="679" t="s">
        <v>1304</v>
      </c>
      <c r="I306" s="679">
        <v>1070</v>
      </c>
      <c r="J306" s="679">
        <v>437</v>
      </c>
      <c r="K306" s="680" t="s">
        <v>1305</v>
      </c>
      <c r="L306" s="689">
        <v>0.255</v>
      </c>
      <c r="M306" s="710">
        <v>48.2</v>
      </c>
      <c r="X306" s="674"/>
      <c r="Y306" s="675"/>
      <c r="Z306" s="675"/>
      <c r="AA306" s="499" t="s">
        <v>2132</v>
      </c>
      <c r="AC306" s="474"/>
      <c r="AD306" s="540"/>
      <c r="AE306" s="717"/>
      <c r="AF306" s="474"/>
      <c r="AG306" s="717"/>
    </row>
    <row r="307" spans="1:33" s="472" customFormat="1" ht="33.75" x14ac:dyDescent="0.25">
      <c r="A307" s="560"/>
      <c r="B307" s="691" t="s">
        <v>1670</v>
      </c>
      <c r="C307" s="1301" t="s">
        <v>1671</v>
      </c>
      <c r="D307" s="1301"/>
      <c r="E307" s="1301"/>
      <c r="F307" s="1301"/>
      <c r="G307" s="1301"/>
      <c r="H307" s="1301"/>
      <c r="I307" s="1301"/>
      <c r="J307" s="1301"/>
      <c r="K307" s="1301"/>
      <c r="L307" s="1301"/>
      <c r="M307" s="1302"/>
      <c r="X307" s="674"/>
      <c r="Y307" s="675"/>
      <c r="Z307" s="675"/>
      <c r="AA307" s="499"/>
      <c r="AB307" s="509" t="s">
        <v>1671</v>
      </c>
      <c r="AC307" s="474"/>
      <c r="AD307" s="540"/>
      <c r="AE307" s="717"/>
      <c r="AF307" s="474"/>
      <c r="AG307" s="717"/>
    </row>
    <row r="308" spans="1:33" s="472" customFormat="1" ht="15" x14ac:dyDescent="0.25">
      <c r="A308" s="843"/>
      <c r="B308" s="844"/>
      <c r="C308" s="844"/>
      <c r="D308" s="844"/>
      <c r="E308" s="845" t="s">
        <v>2944</v>
      </c>
      <c r="F308" s="846"/>
      <c r="G308" s="847"/>
      <c r="H308" s="666"/>
      <c r="I308" s="848">
        <v>563</v>
      </c>
      <c r="J308" s="849"/>
      <c r="K308" s="849"/>
      <c r="L308" s="850"/>
      <c r="M308" s="851"/>
      <c r="X308" s="674"/>
      <c r="Y308" s="675"/>
      <c r="Z308" s="675"/>
      <c r="AA308" s="499"/>
      <c r="AC308" s="474"/>
      <c r="AD308" s="540"/>
      <c r="AE308" s="717"/>
      <c r="AF308" s="474"/>
      <c r="AG308" s="717"/>
    </row>
    <row r="309" spans="1:33" s="472" customFormat="1" ht="15" x14ac:dyDescent="0.25">
      <c r="A309" s="843"/>
      <c r="B309" s="844"/>
      <c r="C309" s="844"/>
      <c r="D309" s="844"/>
      <c r="E309" s="845" t="s">
        <v>2945</v>
      </c>
      <c r="F309" s="846"/>
      <c r="G309" s="847"/>
      <c r="H309" s="666"/>
      <c r="I309" s="848">
        <v>257</v>
      </c>
      <c r="J309" s="849"/>
      <c r="K309" s="849"/>
      <c r="L309" s="850"/>
      <c r="M309" s="851"/>
      <c r="X309" s="674"/>
      <c r="Y309" s="675"/>
      <c r="Z309" s="675"/>
      <c r="AA309" s="499"/>
      <c r="AC309" s="474"/>
      <c r="AD309" s="540"/>
      <c r="AE309" s="717"/>
      <c r="AF309" s="474"/>
      <c r="AG309" s="717"/>
    </row>
    <row r="310" spans="1:33" s="472" customFormat="1" ht="15" x14ac:dyDescent="0.25">
      <c r="A310" s="843"/>
      <c r="B310" s="844"/>
      <c r="C310" s="844"/>
      <c r="D310" s="844"/>
      <c r="E310" s="845" t="s">
        <v>2707</v>
      </c>
      <c r="F310" s="846"/>
      <c r="G310" s="847"/>
      <c r="H310" s="666"/>
      <c r="I310" s="848">
        <v>1890</v>
      </c>
      <c r="J310" s="849"/>
      <c r="K310" s="849"/>
      <c r="L310" s="850"/>
      <c r="M310" s="851"/>
      <c r="X310" s="674"/>
      <c r="Y310" s="675"/>
      <c r="Z310" s="675"/>
      <c r="AA310" s="499"/>
      <c r="AC310" s="474"/>
      <c r="AD310" s="540"/>
      <c r="AE310" s="717"/>
      <c r="AF310" s="474"/>
      <c r="AG310" s="717"/>
    </row>
    <row r="311" spans="1:33" s="472" customFormat="1" ht="23.25" x14ac:dyDescent="0.25">
      <c r="A311" s="525"/>
      <c r="B311" s="692" t="s">
        <v>2134</v>
      </c>
      <c r="C311" s="1303" t="s">
        <v>2135</v>
      </c>
      <c r="D311" s="1303"/>
      <c r="E311" s="1303"/>
      <c r="F311" s="693" t="s">
        <v>2946</v>
      </c>
      <c r="G311" s="694" t="s">
        <v>2137</v>
      </c>
      <c r="H311" s="694"/>
      <c r="I311" s="694">
        <v>437.17</v>
      </c>
      <c r="J311" s="694">
        <v>437.17</v>
      </c>
      <c r="K311" s="694"/>
      <c r="L311" s="695"/>
      <c r="M311" s="696"/>
      <c r="X311" s="674"/>
      <c r="Y311" s="675"/>
      <c r="Z311" s="675"/>
      <c r="AA311" s="499"/>
      <c r="AC311" s="474" t="s">
        <v>2135</v>
      </c>
      <c r="AD311" s="540"/>
      <c r="AE311" s="717"/>
      <c r="AF311" s="474"/>
      <c r="AG311" s="717"/>
    </row>
    <row r="312" spans="1:33" s="472" customFormat="1" ht="23.25" x14ac:dyDescent="0.25">
      <c r="A312" s="525"/>
      <c r="B312" s="692" t="s">
        <v>651</v>
      </c>
      <c r="C312" s="1303" t="s">
        <v>1676</v>
      </c>
      <c r="D312" s="1303"/>
      <c r="E312" s="1303"/>
      <c r="F312" s="693" t="s">
        <v>2947</v>
      </c>
      <c r="G312" s="694">
        <v>0</v>
      </c>
      <c r="H312" s="694">
        <v>0</v>
      </c>
      <c r="I312" s="694">
        <v>0</v>
      </c>
      <c r="J312" s="694"/>
      <c r="K312" s="694">
        <v>0</v>
      </c>
      <c r="L312" s="695"/>
      <c r="M312" s="696"/>
      <c r="X312" s="674"/>
      <c r="Y312" s="675"/>
      <c r="Z312" s="675"/>
      <c r="AA312" s="499"/>
      <c r="AC312" s="474" t="s">
        <v>1676</v>
      </c>
      <c r="AD312" s="540"/>
      <c r="AE312" s="717"/>
      <c r="AF312" s="474"/>
      <c r="AG312" s="717"/>
    </row>
    <row r="313" spans="1:33" s="472" customFormat="1" ht="34.5" x14ac:dyDescent="0.25">
      <c r="A313" s="525"/>
      <c r="B313" s="692" t="s">
        <v>836</v>
      </c>
      <c r="C313" s="1303" t="s">
        <v>1766</v>
      </c>
      <c r="D313" s="1303"/>
      <c r="E313" s="1303"/>
      <c r="F313" s="693" t="s">
        <v>2948</v>
      </c>
      <c r="G313" s="694">
        <v>65.709999999999994</v>
      </c>
      <c r="H313" s="694" t="s">
        <v>1768</v>
      </c>
      <c r="I313" s="694">
        <v>248.38</v>
      </c>
      <c r="J313" s="694"/>
      <c r="K313" s="694" t="s">
        <v>2949</v>
      </c>
      <c r="L313" s="695"/>
      <c r="M313" s="696"/>
      <c r="X313" s="674"/>
      <c r="Y313" s="675"/>
      <c r="Z313" s="675"/>
      <c r="AA313" s="499"/>
      <c r="AC313" s="474" t="s">
        <v>1766</v>
      </c>
      <c r="AD313" s="540"/>
      <c r="AE313" s="717"/>
      <c r="AF313" s="474"/>
      <c r="AG313" s="717"/>
    </row>
    <row r="314" spans="1:33" s="472" customFormat="1" ht="23.25" x14ac:dyDescent="0.25">
      <c r="A314" s="525"/>
      <c r="B314" s="692" t="s">
        <v>840</v>
      </c>
      <c r="C314" s="1303" t="s">
        <v>1823</v>
      </c>
      <c r="D314" s="1303"/>
      <c r="E314" s="1303"/>
      <c r="F314" s="693" t="s">
        <v>2950</v>
      </c>
      <c r="G314" s="694">
        <v>1.2</v>
      </c>
      <c r="H314" s="694" t="s">
        <v>1825</v>
      </c>
      <c r="I314" s="694">
        <v>34.020000000000003</v>
      </c>
      <c r="J314" s="694"/>
      <c r="K314" s="694" t="s">
        <v>2951</v>
      </c>
      <c r="L314" s="695"/>
      <c r="M314" s="696"/>
      <c r="X314" s="674"/>
      <c r="Y314" s="675"/>
      <c r="Z314" s="675"/>
      <c r="AA314" s="499"/>
      <c r="AC314" s="474" t="s">
        <v>1823</v>
      </c>
      <c r="AD314" s="540"/>
      <c r="AE314" s="717"/>
      <c r="AF314" s="474"/>
      <c r="AG314" s="717"/>
    </row>
    <row r="315" spans="1:33" s="472" customFormat="1" ht="23.25" x14ac:dyDescent="0.25">
      <c r="A315" s="525"/>
      <c r="B315" s="692" t="s">
        <v>845</v>
      </c>
      <c r="C315" s="1303" t="s">
        <v>1831</v>
      </c>
      <c r="D315" s="1303"/>
      <c r="E315" s="1303"/>
      <c r="F315" s="693" t="s">
        <v>2950</v>
      </c>
      <c r="G315" s="694">
        <v>6.22</v>
      </c>
      <c r="H315" s="694"/>
      <c r="I315" s="694">
        <v>176.34</v>
      </c>
      <c r="J315" s="694"/>
      <c r="K315" s="694"/>
      <c r="L315" s="695"/>
      <c r="M315" s="696"/>
      <c r="X315" s="674"/>
      <c r="Y315" s="675"/>
      <c r="Z315" s="675"/>
      <c r="AA315" s="499"/>
      <c r="AC315" s="474" t="s">
        <v>1831</v>
      </c>
      <c r="AD315" s="540"/>
      <c r="AE315" s="717"/>
      <c r="AF315" s="474"/>
      <c r="AG315" s="717"/>
    </row>
    <row r="316" spans="1:33" s="472" customFormat="1" ht="23.25" x14ac:dyDescent="0.25">
      <c r="A316" s="525"/>
      <c r="B316" s="692" t="s">
        <v>848</v>
      </c>
      <c r="C316" s="1303" t="s">
        <v>1833</v>
      </c>
      <c r="D316" s="1303"/>
      <c r="E316" s="1303"/>
      <c r="F316" s="693" t="s">
        <v>2947</v>
      </c>
      <c r="G316" s="694">
        <v>6.09</v>
      </c>
      <c r="H316" s="694"/>
      <c r="I316" s="694">
        <v>34.53</v>
      </c>
      <c r="J316" s="694"/>
      <c r="K316" s="694"/>
      <c r="L316" s="695"/>
      <c r="M316" s="696"/>
      <c r="X316" s="674"/>
      <c r="Y316" s="675"/>
      <c r="Z316" s="675"/>
      <c r="AA316" s="499"/>
      <c r="AC316" s="474" t="s">
        <v>1833</v>
      </c>
      <c r="AD316" s="540"/>
      <c r="AE316" s="717"/>
      <c r="AF316" s="474"/>
      <c r="AG316" s="717"/>
    </row>
    <row r="317" spans="1:33" s="472" customFormat="1" ht="15" x14ac:dyDescent="0.25">
      <c r="A317" s="1311" t="s">
        <v>1306</v>
      </c>
      <c r="B317" s="1312"/>
      <c r="C317" s="1312"/>
      <c r="D317" s="1312"/>
      <c r="E317" s="1312"/>
      <c r="F317" s="1312"/>
      <c r="G317" s="1312"/>
      <c r="H317" s="1312"/>
      <c r="I317" s="1312"/>
      <c r="J317" s="1312"/>
      <c r="K317" s="1312"/>
      <c r="L317" s="1312"/>
      <c r="M317" s="1313"/>
      <c r="X317" s="674"/>
      <c r="Y317" s="675" t="s">
        <v>1306</v>
      </c>
      <c r="Z317" s="675"/>
      <c r="AA317" s="499"/>
      <c r="AC317" s="474"/>
      <c r="AD317" s="540"/>
      <c r="AE317" s="717"/>
      <c r="AF317" s="474"/>
      <c r="AG317" s="717"/>
    </row>
    <row r="318" spans="1:33" s="472" customFormat="1" ht="57" x14ac:dyDescent="0.25">
      <c r="A318" s="676" t="s">
        <v>1078</v>
      </c>
      <c r="B318" s="677" t="s">
        <v>1969</v>
      </c>
      <c r="C318" s="1304" t="s">
        <v>1970</v>
      </c>
      <c r="D318" s="1304"/>
      <c r="E318" s="1304"/>
      <c r="F318" s="703">
        <v>0.13439999999999999</v>
      </c>
      <c r="G318" s="679" t="s">
        <v>1971</v>
      </c>
      <c r="H318" s="679" t="s">
        <v>1972</v>
      </c>
      <c r="I318" s="679">
        <v>17190</v>
      </c>
      <c r="J318" s="679">
        <v>1344</v>
      </c>
      <c r="K318" s="680" t="s">
        <v>2952</v>
      </c>
      <c r="L318" s="709">
        <v>1039.7328</v>
      </c>
      <c r="M318" s="690">
        <v>139.74</v>
      </c>
      <c r="X318" s="674"/>
      <c r="Y318" s="675"/>
      <c r="Z318" s="675"/>
      <c r="AA318" s="499" t="s">
        <v>1970</v>
      </c>
      <c r="AC318" s="474"/>
      <c r="AD318" s="540"/>
      <c r="AE318" s="717"/>
      <c r="AF318" s="474"/>
      <c r="AG318" s="717"/>
    </row>
    <row r="319" spans="1:33" s="472" customFormat="1" ht="15" x14ac:dyDescent="0.25">
      <c r="A319" s="682"/>
      <c r="B319" s="683"/>
      <c r="C319" s="684" t="s">
        <v>2953</v>
      </c>
      <c r="D319" s="685"/>
      <c r="E319" s="685"/>
      <c r="F319" s="685"/>
      <c r="G319" s="685"/>
      <c r="H319" s="685"/>
      <c r="I319" s="685"/>
      <c r="J319" s="685"/>
      <c r="K319" s="685"/>
      <c r="L319" s="685"/>
      <c r="M319" s="686"/>
      <c r="X319" s="674"/>
      <c r="Y319" s="675"/>
      <c r="Z319" s="675"/>
      <c r="AA319" s="499"/>
      <c r="AC319" s="474"/>
      <c r="AD319" s="540"/>
      <c r="AE319" s="717"/>
      <c r="AF319" s="474"/>
      <c r="AG319" s="717"/>
    </row>
    <row r="320" spans="1:33" s="472" customFormat="1" ht="15" x14ac:dyDescent="0.25">
      <c r="A320" s="560"/>
      <c r="B320" s="691" t="s">
        <v>1975</v>
      </c>
      <c r="C320" s="1301" t="s">
        <v>1976</v>
      </c>
      <c r="D320" s="1301"/>
      <c r="E320" s="1301"/>
      <c r="F320" s="1301"/>
      <c r="G320" s="1301"/>
      <c r="H320" s="1301"/>
      <c r="I320" s="1301"/>
      <c r="J320" s="1301"/>
      <c r="K320" s="1301"/>
      <c r="L320" s="1301"/>
      <c r="M320" s="1302"/>
      <c r="X320" s="674"/>
      <c r="Y320" s="675"/>
      <c r="Z320" s="675"/>
      <c r="AA320" s="499"/>
      <c r="AB320" s="509" t="s">
        <v>1976</v>
      </c>
      <c r="AC320" s="474"/>
      <c r="AD320" s="540"/>
      <c r="AE320" s="717"/>
      <c r="AF320" s="474"/>
      <c r="AG320" s="717"/>
    </row>
    <row r="321" spans="1:33" s="472" customFormat="1" ht="15" x14ac:dyDescent="0.25">
      <c r="A321" s="560"/>
      <c r="B321" s="691" t="s">
        <v>1977</v>
      </c>
      <c r="C321" s="1301" t="s">
        <v>1978</v>
      </c>
      <c r="D321" s="1301"/>
      <c r="E321" s="1301"/>
      <c r="F321" s="1301"/>
      <c r="G321" s="1301"/>
      <c r="H321" s="1301"/>
      <c r="I321" s="1301"/>
      <c r="J321" s="1301"/>
      <c r="K321" s="1301"/>
      <c r="L321" s="1301"/>
      <c r="M321" s="1302"/>
      <c r="X321" s="674"/>
      <c r="Y321" s="675"/>
      <c r="Z321" s="675"/>
      <c r="AA321" s="499"/>
      <c r="AB321" s="509" t="s">
        <v>1978</v>
      </c>
      <c r="AC321" s="474"/>
      <c r="AD321" s="540"/>
      <c r="AE321" s="717"/>
      <c r="AF321" s="474"/>
      <c r="AG321" s="717"/>
    </row>
    <row r="322" spans="1:33" s="472" customFormat="1" ht="15" x14ac:dyDescent="0.25">
      <c r="A322" s="560"/>
      <c r="B322" s="691" t="s">
        <v>1979</v>
      </c>
      <c r="C322" s="1301" t="s">
        <v>1980</v>
      </c>
      <c r="D322" s="1301"/>
      <c r="E322" s="1301"/>
      <c r="F322" s="1301"/>
      <c r="G322" s="1301"/>
      <c r="H322" s="1301"/>
      <c r="I322" s="1301"/>
      <c r="J322" s="1301"/>
      <c r="K322" s="1301"/>
      <c r="L322" s="1301"/>
      <c r="M322" s="1302"/>
      <c r="X322" s="674"/>
      <c r="Y322" s="675"/>
      <c r="Z322" s="675"/>
      <c r="AA322" s="499"/>
      <c r="AB322" s="509" t="s">
        <v>1980</v>
      </c>
      <c r="AC322" s="474"/>
      <c r="AD322" s="540"/>
      <c r="AE322" s="717"/>
      <c r="AF322" s="474"/>
      <c r="AG322" s="717"/>
    </row>
    <row r="323" spans="1:33" s="472" customFormat="1" ht="33.75" x14ac:dyDescent="0.25">
      <c r="A323" s="560"/>
      <c r="B323" s="691" t="s">
        <v>1670</v>
      </c>
      <c r="C323" s="1301" t="s">
        <v>1671</v>
      </c>
      <c r="D323" s="1301"/>
      <c r="E323" s="1301"/>
      <c r="F323" s="1301"/>
      <c r="G323" s="1301"/>
      <c r="H323" s="1301"/>
      <c r="I323" s="1301"/>
      <c r="J323" s="1301"/>
      <c r="K323" s="1301"/>
      <c r="L323" s="1301"/>
      <c r="M323" s="1302"/>
      <c r="X323" s="674"/>
      <c r="Y323" s="675"/>
      <c r="Z323" s="675"/>
      <c r="AA323" s="499"/>
      <c r="AB323" s="509" t="s">
        <v>1671</v>
      </c>
      <c r="AC323" s="474"/>
      <c r="AD323" s="540"/>
      <c r="AE323" s="717"/>
      <c r="AF323" s="474"/>
      <c r="AG323" s="717"/>
    </row>
    <row r="324" spans="1:33" s="472" customFormat="1" ht="15" x14ac:dyDescent="0.25">
      <c r="A324" s="843"/>
      <c r="B324" s="844"/>
      <c r="C324" s="844"/>
      <c r="D324" s="844"/>
      <c r="E324" s="845" t="s">
        <v>2954</v>
      </c>
      <c r="F324" s="846"/>
      <c r="G324" s="847"/>
      <c r="H324" s="666"/>
      <c r="I324" s="848">
        <v>2350</v>
      </c>
      <c r="J324" s="849"/>
      <c r="K324" s="849"/>
      <c r="L324" s="850"/>
      <c r="M324" s="851"/>
      <c r="X324" s="674"/>
      <c r="Y324" s="675"/>
      <c r="Z324" s="675"/>
      <c r="AA324" s="499"/>
      <c r="AC324" s="474"/>
      <c r="AD324" s="540"/>
      <c r="AE324" s="717"/>
      <c r="AF324" s="474"/>
      <c r="AG324" s="717"/>
    </row>
    <row r="325" spans="1:33" s="472" customFormat="1" ht="15" x14ac:dyDescent="0.25">
      <c r="A325" s="843"/>
      <c r="B325" s="844"/>
      <c r="C325" s="844"/>
      <c r="D325" s="844"/>
      <c r="E325" s="845" t="s">
        <v>2955</v>
      </c>
      <c r="F325" s="846"/>
      <c r="G325" s="847"/>
      <c r="H325" s="666"/>
      <c r="I325" s="848">
        <v>1070</v>
      </c>
      <c r="J325" s="849"/>
      <c r="K325" s="849"/>
      <c r="L325" s="850"/>
      <c r="M325" s="851"/>
      <c r="X325" s="674"/>
      <c r="Y325" s="675"/>
      <c r="Z325" s="675"/>
      <c r="AA325" s="499"/>
      <c r="AC325" s="474"/>
      <c r="AD325" s="540"/>
      <c r="AE325" s="717"/>
      <c r="AF325" s="474"/>
      <c r="AG325" s="717"/>
    </row>
    <row r="326" spans="1:33" s="472" customFormat="1" ht="15" x14ac:dyDescent="0.25">
      <c r="A326" s="843"/>
      <c r="B326" s="844"/>
      <c r="C326" s="844"/>
      <c r="D326" s="844"/>
      <c r="E326" s="845" t="s">
        <v>2707</v>
      </c>
      <c r="F326" s="846"/>
      <c r="G326" s="847"/>
      <c r="H326" s="666"/>
      <c r="I326" s="848">
        <v>20610</v>
      </c>
      <c r="J326" s="849"/>
      <c r="K326" s="849"/>
      <c r="L326" s="850"/>
      <c r="M326" s="851"/>
      <c r="X326" s="674"/>
      <c r="Y326" s="675"/>
      <c r="Z326" s="675"/>
      <c r="AA326" s="499"/>
      <c r="AC326" s="474"/>
      <c r="AD326" s="540"/>
      <c r="AE326" s="717"/>
      <c r="AF326" s="474"/>
      <c r="AG326" s="717"/>
    </row>
    <row r="327" spans="1:33" s="472" customFormat="1" ht="23.25" x14ac:dyDescent="0.25">
      <c r="A327" s="525"/>
      <c r="B327" s="692" t="s">
        <v>1898</v>
      </c>
      <c r="C327" s="1303" t="s">
        <v>1899</v>
      </c>
      <c r="D327" s="1303"/>
      <c r="E327" s="1303"/>
      <c r="F327" s="693" t="s">
        <v>2956</v>
      </c>
      <c r="G327" s="694" t="s">
        <v>1901</v>
      </c>
      <c r="H327" s="694"/>
      <c r="I327" s="694">
        <v>1344.3</v>
      </c>
      <c r="J327" s="694">
        <v>1344.3</v>
      </c>
      <c r="K327" s="694"/>
      <c r="L327" s="695"/>
      <c r="M327" s="696"/>
      <c r="X327" s="674"/>
      <c r="Y327" s="675"/>
      <c r="Z327" s="675"/>
      <c r="AA327" s="499"/>
      <c r="AC327" s="474" t="s">
        <v>1899</v>
      </c>
      <c r="AD327" s="540"/>
      <c r="AE327" s="717"/>
      <c r="AF327" s="474"/>
      <c r="AG327" s="717"/>
    </row>
    <row r="328" spans="1:33" s="472" customFormat="1" ht="23.25" x14ac:dyDescent="0.25">
      <c r="A328" s="525"/>
      <c r="B328" s="692" t="s">
        <v>651</v>
      </c>
      <c r="C328" s="1303" t="s">
        <v>1676</v>
      </c>
      <c r="D328" s="1303"/>
      <c r="E328" s="1303"/>
      <c r="F328" s="693" t="s">
        <v>2957</v>
      </c>
      <c r="G328" s="694">
        <v>0</v>
      </c>
      <c r="H328" s="694">
        <v>0</v>
      </c>
      <c r="I328" s="694">
        <v>0</v>
      </c>
      <c r="J328" s="694"/>
      <c r="K328" s="694">
        <v>0</v>
      </c>
      <c r="L328" s="695"/>
      <c r="M328" s="696"/>
      <c r="X328" s="674"/>
      <c r="Y328" s="675"/>
      <c r="Z328" s="675"/>
      <c r="AA328" s="499"/>
      <c r="AC328" s="474" t="s">
        <v>1676</v>
      </c>
      <c r="AD328" s="540"/>
      <c r="AE328" s="717"/>
      <c r="AF328" s="474"/>
      <c r="AG328" s="717"/>
    </row>
    <row r="329" spans="1:33" s="472" customFormat="1" ht="23.25" x14ac:dyDescent="0.25">
      <c r="A329" s="525"/>
      <c r="B329" s="692" t="s">
        <v>1983</v>
      </c>
      <c r="C329" s="1303" t="s">
        <v>1984</v>
      </c>
      <c r="D329" s="1303"/>
      <c r="E329" s="1303"/>
      <c r="F329" s="693" t="s">
        <v>2958</v>
      </c>
      <c r="G329" s="694">
        <v>79.069999999999993</v>
      </c>
      <c r="H329" s="694" t="s">
        <v>1986</v>
      </c>
      <c r="I329" s="694">
        <v>30.84</v>
      </c>
      <c r="J329" s="694"/>
      <c r="K329" s="694" t="s">
        <v>2959</v>
      </c>
      <c r="L329" s="695"/>
      <c r="M329" s="696"/>
      <c r="X329" s="674"/>
      <c r="Y329" s="675"/>
      <c r="Z329" s="675"/>
      <c r="AA329" s="499"/>
      <c r="AC329" s="474" t="s">
        <v>1984</v>
      </c>
      <c r="AD329" s="540"/>
      <c r="AE329" s="717"/>
      <c r="AF329" s="474"/>
      <c r="AG329" s="717"/>
    </row>
    <row r="330" spans="1:33" s="472" customFormat="1" ht="45.75" x14ac:dyDescent="0.25">
      <c r="A330" s="525"/>
      <c r="B330" s="692" t="s">
        <v>1988</v>
      </c>
      <c r="C330" s="1303" t="s">
        <v>1989</v>
      </c>
      <c r="D330" s="1303"/>
      <c r="E330" s="1303"/>
      <c r="F330" s="693" t="s">
        <v>2960</v>
      </c>
      <c r="G330" s="694">
        <v>70.010000000000005</v>
      </c>
      <c r="H330" s="694" t="s">
        <v>1991</v>
      </c>
      <c r="I330" s="694">
        <v>37.11</v>
      </c>
      <c r="J330" s="694"/>
      <c r="K330" s="694" t="s">
        <v>2961</v>
      </c>
      <c r="L330" s="695"/>
      <c r="M330" s="696"/>
      <c r="X330" s="674"/>
      <c r="Y330" s="675"/>
      <c r="Z330" s="675"/>
      <c r="AA330" s="499"/>
      <c r="AC330" s="474" t="s">
        <v>1989</v>
      </c>
      <c r="AD330" s="540"/>
      <c r="AE330" s="717"/>
      <c r="AF330" s="474"/>
      <c r="AG330" s="717"/>
    </row>
    <row r="331" spans="1:33" s="472" customFormat="1" ht="57" x14ac:dyDescent="0.25">
      <c r="A331" s="525"/>
      <c r="B331" s="692" t="s">
        <v>1993</v>
      </c>
      <c r="C331" s="1303" t="s">
        <v>1994</v>
      </c>
      <c r="D331" s="1303"/>
      <c r="E331" s="1303"/>
      <c r="F331" s="693" t="s">
        <v>2962</v>
      </c>
      <c r="G331" s="694">
        <v>340</v>
      </c>
      <c r="H331" s="694" t="s">
        <v>1996</v>
      </c>
      <c r="I331" s="694">
        <v>10162.6</v>
      </c>
      <c r="J331" s="694"/>
      <c r="K331" s="694" t="s">
        <v>2963</v>
      </c>
      <c r="L331" s="695"/>
      <c r="M331" s="696"/>
      <c r="X331" s="674"/>
      <c r="Y331" s="675"/>
      <c r="Z331" s="675"/>
      <c r="AA331" s="499"/>
      <c r="AC331" s="474" t="s">
        <v>1994</v>
      </c>
      <c r="AD331" s="540"/>
      <c r="AE331" s="717"/>
      <c r="AF331" s="474"/>
      <c r="AG331" s="717"/>
    </row>
    <row r="332" spans="1:33" s="472" customFormat="1" ht="34.5" x14ac:dyDescent="0.25">
      <c r="A332" s="525"/>
      <c r="B332" s="692" t="s">
        <v>1678</v>
      </c>
      <c r="C332" s="1303" t="s">
        <v>1679</v>
      </c>
      <c r="D332" s="1303"/>
      <c r="E332" s="1303"/>
      <c r="F332" s="693" t="s">
        <v>2964</v>
      </c>
      <c r="G332" s="694">
        <v>111.99</v>
      </c>
      <c r="H332" s="694" t="s">
        <v>1681</v>
      </c>
      <c r="I332" s="694">
        <v>58.23</v>
      </c>
      <c r="J332" s="694"/>
      <c r="K332" s="694" t="s">
        <v>2965</v>
      </c>
      <c r="L332" s="695"/>
      <c r="M332" s="696"/>
      <c r="X332" s="674"/>
      <c r="Y332" s="675"/>
      <c r="Z332" s="675"/>
      <c r="AA332" s="499"/>
      <c r="AC332" s="474" t="s">
        <v>1679</v>
      </c>
      <c r="AD332" s="540"/>
      <c r="AE332" s="717"/>
      <c r="AF332" s="474"/>
      <c r="AG332" s="717"/>
    </row>
    <row r="333" spans="1:33" s="472" customFormat="1" ht="23.25" x14ac:dyDescent="0.25">
      <c r="A333" s="525"/>
      <c r="B333" s="692" t="s">
        <v>2000</v>
      </c>
      <c r="C333" s="1303" t="s">
        <v>2001</v>
      </c>
      <c r="D333" s="1303"/>
      <c r="E333" s="1303"/>
      <c r="F333" s="693" t="s">
        <v>2966</v>
      </c>
      <c r="G333" s="694">
        <v>26.5</v>
      </c>
      <c r="H333" s="694" t="s">
        <v>2003</v>
      </c>
      <c r="I333" s="694">
        <v>188.15</v>
      </c>
      <c r="J333" s="694"/>
      <c r="K333" s="694" t="s">
        <v>2967</v>
      </c>
      <c r="L333" s="695"/>
      <c r="M333" s="696"/>
      <c r="X333" s="674"/>
      <c r="Y333" s="675"/>
      <c r="Z333" s="675"/>
      <c r="AA333" s="499"/>
      <c r="AC333" s="474" t="s">
        <v>2001</v>
      </c>
      <c r="AD333" s="540"/>
      <c r="AE333" s="717"/>
      <c r="AF333" s="474"/>
      <c r="AG333" s="717"/>
    </row>
    <row r="334" spans="1:33" s="472" customFormat="1" ht="34.5" x14ac:dyDescent="0.25">
      <c r="A334" s="525"/>
      <c r="B334" s="692" t="s">
        <v>836</v>
      </c>
      <c r="C334" s="1303" t="s">
        <v>1766</v>
      </c>
      <c r="D334" s="1303"/>
      <c r="E334" s="1303"/>
      <c r="F334" s="693" t="s">
        <v>2968</v>
      </c>
      <c r="G334" s="694">
        <v>65.709999999999994</v>
      </c>
      <c r="H334" s="694" t="s">
        <v>1768</v>
      </c>
      <c r="I334" s="694">
        <v>51.25</v>
      </c>
      <c r="J334" s="694"/>
      <c r="K334" s="694" t="s">
        <v>2969</v>
      </c>
      <c r="L334" s="695"/>
      <c r="M334" s="696"/>
      <c r="X334" s="674"/>
      <c r="Y334" s="675"/>
      <c r="Z334" s="675"/>
      <c r="AA334" s="499"/>
      <c r="AC334" s="474" t="s">
        <v>1766</v>
      </c>
      <c r="AD334" s="540"/>
      <c r="AE334" s="717"/>
      <c r="AF334" s="474"/>
      <c r="AG334" s="717"/>
    </row>
    <row r="335" spans="1:33" s="472" customFormat="1" ht="23.25" x14ac:dyDescent="0.25">
      <c r="A335" s="533" t="s">
        <v>878</v>
      </c>
      <c r="B335" s="704" t="s">
        <v>2007</v>
      </c>
      <c r="C335" s="1314" t="s">
        <v>2008</v>
      </c>
      <c r="D335" s="1314"/>
      <c r="E335" s="1314"/>
      <c r="F335" s="705" t="s">
        <v>2970</v>
      </c>
      <c r="G335" s="706">
        <v>0</v>
      </c>
      <c r="H335" s="706"/>
      <c r="I335" s="706">
        <v>0</v>
      </c>
      <c r="J335" s="706"/>
      <c r="K335" s="706"/>
      <c r="L335" s="707"/>
      <c r="M335" s="708"/>
      <c r="X335" s="674"/>
      <c r="Y335" s="675"/>
      <c r="Z335" s="675"/>
      <c r="AA335" s="499"/>
      <c r="AC335" s="474"/>
      <c r="AD335" s="540" t="s">
        <v>2008</v>
      </c>
      <c r="AE335" s="717"/>
      <c r="AF335" s="474"/>
      <c r="AG335" s="717"/>
    </row>
    <row r="336" spans="1:33" s="472" customFormat="1" ht="57" x14ac:dyDescent="0.25">
      <c r="A336" s="525"/>
      <c r="B336" s="692" t="s">
        <v>2010</v>
      </c>
      <c r="C336" s="1303" t="s">
        <v>2011</v>
      </c>
      <c r="D336" s="1303"/>
      <c r="E336" s="1303"/>
      <c r="F336" s="693" t="s">
        <v>2971</v>
      </c>
      <c r="G336" s="694">
        <v>183.68</v>
      </c>
      <c r="H336" s="694"/>
      <c r="I336" s="694">
        <v>51.15</v>
      </c>
      <c r="J336" s="694"/>
      <c r="K336" s="694"/>
      <c r="L336" s="695"/>
      <c r="M336" s="696"/>
      <c r="X336" s="674"/>
      <c r="Y336" s="675"/>
      <c r="Z336" s="675"/>
      <c r="AA336" s="499"/>
      <c r="AC336" s="474" t="s">
        <v>2011</v>
      </c>
      <c r="AD336" s="540"/>
      <c r="AE336" s="717"/>
      <c r="AF336" s="474"/>
      <c r="AG336" s="717"/>
    </row>
    <row r="337" spans="1:33" s="472" customFormat="1" ht="23.25" x14ac:dyDescent="0.25">
      <c r="A337" s="533" t="s">
        <v>878</v>
      </c>
      <c r="B337" s="704" t="s">
        <v>2013</v>
      </c>
      <c r="C337" s="1314" t="s">
        <v>2014</v>
      </c>
      <c r="D337" s="1314"/>
      <c r="E337" s="1314"/>
      <c r="F337" s="705" t="s">
        <v>2972</v>
      </c>
      <c r="G337" s="706">
        <v>0</v>
      </c>
      <c r="H337" s="706"/>
      <c r="I337" s="706">
        <v>0</v>
      </c>
      <c r="J337" s="706"/>
      <c r="K337" s="706"/>
      <c r="L337" s="707"/>
      <c r="M337" s="708"/>
      <c r="X337" s="674"/>
      <c r="Y337" s="675"/>
      <c r="Z337" s="675"/>
      <c r="AA337" s="499"/>
      <c r="AC337" s="474"/>
      <c r="AD337" s="540" t="s">
        <v>2014</v>
      </c>
      <c r="AE337" s="717"/>
      <c r="AF337" s="474"/>
      <c r="AG337" s="717"/>
    </row>
    <row r="338" spans="1:33" s="472" customFormat="1" ht="22.5" x14ac:dyDescent="0.25">
      <c r="A338" s="533" t="s">
        <v>875</v>
      </c>
      <c r="B338" s="704" t="s">
        <v>2016</v>
      </c>
      <c r="C338" s="1314" t="s">
        <v>2017</v>
      </c>
      <c r="D338" s="1314"/>
      <c r="E338" s="1314"/>
      <c r="F338" s="705" t="s">
        <v>1950</v>
      </c>
      <c r="G338" s="706">
        <v>0</v>
      </c>
      <c r="H338" s="706"/>
      <c r="I338" s="706">
        <v>0</v>
      </c>
      <c r="J338" s="706"/>
      <c r="K338" s="706"/>
      <c r="L338" s="707"/>
      <c r="M338" s="708"/>
      <c r="X338" s="674"/>
      <c r="Y338" s="675"/>
      <c r="Z338" s="675"/>
      <c r="AA338" s="499"/>
      <c r="AC338" s="474"/>
      <c r="AD338" s="540" t="s">
        <v>2017</v>
      </c>
      <c r="AE338" s="717"/>
      <c r="AF338" s="474"/>
      <c r="AG338" s="717"/>
    </row>
    <row r="339" spans="1:33" s="472" customFormat="1" ht="57" x14ac:dyDescent="0.25">
      <c r="A339" s="676" t="s">
        <v>1083</v>
      </c>
      <c r="B339" s="677" t="s">
        <v>2018</v>
      </c>
      <c r="C339" s="1304" t="s">
        <v>2019</v>
      </c>
      <c r="D339" s="1304"/>
      <c r="E339" s="1304"/>
      <c r="F339" s="703">
        <v>1.7856000000000001</v>
      </c>
      <c r="G339" s="679" t="s">
        <v>2020</v>
      </c>
      <c r="H339" s="679" t="s">
        <v>2021</v>
      </c>
      <c r="I339" s="679">
        <v>693136</v>
      </c>
      <c r="J339" s="679">
        <v>52929</v>
      </c>
      <c r="K339" s="680" t="s">
        <v>2973</v>
      </c>
      <c r="L339" s="709">
        <v>3081.2808</v>
      </c>
      <c r="M339" s="690">
        <v>5501.94</v>
      </c>
      <c r="X339" s="674"/>
      <c r="Y339" s="675"/>
      <c r="Z339" s="675"/>
      <c r="AA339" s="499" t="s">
        <v>2019</v>
      </c>
      <c r="AC339" s="474"/>
      <c r="AD339" s="540"/>
      <c r="AE339" s="717"/>
      <c r="AF339" s="474"/>
      <c r="AG339" s="717"/>
    </row>
    <row r="340" spans="1:33" s="472" customFormat="1" ht="15" x14ac:dyDescent="0.25">
      <c r="A340" s="682"/>
      <c r="B340" s="683"/>
      <c r="C340" s="684" t="s">
        <v>2974</v>
      </c>
      <c r="D340" s="685"/>
      <c r="E340" s="685"/>
      <c r="F340" s="685"/>
      <c r="G340" s="685"/>
      <c r="H340" s="685"/>
      <c r="I340" s="685"/>
      <c r="J340" s="685"/>
      <c r="K340" s="685"/>
      <c r="L340" s="685"/>
      <c r="M340" s="686"/>
      <c r="X340" s="674"/>
      <c r="Y340" s="675"/>
      <c r="Z340" s="675"/>
      <c r="AA340" s="499"/>
      <c r="AC340" s="474"/>
      <c r="AD340" s="540"/>
      <c r="AE340" s="717"/>
      <c r="AF340" s="474"/>
      <c r="AG340" s="717"/>
    </row>
    <row r="341" spans="1:33" s="472" customFormat="1" ht="15" x14ac:dyDescent="0.25">
      <c r="A341" s="560"/>
      <c r="B341" s="691" t="s">
        <v>1975</v>
      </c>
      <c r="C341" s="1301" t="s">
        <v>1976</v>
      </c>
      <c r="D341" s="1301"/>
      <c r="E341" s="1301"/>
      <c r="F341" s="1301"/>
      <c r="G341" s="1301"/>
      <c r="H341" s="1301"/>
      <c r="I341" s="1301"/>
      <c r="J341" s="1301"/>
      <c r="K341" s="1301"/>
      <c r="L341" s="1301"/>
      <c r="M341" s="1302"/>
      <c r="X341" s="674"/>
      <c r="Y341" s="675"/>
      <c r="Z341" s="675"/>
      <c r="AA341" s="499"/>
      <c r="AB341" s="509" t="s">
        <v>1976</v>
      </c>
      <c r="AC341" s="474"/>
      <c r="AD341" s="540"/>
      <c r="AE341" s="717"/>
      <c r="AF341" s="474"/>
      <c r="AG341" s="717"/>
    </row>
    <row r="342" spans="1:33" s="472" customFormat="1" ht="15" x14ac:dyDescent="0.25">
      <c r="A342" s="560"/>
      <c r="B342" s="691" t="s">
        <v>1977</v>
      </c>
      <c r="C342" s="1301" t="s">
        <v>1978</v>
      </c>
      <c r="D342" s="1301"/>
      <c r="E342" s="1301"/>
      <c r="F342" s="1301"/>
      <c r="G342" s="1301"/>
      <c r="H342" s="1301"/>
      <c r="I342" s="1301"/>
      <c r="J342" s="1301"/>
      <c r="K342" s="1301"/>
      <c r="L342" s="1301"/>
      <c r="M342" s="1302"/>
      <c r="X342" s="674"/>
      <c r="Y342" s="675"/>
      <c r="Z342" s="675"/>
      <c r="AA342" s="499"/>
      <c r="AB342" s="509" t="s">
        <v>1978</v>
      </c>
      <c r="AC342" s="474"/>
      <c r="AD342" s="540"/>
      <c r="AE342" s="717"/>
      <c r="AF342" s="474"/>
      <c r="AG342" s="717"/>
    </row>
    <row r="343" spans="1:33" s="472" customFormat="1" ht="15" x14ac:dyDescent="0.25">
      <c r="A343" s="560"/>
      <c r="B343" s="691" t="s">
        <v>1979</v>
      </c>
      <c r="C343" s="1301" t="s">
        <v>1980</v>
      </c>
      <c r="D343" s="1301"/>
      <c r="E343" s="1301"/>
      <c r="F343" s="1301"/>
      <c r="G343" s="1301"/>
      <c r="H343" s="1301"/>
      <c r="I343" s="1301"/>
      <c r="J343" s="1301"/>
      <c r="K343" s="1301"/>
      <c r="L343" s="1301"/>
      <c r="M343" s="1302"/>
      <c r="X343" s="674"/>
      <c r="Y343" s="675"/>
      <c r="Z343" s="675"/>
      <c r="AA343" s="499"/>
      <c r="AB343" s="509" t="s">
        <v>1980</v>
      </c>
      <c r="AC343" s="474"/>
      <c r="AD343" s="540"/>
      <c r="AE343" s="717"/>
      <c r="AF343" s="474"/>
      <c r="AG343" s="717"/>
    </row>
    <row r="344" spans="1:33" s="472" customFormat="1" ht="33.75" x14ac:dyDescent="0.25">
      <c r="A344" s="560"/>
      <c r="B344" s="691" t="s">
        <v>1670</v>
      </c>
      <c r="C344" s="1301" t="s">
        <v>1671</v>
      </c>
      <c r="D344" s="1301"/>
      <c r="E344" s="1301"/>
      <c r="F344" s="1301"/>
      <c r="G344" s="1301"/>
      <c r="H344" s="1301"/>
      <c r="I344" s="1301"/>
      <c r="J344" s="1301"/>
      <c r="K344" s="1301"/>
      <c r="L344" s="1301"/>
      <c r="M344" s="1302"/>
      <c r="X344" s="674"/>
      <c r="Y344" s="675"/>
      <c r="Z344" s="675"/>
      <c r="AA344" s="499"/>
      <c r="AB344" s="509" t="s">
        <v>1671</v>
      </c>
      <c r="AC344" s="474"/>
      <c r="AD344" s="540"/>
      <c r="AE344" s="717"/>
      <c r="AF344" s="474"/>
      <c r="AG344" s="717"/>
    </row>
    <row r="345" spans="1:33" s="472" customFormat="1" ht="15" x14ac:dyDescent="0.25">
      <c r="A345" s="843"/>
      <c r="B345" s="844"/>
      <c r="C345" s="844"/>
      <c r="D345" s="844"/>
      <c r="E345" s="845" t="s">
        <v>2975</v>
      </c>
      <c r="F345" s="846"/>
      <c r="G345" s="847"/>
      <c r="H345" s="666"/>
      <c r="I345" s="848">
        <v>89573</v>
      </c>
      <c r="J345" s="849"/>
      <c r="K345" s="849"/>
      <c r="L345" s="850"/>
      <c r="M345" s="851"/>
      <c r="X345" s="674"/>
      <c r="Y345" s="675"/>
      <c r="Z345" s="675"/>
      <c r="AA345" s="499"/>
      <c r="AC345" s="474"/>
      <c r="AD345" s="540"/>
      <c r="AE345" s="717"/>
      <c r="AF345" s="474"/>
      <c r="AG345" s="717"/>
    </row>
    <row r="346" spans="1:33" s="472" customFormat="1" ht="15" x14ac:dyDescent="0.25">
      <c r="A346" s="843"/>
      <c r="B346" s="844"/>
      <c r="C346" s="844"/>
      <c r="D346" s="844"/>
      <c r="E346" s="845" t="s">
        <v>2976</v>
      </c>
      <c r="F346" s="846"/>
      <c r="G346" s="847"/>
      <c r="H346" s="666"/>
      <c r="I346" s="848">
        <v>40788</v>
      </c>
      <c r="J346" s="849"/>
      <c r="K346" s="849"/>
      <c r="L346" s="850"/>
      <c r="M346" s="851"/>
      <c r="X346" s="674"/>
      <c r="Y346" s="675"/>
      <c r="Z346" s="675"/>
      <c r="AA346" s="499"/>
      <c r="AC346" s="474"/>
      <c r="AD346" s="540"/>
      <c r="AE346" s="717"/>
      <c r="AF346" s="474"/>
      <c r="AG346" s="717"/>
    </row>
    <row r="347" spans="1:33" s="472" customFormat="1" ht="15" x14ac:dyDescent="0.25">
      <c r="A347" s="843"/>
      <c r="B347" s="844"/>
      <c r="C347" s="844"/>
      <c r="D347" s="844"/>
      <c r="E347" s="845" t="s">
        <v>2707</v>
      </c>
      <c r="F347" s="846"/>
      <c r="G347" s="847"/>
      <c r="H347" s="666"/>
      <c r="I347" s="848">
        <v>823497</v>
      </c>
      <c r="J347" s="849"/>
      <c r="K347" s="849"/>
      <c r="L347" s="850"/>
      <c r="M347" s="851"/>
      <c r="X347" s="674"/>
      <c r="Y347" s="675"/>
      <c r="Z347" s="675"/>
      <c r="AA347" s="499"/>
      <c r="AC347" s="474"/>
      <c r="AD347" s="540"/>
      <c r="AE347" s="717"/>
      <c r="AF347" s="474"/>
      <c r="AG347" s="717"/>
    </row>
    <row r="348" spans="1:33" s="472" customFormat="1" ht="23.25" x14ac:dyDescent="0.25">
      <c r="A348" s="525"/>
      <c r="B348" s="692" t="s">
        <v>1898</v>
      </c>
      <c r="C348" s="1303" t="s">
        <v>1899</v>
      </c>
      <c r="D348" s="1303"/>
      <c r="E348" s="1303"/>
      <c r="F348" s="693" t="s">
        <v>2977</v>
      </c>
      <c r="G348" s="694" t="s">
        <v>1901</v>
      </c>
      <c r="H348" s="694"/>
      <c r="I348" s="694">
        <v>52928.57</v>
      </c>
      <c r="J348" s="694">
        <v>52928.57</v>
      </c>
      <c r="K348" s="694"/>
      <c r="L348" s="695"/>
      <c r="M348" s="696"/>
      <c r="X348" s="674"/>
      <c r="Y348" s="675"/>
      <c r="Z348" s="675"/>
      <c r="AA348" s="499"/>
      <c r="AC348" s="474" t="s">
        <v>1899</v>
      </c>
      <c r="AD348" s="540"/>
      <c r="AE348" s="717"/>
      <c r="AF348" s="474"/>
      <c r="AG348" s="717"/>
    </row>
    <row r="349" spans="1:33" s="472" customFormat="1" ht="23.25" x14ac:dyDescent="0.25">
      <c r="A349" s="525"/>
      <c r="B349" s="692" t="s">
        <v>651</v>
      </c>
      <c r="C349" s="1303" t="s">
        <v>1676</v>
      </c>
      <c r="D349" s="1303"/>
      <c r="E349" s="1303"/>
      <c r="F349" s="693" t="s">
        <v>2978</v>
      </c>
      <c r="G349" s="694">
        <v>0</v>
      </c>
      <c r="H349" s="694">
        <v>0</v>
      </c>
      <c r="I349" s="694">
        <v>0</v>
      </c>
      <c r="J349" s="694"/>
      <c r="K349" s="694">
        <v>0</v>
      </c>
      <c r="L349" s="695"/>
      <c r="M349" s="696"/>
      <c r="X349" s="674"/>
      <c r="Y349" s="675"/>
      <c r="Z349" s="675"/>
      <c r="AA349" s="499"/>
      <c r="AC349" s="474" t="s">
        <v>1676</v>
      </c>
      <c r="AD349" s="540"/>
      <c r="AE349" s="717"/>
      <c r="AF349" s="474"/>
      <c r="AG349" s="717"/>
    </row>
    <row r="350" spans="1:33" s="472" customFormat="1" ht="23.25" x14ac:dyDescent="0.25">
      <c r="A350" s="525"/>
      <c r="B350" s="692" t="s">
        <v>1983</v>
      </c>
      <c r="C350" s="1303" t="s">
        <v>1984</v>
      </c>
      <c r="D350" s="1303"/>
      <c r="E350" s="1303"/>
      <c r="F350" s="693" t="s">
        <v>2979</v>
      </c>
      <c r="G350" s="694">
        <v>79.069999999999993</v>
      </c>
      <c r="H350" s="694" t="s">
        <v>1986</v>
      </c>
      <c r="I350" s="694">
        <v>413.54</v>
      </c>
      <c r="J350" s="694"/>
      <c r="K350" s="694" t="s">
        <v>2980</v>
      </c>
      <c r="L350" s="695"/>
      <c r="M350" s="696"/>
      <c r="X350" s="674"/>
      <c r="Y350" s="675"/>
      <c r="Z350" s="675"/>
      <c r="AA350" s="499"/>
      <c r="AC350" s="474" t="s">
        <v>1984</v>
      </c>
      <c r="AD350" s="540"/>
      <c r="AE350" s="717"/>
      <c r="AF350" s="474"/>
      <c r="AG350" s="717"/>
    </row>
    <row r="351" spans="1:33" s="472" customFormat="1" ht="45.75" x14ac:dyDescent="0.25">
      <c r="A351" s="525"/>
      <c r="B351" s="692" t="s">
        <v>1988</v>
      </c>
      <c r="C351" s="1303" t="s">
        <v>1989</v>
      </c>
      <c r="D351" s="1303"/>
      <c r="E351" s="1303"/>
      <c r="F351" s="693" t="s">
        <v>2981</v>
      </c>
      <c r="G351" s="694">
        <v>70.010000000000005</v>
      </c>
      <c r="H351" s="694" t="s">
        <v>1991</v>
      </c>
      <c r="I351" s="694">
        <v>492.87</v>
      </c>
      <c r="J351" s="694"/>
      <c r="K351" s="694" t="s">
        <v>2982</v>
      </c>
      <c r="L351" s="695"/>
      <c r="M351" s="696"/>
      <c r="X351" s="674"/>
      <c r="Y351" s="675"/>
      <c r="Z351" s="675"/>
      <c r="AA351" s="499"/>
      <c r="AC351" s="474" t="s">
        <v>1989</v>
      </c>
      <c r="AD351" s="540"/>
      <c r="AE351" s="717"/>
      <c r="AF351" s="474"/>
      <c r="AG351" s="717"/>
    </row>
    <row r="352" spans="1:33" s="472" customFormat="1" ht="57" x14ac:dyDescent="0.25">
      <c r="A352" s="525"/>
      <c r="B352" s="692" t="s">
        <v>1993</v>
      </c>
      <c r="C352" s="1303" t="s">
        <v>1994</v>
      </c>
      <c r="D352" s="1303"/>
      <c r="E352" s="1303"/>
      <c r="F352" s="693" t="s">
        <v>2983</v>
      </c>
      <c r="G352" s="694">
        <v>340</v>
      </c>
      <c r="H352" s="694" t="s">
        <v>1996</v>
      </c>
      <c r="I352" s="694">
        <v>420352.2</v>
      </c>
      <c r="J352" s="694"/>
      <c r="K352" s="694" t="s">
        <v>2984</v>
      </c>
      <c r="L352" s="695"/>
      <c r="M352" s="696"/>
      <c r="X352" s="674"/>
      <c r="Y352" s="675"/>
      <c r="Z352" s="675"/>
      <c r="AA352" s="499"/>
      <c r="AC352" s="474" t="s">
        <v>1994</v>
      </c>
      <c r="AD352" s="540"/>
      <c r="AE352" s="717"/>
      <c r="AF352" s="474"/>
      <c r="AG352" s="717"/>
    </row>
    <row r="353" spans="1:33" s="472" customFormat="1" ht="34.5" x14ac:dyDescent="0.25">
      <c r="A353" s="525"/>
      <c r="B353" s="692" t="s">
        <v>1678</v>
      </c>
      <c r="C353" s="1303" t="s">
        <v>1679</v>
      </c>
      <c r="D353" s="1303"/>
      <c r="E353" s="1303"/>
      <c r="F353" s="693" t="s">
        <v>2985</v>
      </c>
      <c r="G353" s="694">
        <v>111.99</v>
      </c>
      <c r="H353" s="694" t="s">
        <v>1681</v>
      </c>
      <c r="I353" s="694">
        <v>869.04</v>
      </c>
      <c r="J353" s="694"/>
      <c r="K353" s="694" t="s">
        <v>2986</v>
      </c>
      <c r="L353" s="695"/>
      <c r="M353" s="696"/>
      <c r="X353" s="674"/>
      <c r="Y353" s="675"/>
      <c r="Z353" s="675"/>
      <c r="AA353" s="499"/>
      <c r="AC353" s="474" t="s">
        <v>1679</v>
      </c>
      <c r="AD353" s="540"/>
      <c r="AE353" s="717"/>
      <c r="AF353" s="474"/>
      <c r="AG353" s="717"/>
    </row>
    <row r="354" spans="1:33" s="472" customFormat="1" ht="23.25" x14ac:dyDescent="0.25">
      <c r="A354" s="525"/>
      <c r="B354" s="692" t="s">
        <v>2000</v>
      </c>
      <c r="C354" s="1303" t="s">
        <v>2001</v>
      </c>
      <c r="D354" s="1303"/>
      <c r="E354" s="1303"/>
      <c r="F354" s="693" t="s">
        <v>2987</v>
      </c>
      <c r="G354" s="694">
        <v>26.5</v>
      </c>
      <c r="H354" s="694" t="s">
        <v>2003</v>
      </c>
      <c r="I354" s="694">
        <v>2500.2800000000002</v>
      </c>
      <c r="J354" s="694"/>
      <c r="K354" s="694" t="s">
        <v>2988</v>
      </c>
      <c r="L354" s="695"/>
      <c r="M354" s="696"/>
      <c r="X354" s="674"/>
      <c r="Y354" s="675"/>
      <c r="Z354" s="675"/>
      <c r="AA354" s="499"/>
      <c r="AC354" s="474" t="s">
        <v>2001</v>
      </c>
      <c r="AD354" s="540"/>
      <c r="AE354" s="717"/>
      <c r="AF354" s="474"/>
      <c r="AG354" s="717"/>
    </row>
    <row r="355" spans="1:33" s="472" customFormat="1" ht="34.5" x14ac:dyDescent="0.25">
      <c r="A355" s="525"/>
      <c r="B355" s="692" t="s">
        <v>836</v>
      </c>
      <c r="C355" s="1303" t="s">
        <v>1766</v>
      </c>
      <c r="D355" s="1303"/>
      <c r="E355" s="1303"/>
      <c r="F355" s="693" t="s">
        <v>2989</v>
      </c>
      <c r="G355" s="694">
        <v>65.709999999999994</v>
      </c>
      <c r="H355" s="694" t="s">
        <v>1768</v>
      </c>
      <c r="I355" s="694">
        <v>762.89</v>
      </c>
      <c r="J355" s="694"/>
      <c r="K355" s="694" t="s">
        <v>2990</v>
      </c>
      <c r="L355" s="695"/>
      <c r="M355" s="696"/>
      <c r="X355" s="674"/>
      <c r="Y355" s="675"/>
      <c r="Z355" s="675"/>
      <c r="AA355" s="499"/>
      <c r="AC355" s="474" t="s">
        <v>1766</v>
      </c>
      <c r="AD355" s="540"/>
      <c r="AE355" s="717"/>
      <c r="AF355" s="474"/>
      <c r="AG355" s="717"/>
    </row>
    <row r="356" spans="1:33" s="472" customFormat="1" ht="23.25" x14ac:dyDescent="0.25">
      <c r="A356" s="533" t="s">
        <v>878</v>
      </c>
      <c r="B356" s="704" t="s">
        <v>2007</v>
      </c>
      <c r="C356" s="1314" t="s">
        <v>2008</v>
      </c>
      <c r="D356" s="1314"/>
      <c r="E356" s="1314"/>
      <c r="F356" s="705" t="s">
        <v>2991</v>
      </c>
      <c r="G356" s="706">
        <v>0</v>
      </c>
      <c r="H356" s="706"/>
      <c r="I356" s="706">
        <v>0</v>
      </c>
      <c r="J356" s="706"/>
      <c r="K356" s="706"/>
      <c r="L356" s="707"/>
      <c r="M356" s="708"/>
      <c r="X356" s="674"/>
      <c r="Y356" s="675"/>
      <c r="Z356" s="675"/>
      <c r="AA356" s="499"/>
      <c r="AC356" s="474"/>
      <c r="AD356" s="540" t="s">
        <v>2008</v>
      </c>
      <c r="AE356" s="717"/>
      <c r="AF356" s="474"/>
      <c r="AG356" s="717"/>
    </row>
    <row r="357" spans="1:33" s="472" customFormat="1" ht="57" x14ac:dyDescent="0.25">
      <c r="A357" s="525"/>
      <c r="B357" s="692" t="s">
        <v>2010</v>
      </c>
      <c r="C357" s="1303" t="s">
        <v>2011</v>
      </c>
      <c r="D357" s="1303"/>
      <c r="E357" s="1303"/>
      <c r="F357" s="693" t="s">
        <v>2992</v>
      </c>
      <c r="G357" s="694">
        <v>183.68</v>
      </c>
      <c r="H357" s="694"/>
      <c r="I357" s="694">
        <v>2125.1799999999998</v>
      </c>
      <c r="J357" s="694"/>
      <c r="K357" s="694"/>
      <c r="L357" s="695"/>
      <c r="M357" s="696"/>
      <c r="X357" s="674"/>
      <c r="Y357" s="675"/>
      <c r="Z357" s="675"/>
      <c r="AA357" s="499"/>
      <c r="AC357" s="474" t="s">
        <v>2011</v>
      </c>
      <c r="AD357" s="540"/>
      <c r="AE357" s="717"/>
      <c r="AF357" s="474"/>
      <c r="AG357" s="717"/>
    </row>
    <row r="358" spans="1:33" s="472" customFormat="1" ht="23.25" x14ac:dyDescent="0.25">
      <c r="A358" s="533" t="s">
        <v>878</v>
      </c>
      <c r="B358" s="704" t="s">
        <v>2013</v>
      </c>
      <c r="C358" s="1314" t="s">
        <v>2014</v>
      </c>
      <c r="D358" s="1314"/>
      <c r="E358" s="1314"/>
      <c r="F358" s="705" t="s">
        <v>2993</v>
      </c>
      <c r="G358" s="706">
        <v>0</v>
      </c>
      <c r="H358" s="706"/>
      <c r="I358" s="706">
        <v>0</v>
      </c>
      <c r="J358" s="706"/>
      <c r="K358" s="706"/>
      <c r="L358" s="707"/>
      <c r="M358" s="708"/>
      <c r="X358" s="674"/>
      <c r="Y358" s="675"/>
      <c r="Z358" s="675"/>
      <c r="AA358" s="499"/>
      <c r="AC358" s="474"/>
      <c r="AD358" s="540" t="s">
        <v>2014</v>
      </c>
      <c r="AE358" s="717"/>
      <c r="AF358" s="474"/>
      <c r="AG358" s="717"/>
    </row>
    <row r="359" spans="1:33" s="472" customFormat="1" ht="22.5" x14ac:dyDescent="0.25">
      <c r="A359" s="533" t="s">
        <v>875</v>
      </c>
      <c r="B359" s="704" t="s">
        <v>2016</v>
      </c>
      <c r="C359" s="1314" t="s">
        <v>2017</v>
      </c>
      <c r="D359" s="1314"/>
      <c r="E359" s="1314"/>
      <c r="F359" s="705" t="s">
        <v>1950</v>
      </c>
      <c r="G359" s="706">
        <v>0</v>
      </c>
      <c r="H359" s="706"/>
      <c r="I359" s="706">
        <v>0</v>
      </c>
      <c r="J359" s="706"/>
      <c r="K359" s="706"/>
      <c r="L359" s="707"/>
      <c r="M359" s="708"/>
      <c r="X359" s="674"/>
      <c r="Y359" s="675"/>
      <c r="Z359" s="675"/>
      <c r="AA359" s="499"/>
      <c r="AC359" s="474"/>
      <c r="AD359" s="540" t="s">
        <v>2017</v>
      </c>
      <c r="AE359" s="717"/>
      <c r="AF359" s="474"/>
      <c r="AG359" s="717"/>
    </row>
    <row r="360" spans="1:33" s="472" customFormat="1" ht="45" x14ac:dyDescent="0.25">
      <c r="A360" s="676" t="s">
        <v>1088</v>
      </c>
      <c r="B360" s="677" t="s">
        <v>2041</v>
      </c>
      <c r="C360" s="1304" t="s">
        <v>1269</v>
      </c>
      <c r="D360" s="1304"/>
      <c r="E360" s="1304"/>
      <c r="F360" s="697">
        <v>5.76</v>
      </c>
      <c r="G360" s="679">
        <v>480</v>
      </c>
      <c r="H360" s="679"/>
      <c r="I360" s="679">
        <v>2765</v>
      </c>
      <c r="J360" s="679"/>
      <c r="K360" s="680"/>
      <c r="L360" s="681">
        <v>0</v>
      </c>
      <c r="M360" s="681">
        <v>0</v>
      </c>
      <c r="X360" s="674"/>
      <c r="Y360" s="675"/>
      <c r="Z360" s="675"/>
      <c r="AA360" s="499" t="s">
        <v>1269</v>
      </c>
      <c r="AC360" s="474"/>
      <c r="AD360" s="540"/>
      <c r="AE360" s="717"/>
      <c r="AF360" s="474"/>
      <c r="AG360" s="717"/>
    </row>
    <row r="361" spans="1:33" s="472" customFormat="1" ht="15" x14ac:dyDescent="0.25">
      <c r="A361" s="682"/>
      <c r="B361" s="683"/>
      <c r="C361" s="684" t="s">
        <v>2994</v>
      </c>
      <c r="D361" s="685"/>
      <c r="E361" s="685"/>
      <c r="F361" s="685"/>
      <c r="G361" s="685"/>
      <c r="H361" s="685"/>
      <c r="I361" s="685"/>
      <c r="J361" s="685"/>
      <c r="K361" s="685"/>
      <c r="L361" s="685"/>
      <c r="M361" s="686"/>
      <c r="X361" s="674"/>
      <c r="Y361" s="675"/>
      <c r="Z361" s="675"/>
      <c r="AA361" s="499"/>
      <c r="AC361" s="474"/>
      <c r="AD361" s="540"/>
      <c r="AE361" s="717"/>
      <c r="AF361" s="474"/>
      <c r="AG361" s="717"/>
    </row>
    <row r="362" spans="1:33" s="472" customFormat="1" ht="45" x14ac:dyDescent="0.25">
      <c r="A362" s="676" t="s">
        <v>1093</v>
      </c>
      <c r="B362" s="677" t="s">
        <v>2043</v>
      </c>
      <c r="C362" s="1304" t="s">
        <v>1272</v>
      </c>
      <c r="D362" s="1304"/>
      <c r="E362" s="1304"/>
      <c r="F362" s="688">
        <v>4</v>
      </c>
      <c r="G362" s="679">
        <v>2.44</v>
      </c>
      <c r="H362" s="679"/>
      <c r="I362" s="679">
        <v>10</v>
      </c>
      <c r="J362" s="679"/>
      <c r="K362" s="680"/>
      <c r="L362" s="681">
        <v>0</v>
      </c>
      <c r="M362" s="681">
        <v>0</v>
      </c>
      <c r="X362" s="674"/>
      <c r="Y362" s="675"/>
      <c r="Z362" s="675"/>
      <c r="AA362" s="499" t="s">
        <v>1272</v>
      </c>
      <c r="AC362" s="474"/>
      <c r="AD362" s="540"/>
      <c r="AE362" s="717"/>
      <c r="AF362" s="474"/>
      <c r="AG362" s="717"/>
    </row>
    <row r="363" spans="1:33" s="472" customFormat="1" ht="15" x14ac:dyDescent="0.25">
      <c r="A363" s="682"/>
      <c r="B363" s="683"/>
      <c r="C363" s="684" t="s">
        <v>2995</v>
      </c>
      <c r="D363" s="685"/>
      <c r="E363" s="685"/>
      <c r="F363" s="685"/>
      <c r="G363" s="685"/>
      <c r="H363" s="685"/>
      <c r="I363" s="685"/>
      <c r="J363" s="685"/>
      <c r="K363" s="685"/>
      <c r="L363" s="685"/>
      <c r="M363" s="686"/>
      <c r="X363" s="674"/>
      <c r="Y363" s="675"/>
      <c r="Z363" s="675"/>
      <c r="AA363" s="499"/>
      <c r="AC363" s="474"/>
      <c r="AD363" s="540"/>
      <c r="AE363" s="717"/>
      <c r="AF363" s="474"/>
      <c r="AG363" s="717"/>
    </row>
    <row r="364" spans="1:33" s="472" customFormat="1" ht="45.75" x14ac:dyDescent="0.25">
      <c r="A364" s="676" t="s">
        <v>1103</v>
      </c>
      <c r="B364" s="677" t="s">
        <v>2045</v>
      </c>
      <c r="C364" s="1304" t="s">
        <v>2046</v>
      </c>
      <c r="D364" s="1304"/>
      <c r="E364" s="1304"/>
      <c r="F364" s="697">
        <v>1.92</v>
      </c>
      <c r="G364" s="679" t="s">
        <v>2047</v>
      </c>
      <c r="H364" s="679" t="s">
        <v>2048</v>
      </c>
      <c r="I364" s="679">
        <v>21492</v>
      </c>
      <c r="J364" s="679">
        <v>2882</v>
      </c>
      <c r="K364" s="680" t="s">
        <v>2996</v>
      </c>
      <c r="L364" s="689">
        <v>156.04499999999999</v>
      </c>
      <c r="M364" s="690">
        <v>299.61</v>
      </c>
      <c r="X364" s="674"/>
      <c r="Y364" s="675"/>
      <c r="Z364" s="675"/>
      <c r="AA364" s="499" t="s">
        <v>2046</v>
      </c>
      <c r="AC364" s="474"/>
      <c r="AD364" s="540"/>
      <c r="AE364" s="717"/>
      <c r="AF364" s="474"/>
      <c r="AG364" s="717"/>
    </row>
    <row r="365" spans="1:33" s="472" customFormat="1" ht="15" x14ac:dyDescent="0.25">
      <c r="A365" s="682"/>
      <c r="B365" s="683"/>
      <c r="C365" s="684" t="s">
        <v>2997</v>
      </c>
      <c r="D365" s="685"/>
      <c r="E365" s="685"/>
      <c r="F365" s="685"/>
      <c r="G365" s="685"/>
      <c r="H365" s="685"/>
      <c r="I365" s="685"/>
      <c r="J365" s="685"/>
      <c r="K365" s="685"/>
      <c r="L365" s="685"/>
      <c r="M365" s="686"/>
      <c r="X365" s="674"/>
      <c r="Y365" s="675"/>
      <c r="Z365" s="675"/>
      <c r="AA365" s="499"/>
      <c r="AC365" s="474"/>
      <c r="AD365" s="540"/>
      <c r="AE365" s="717"/>
      <c r="AF365" s="474"/>
      <c r="AG365" s="717"/>
    </row>
    <row r="366" spans="1:33" s="472" customFormat="1" ht="15" x14ac:dyDescent="0.25">
      <c r="A366" s="560"/>
      <c r="B366" s="683"/>
      <c r="C366" s="684" t="s">
        <v>2051</v>
      </c>
      <c r="D366" s="685"/>
      <c r="E366" s="685"/>
      <c r="F366" s="685"/>
      <c r="G366" s="685"/>
      <c r="H366" s="685"/>
      <c r="I366" s="685"/>
      <c r="J366" s="685"/>
      <c r="K366" s="685"/>
      <c r="L366" s="685"/>
      <c r="M366" s="687"/>
      <c r="X366" s="674"/>
      <c r="Y366" s="675"/>
      <c r="Z366" s="675"/>
      <c r="AA366" s="499"/>
      <c r="AC366" s="474"/>
      <c r="AD366" s="540"/>
      <c r="AE366" s="717"/>
      <c r="AF366" s="474"/>
      <c r="AG366" s="717"/>
    </row>
    <row r="367" spans="1:33" s="472" customFormat="1" ht="33.75" x14ac:dyDescent="0.25">
      <c r="A367" s="560"/>
      <c r="B367" s="691" t="s">
        <v>1670</v>
      </c>
      <c r="C367" s="1301" t="s">
        <v>1671</v>
      </c>
      <c r="D367" s="1301"/>
      <c r="E367" s="1301"/>
      <c r="F367" s="1301"/>
      <c r="G367" s="1301"/>
      <c r="H367" s="1301"/>
      <c r="I367" s="1301"/>
      <c r="J367" s="1301"/>
      <c r="K367" s="1301"/>
      <c r="L367" s="1301"/>
      <c r="M367" s="1302"/>
      <c r="X367" s="674"/>
      <c r="Y367" s="675"/>
      <c r="Z367" s="675"/>
      <c r="AA367" s="499"/>
      <c r="AB367" s="509" t="s">
        <v>1671</v>
      </c>
      <c r="AC367" s="474"/>
      <c r="AD367" s="540"/>
      <c r="AE367" s="717"/>
      <c r="AF367" s="474"/>
      <c r="AG367" s="717"/>
    </row>
    <row r="368" spans="1:33" s="472" customFormat="1" ht="15" x14ac:dyDescent="0.25">
      <c r="A368" s="843"/>
      <c r="B368" s="844"/>
      <c r="C368" s="844"/>
      <c r="D368" s="844"/>
      <c r="E368" s="845" t="s">
        <v>2998</v>
      </c>
      <c r="F368" s="846"/>
      <c r="G368" s="847"/>
      <c r="H368" s="666"/>
      <c r="I368" s="848">
        <v>4025</v>
      </c>
      <c r="J368" s="849"/>
      <c r="K368" s="849"/>
      <c r="L368" s="850"/>
      <c r="M368" s="851"/>
      <c r="X368" s="674"/>
      <c r="Y368" s="675"/>
      <c r="Z368" s="675"/>
      <c r="AA368" s="499"/>
      <c r="AC368" s="474"/>
      <c r="AD368" s="540"/>
      <c r="AE368" s="717"/>
      <c r="AF368" s="474"/>
      <c r="AG368" s="717"/>
    </row>
    <row r="369" spans="1:33" s="472" customFormat="1" ht="15" x14ac:dyDescent="0.25">
      <c r="A369" s="843"/>
      <c r="B369" s="844"/>
      <c r="C369" s="844"/>
      <c r="D369" s="844"/>
      <c r="E369" s="845" t="s">
        <v>2999</v>
      </c>
      <c r="F369" s="846"/>
      <c r="G369" s="847"/>
      <c r="H369" s="666"/>
      <c r="I369" s="848">
        <v>2776</v>
      </c>
      <c r="J369" s="849"/>
      <c r="K369" s="849"/>
      <c r="L369" s="850"/>
      <c r="M369" s="851"/>
      <c r="X369" s="674"/>
      <c r="Y369" s="675"/>
      <c r="Z369" s="675"/>
      <c r="AA369" s="499"/>
      <c r="AC369" s="474"/>
      <c r="AD369" s="540"/>
      <c r="AE369" s="717"/>
      <c r="AF369" s="474"/>
      <c r="AG369" s="717"/>
    </row>
    <row r="370" spans="1:33" s="472" customFormat="1" ht="15" x14ac:dyDescent="0.25">
      <c r="A370" s="843"/>
      <c r="B370" s="844"/>
      <c r="C370" s="844"/>
      <c r="D370" s="844"/>
      <c r="E370" s="845" t="s">
        <v>2707</v>
      </c>
      <c r="F370" s="846"/>
      <c r="G370" s="847"/>
      <c r="H370" s="666"/>
      <c r="I370" s="848">
        <v>28293</v>
      </c>
      <c r="J370" s="849"/>
      <c r="K370" s="849"/>
      <c r="L370" s="850"/>
      <c r="M370" s="851"/>
      <c r="X370" s="674"/>
      <c r="Y370" s="675"/>
      <c r="Z370" s="675"/>
      <c r="AA370" s="499"/>
      <c r="AC370" s="474"/>
      <c r="AD370" s="540"/>
      <c r="AE370" s="717"/>
      <c r="AF370" s="474"/>
      <c r="AG370" s="717"/>
    </row>
    <row r="371" spans="1:33" s="472" customFormat="1" ht="23.25" x14ac:dyDescent="0.25">
      <c r="A371" s="525"/>
      <c r="B371" s="692" t="s">
        <v>1898</v>
      </c>
      <c r="C371" s="1303" t="s">
        <v>1899</v>
      </c>
      <c r="D371" s="1303"/>
      <c r="E371" s="1303"/>
      <c r="F371" s="693" t="s">
        <v>3000</v>
      </c>
      <c r="G371" s="694" t="s">
        <v>1901</v>
      </c>
      <c r="H371" s="694"/>
      <c r="I371" s="694">
        <v>2882.25</v>
      </c>
      <c r="J371" s="694">
        <v>2882.25</v>
      </c>
      <c r="K371" s="694"/>
      <c r="L371" s="695"/>
      <c r="M371" s="696"/>
      <c r="X371" s="674"/>
      <c r="Y371" s="675"/>
      <c r="Z371" s="675"/>
      <c r="AA371" s="499"/>
      <c r="AC371" s="474" t="s">
        <v>1899</v>
      </c>
      <c r="AD371" s="540"/>
      <c r="AE371" s="717"/>
      <c r="AF371" s="474"/>
      <c r="AG371" s="717"/>
    </row>
    <row r="372" spans="1:33" s="472" customFormat="1" ht="23.25" x14ac:dyDescent="0.25">
      <c r="A372" s="525"/>
      <c r="B372" s="692" t="s">
        <v>651</v>
      </c>
      <c r="C372" s="1303" t="s">
        <v>1676</v>
      </c>
      <c r="D372" s="1303"/>
      <c r="E372" s="1303"/>
      <c r="F372" s="693" t="s">
        <v>3001</v>
      </c>
      <c r="G372" s="694">
        <v>0</v>
      </c>
      <c r="H372" s="694">
        <v>0</v>
      </c>
      <c r="I372" s="694">
        <v>0</v>
      </c>
      <c r="J372" s="694"/>
      <c r="K372" s="694">
        <v>0</v>
      </c>
      <c r="L372" s="695"/>
      <c r="M372" s="696"/>
      <c r="X372" s="674"/>
      <c r="Y372" s="675"/>
      <c r="Z372" s="675"/>
      <c r="AA372" s="499"/>
      <c r="AC372" s="474" t="s">
        <v>1676</v>
      </c>
      <c r="AD372" s="540"/>
      <c r="AE372" s="717"/>
      <c r="AF372" s="474"/>
      <c r="AG372" s="717"/>
    </row>
    <row r="373" spans="1:33" s="472" customFormat="1" ht="45.75" x14ac:dyDescent="0.25">
      <c r="A373" s="525"/>
      <c r="B373" s="692" t="s">
        <v>2054</v>
      </c>
      <c r="C373" s="1303" t="s">
        <v>2055</v>
      </c>
      <c r="D373" s="1303"/>
      <c r="E373" s="1303"/>
      <c r="F373" s="693" t="s">
        <v>3002</v>
      </c>
      <c r="G373" s="694">
        <v>179.46</v>
      </c>
      <c r="H373" s="694" t="s">
        <v>2057</v>
      </c>
      <c r="I373" s="694">
        <v>2483.73</v>
      </c>
      <c r="J373" s="694"/>
      <c r="K373" s="694" t="s">
        <v>3003</v>
      </c>
      <c r="L373" s="695"/>
      <c r="M373" s="696"/>
      <c r="X373" s="674"/>
      <c r="Y373" s="675"/>
      <c r="Z373" s="675"/>
      <c r="AA373" s="499"/>
      <c r="AC373" s="474" t="s">
        <v>2055</v>
      </c>
      <c r="AD373" s="540"/>
      <c r="AE373" s="717"/>
      <c r="AF373" s="474"/>
      <c r="AG373" s="717"/>
    </row>
    <row r="374" spans="1:33" s="472" customFormat="1" ht="34.5" x14ac:dyDescent="0.25">
      <c r="A374" s="525"/>
      <c r="B374" s="692" t="s">
        <v>1678</v>
      </c>
      <c r="C374" s="1303" t="s">
        <v>1679</v>
      </c>
      <c r="D374" s="1303"/>
      <c r="E374" s="1303"/>
      <c r="F374" s="693" t="s">
        <v>3004</v>
      </c>
      <c r="G374" s="694">
        <v>111.99</v>
      </c>
      <c r="H374" s="694" t="s">
        <v>1681</v>
      </c>
      <c r="I374" s="694">
        <v>40.32</v>
      </c>
      <c r="J374" s="694"/>
      <c r="K374" s="694" t="s">
        <v>3005</v>
      </c>
      <c r="L374" s="695"/>
      <c r="M374" s="696"/>
      <c r="X374" s="674"/>
      <c r="Y374" s="675"/>
      <c r="Z374" s="675"/>
      <c r="AA374" s="499"/>
      <c r="AC374" s="474" t="s">
        <v>1679</v>
      </c>
      <c r="AD374" s="540"/>
      <c r="AE374" s="717"/>
      <c r="AF374" s="474"/>
      <c r="AG374" s="717"/>
    </row>
    <row r="375" spans="1:33" s="472" customFormat="1" ht="34.5" x14ac:dyDescent="0.25">
      <c r="A375" s="525"/>
      <c r="B375" s="692" t="s">
        <v>2061</v>
      </c>
      <c r="C375" s="1303" t="s">
        <v>2062</v>
      </c>
      <c r="D375" s="1303"/>
      <c r="E375" s="1303"/>
      <c r="F375" s="693" t="s">
        <v>3006</v>
      </c>
      <c r="G375" s="694">
        <v>6.9</v>
      </c>
      <c r="H375" s="694" t="s">
        <v>2064</v>
      </c>
      <c r="I375" s="694">
        <v>49.54</v>
      </c>
      <c r="J375" s="694"/>
      <c r="K375" s="694" t="s">
        <v>3007</v>
      </c>
      <c r="L375" s="695"/>
      <c r="M375" s="696"/>
      <c r="X375" s="674"/>
      <c r="Y375" s="675"/>
      <c r="Z375" s="675"/>
      <c r="AA375" s="499"/>
      <c r="AC375" s="474" t="s">
        <v>2062</v>
      </c>
      <c r="AD375" s="540"/>
      <c r="AE375" s="717"/>
      <c r="AF375" s="474"/>
      <c r="AG375" s="717"/>
    </row>
    <row r="376" spans="1:33" s="472" customFormat="1" ht="34.5" x14ac:dyDescent="0.25">
      <c r="A376" s="525"/>
      <c r="B376" s="692" t="s">
        <v>2066</v>
      </c>
      <c r="C376" s="1303" t="s">
        <v>2067</v>
      </c>
      <c r="D376" s="1303"/>
      <c r="E376" s="1303"/>
      <c r="F376" s="693" t="s">
        <v>3008</v>
      </c>
      <c r="G376" s="694">
        <v>80.349999999999994</v>
      </c>
      <c r="H376" s="694" t="s">
        <v>2069</v>
      </c>
      <c r="I376" s="694">
        <v>5720.12</v>
      </c>
      <c r="J376" s="694"/>
      <c r="K376" s="694" t="s">
        <v>3009</v>
      </c>
      <c r="L376" s="695"/>
      <c r="M376" s="696"/>
      <c r="X376" s="674"/>
      <c r="Y376" s="675"/>
      <c r="Z376" s="675"/>
      <c r="AA376" s="499"/>
      <c r="AC376" s="474" t="s">
        <v>2067</v>
      </c>
      <c r="AD376" s="540"/>
      <c r="AE376" s="717"/>
      <c r="AF376" s="474"/>
      <c r="AG376" s="717"/>
    </row>
    <row r="377" spans="1:33" s="472" customFormat="1" ht="34.5" x14ac:dyDescent="0.25">
      <c r="A377" s="525"/>
      <c r="B377" s="692" t="s">
        <v>836</v>
      </c>
      <c r="C377" s="1303" t="s">
        <v>1766</v>
      </c>
      <c r="D377" s="1303"/>
      <c r="E377" s="1303"/>
      <c r="F377" s="693" t="s">
        <v>3010</v>
      </c>
      <c r="G377" s="694">
        <v>65.709999999999994</v>
      </c>
      <c r="H377" s="694" t="s">
        <v>1768</v>
      </c>
      <c r="I377" s="694">
        <v>55.2</v>
      </c>
      <c r="J377" s="694"/>
      <c r="K377" s="694" t="s">
        <v>3011</v>
      </c>
      <c r="L377" s="695"/>
      <c r="M377" s="696"/>
      <c r="X377" s="674"/>
      <c r="Y377" s="675"/>
      <c r="Z377" s="675"/>
      <c r="AA377" s="499"/>
      <c r="AC377" s="474" t="s">
        <v>1766</v>
      </c>
      <c r="AD377" s="540"/>
      <c r="AE377" s="717"/>
      <c r="AF377" s="474"/>
      <c r="AG377" s="717"/>
    </row>
    <row r="378" spans="1:33" s="472" customFormat="1" ht="23.25" x14ac:dyDescent="0.25">
      <c r="A378" s="533" t="s">
        <v>875</v>
      </c>
      <c r="B378" s="704" t="s">
        <v>1770</v>
      </c>
      <c r="C378" s="1314" t="s">
        <v>1272</v>
      </c>
      <c r="D378" s="1314"/>
      <c r="E378" s="1314"/>
      <c r="F378" s="705" t="s">
        <v>1950</v>
      </c>
      <c r="G378" s="706">
        <v>2.44</v>
      </c>
      <c r="H378" s="706"/>
      <c r="I378" s="706">
        <v>0</v>
      </c>
      <c r="J378" s="706"/>
      <c r="K378" s="706"/>
      <c r="L378" s="707"/>
      <c r="M378" s="708"/>
      <c r="X378" s="674"/>
      <c r="Y378" s="675"/>
      <c r="Z378" s="675"/>
      <c r="AA378" s="499"/>
      <c r="AC378" s="474"/>
      <c r="AD378" s="540" t="s">
        <v>1272</v>
      </c>
      <c r="AE378" s="717"/>
      <c r="AF378" s="474"/>
      <c r="AG378" s="717"/>
    </row>
    <row r="379" spans="1:33" s="472" customFormat="1" ht="23.25" x14ac:dyDescent="0.25">
      <c r="A379" s="525"/>
      <c r="B379" s="692" t="s">
        <v>2073</v>
      </c>
      <c r="C379" s="1303" t="s">
        <v>2074</v>
      </c>
      <c r="D379" s="1303"/>
      <c r="E379" s="1303"/>
      <c r="F379" s="693" t="s">
        <v>3012</v>
      </c>
      <c r="G379" s="694">
        <v>30030</v>
      </c>
      <c r="H379" s="694"/>
      <c r="I379" s="694">
        <v>6.01</v>
      </c>
      <c r="J379" s="694"/>
      <c r="K379" s="694"/>
      <c r="L379" s="695"/>
      <c r="M379" s="696"/>
      <c r="X379" s="674"/>
      <c r="Y379" s="675"/>
      <c r="Z379" s="675"/>
      <c r="AA379" s="499"/>
      <c r="AC379" s="474" t="s">
        <v>2074</v>
      </c>
      <c r="AD379" s="540"/>
      <c r="AE379" s="717"/>
      <c r="AF379" s="474"/>
      <c r="AG379" s="717"/>
    </row>
    <row r="380" spans="1:33" s="472" customFormat="1" ht="23.25" x14ac:dyDescent="0.25">
      <c r="A380" s="525"/>
      <c r="B380" s="692" t="s">
        <v>1838</v>
      </c>
      <c r="C380" s="1303" t="s">
        <v>1839</v>
      </c>
      <c r="D380" s="1303"/>
      <c r="E380" s="1303"/>
      <c r="F380" s="693" t="s">
        <v>3013</v>
      </c>
      <c r="G380" s="694">
        <v>9040.01</v>
      </c>
      <c r="H380" s="694"/>
      <c r="I380" s="694">
        <v>34.35</v>
      </c>
      <c r="J380" s="694"/>
      <c r="K380" s="694"/>
      <c r="L380" s="695"/>
      <c r="M380" s="696"/>
      <c r="X380" s="674"/>
      <c r="Y380" s="675"/>
      <c r="Z380" s="675"/>
      <c r="AA380" s="499"/>
      <c r="AC380" s="474" t="s">
        <v>1839</v>
      </c>
      <c r="AD380" s="540"/>
      <c r="AE380" s="717"/>
      <c r="AF380" s="474"/>
      <c r="AG380" s="717"/>
    </row>
    <row r="381" spans="1:33" s="472" customFormat="1" ht="45.75" x14ac:dyDescent="0.25">
      <c r="A381" s="525"/>
      <c r="B381" s="692" t="s">
        <v>2077</v>
      </c>
      <c r="C381" s="1303" t="s">
        <v>2078</v>
      </c>
      <c r="D381" s="1303"/>
      <c r="E381" s="1303"/>
      <c r="F381" s="693" t="s">
        <v>3014</v>
      </c>
      <c r="G381" s="694">
        <v>67.099999999999994</v>
      </c>
      <c r="H381" s="694"/>
      <c r="I381" s="694">
        <v>128.83000000000001</v>
      </c>
      <c r="J381" s="694"/>
      <c r="K381" s="694"/>
      <c r="L381" s="695"/>
      <c r="M381" s="696"/>
      <c r="X381" s="674"/>
      <c r="Y381" s="675"/>
      <c r="Z381" s="675"/>
      <c r="AA381" s="499"/>
      <c r="AC381" s="474" t="s">
        <v>2078</v>
      </c>
      <c r="AD381" s="540"/>
      <c r="AE381" s="717"/>
      <c r="AF381" s="474"/>
      <c r="AG381" s="717"/>
    </row>
    <row r="382" spans="1:33" s="472" customFormat="1" ht="23.25" x14ac:dyDescent="0.25">
      <c r="A382" s="533" t="s">
        <v>875</v>
      </c>
      <c r="B382" s="704" t="s">
        <v>2080</v>
      </c>
      <c r="C382" s="1314" t="s">
        <v>2081</v>
      </c>
      <c r="D382" s="1314"/>
      <c r="E382" s="1314"/>
      <c r="F382" s="705" t="s">
        <v>1950</v>
      </c>
      <c r="G382" s="706">
        <v>0</v>
      </c>
      <c r="H382" s="706"/>
      <c r="I382" s="706">
        <v>0</v>
      </c>
      <c r="J382" s="706"/>
      <c r="K382" s="706"/>
      <c r="L382" s="707"/>
      <c r="M382" s="708"/>
      <c r="X382" s="674"/>
      <c r="Y382" s="675"/>
      <c r="Z382" s="675"/>
      <c r="AA382" s="499"/>
      <c r="AC382" s="474"/>
      <c r="AD382" s="540" t="s">
        <v>2081</v>
      </c>
      <c r="AE382" s="717"/>
      <c r="AF382" s="474"/>
      <c r="AG382" s="717"/>
    </row>
    <row r="383" spans="1:33" s="472" customFormat="1" ht="34.5" x14ac:dyDescent="0.25">
      <c r="A383" s="533" t="s">
        <v>875</v>
      </c>
      <c r="B383" s="704" t="s">
        <v>2082</v>
      </c>
      <c r="C383" s="1314" t="s">
        <v>2083</v>
      </c>
      <c r="D383" s="1314"/>
      <c r="E383" s="1314"/>
      <c r="F383" s="705" t="s">
        <v>1950</v>
      </c>
      <c r="G383" s="706">
        <v>412</v>
      </c>
      <c r="H383" s="706"/>
      <c r="I383" s="706">
        <v>0</v>
      </c>
      <c r="J383" s="706"/>
      <c r="K383" s="706"/>
      <c r="L383" s="707"/>
      <c r="M383" s="708"/>
      <c r="X383" s="674"/>
      <c r="Y383" s="675"/>
      <c r="Z383" s="675"/>
      <c r="AA383" s="499"/>
      <c r="AC383" s="474"/>
      <c r="AD383" s="540" t="s">
        <v>2083</v>
      </c>
      <c r="AE383" s="717"/>
      <c r="AF383" s="474"/>
      <c r="AG383" s="717"/>
    </row>
    <row r="384" spans="1:33" s="472" customFormat="1" ht="45.75" x14ac:dyDescent="0.25">
      <c r="A384" s="525" t="s">
        <v>2084</v>
      </c>
      <c r="B384" s="692" t="s">
        <v>2085</v>
      </c>
      <c r="C384" s="1303" t="s">
        <v>2086</v>
      </c>
      <c r="D384" s="1303"/>
      <c r="E384" s="1303"/>
      <c r="F384" s="693" t="s">
        <v>3015</v>
      </c>
      <c r="G384" s="694">
        <v>1553</v>
      </c>
      <c r="H384" s="694"/>
      <c r="I384" s="694">
        <v>3876.29</v>
      </c>
      <c r="J384" s="694"/>
      <c r="K384" s="694"/>
      <c r="L384" s="695"/>
      <c r="M384" s="696"/>
      <c r="X384" s="674"/>
      <c r="Y384" s="675"/>
      <c r="Z384" s="675"/>
      <c r="AA384" s="499"/>
      <c r="AC384" s="474"/>
      <c r="AD384" s="540"/>
      <c r="AE384" s="717"/>
      <c r="AF384" s="474" t="s">
        <v>2086</v>
      </c>
      <c r="AG384" s="717"/>
    </row>
    <row r="385" spans="1:33" s="472" customFormat="1" ht="45.75" x14ac:dyDescent="0.25">
      <c r="A385" s="711" t="s">
        <v>1951</v>
      </c>
      <c r="B385" s="712" t="s">
        <v>2085</v>
      </c>
      <c r="C385" s="1315" t="s">
        <v>2086</v>
      </c>
      <c r="D385" s="1315"/>
      <c r="E385" s="1315"/>
      <c r="F385" s="713" t="s">
        <v>3016</v>
      </c>
      <c r="G385" s="714">
        <v>1553</v>
      </c>
      <c r="H385" s="714"/>
      <c r="I385" s="714">
        <v>38762.879999999997</v>
      </c>
      <c r="J385" s="714"/>
      <c r="K385" s="714"/>
      <c r="L385" s="715"/>
      <c r="M385" s="716"/>
      <c r="X385" s="674"/>
      <c r="Y385" s="675"/>
      <c r="Z385" s="675"/>
      <c r="AA385" s="499"/>
      <c r="AC385" s="474"/>
      <c r="AD385" s="540"/>
      <c r="AE385" s="717"/>
      <c r="AF385" s="474"/>
      <c r="AG385" s="717" t="s">
        <v>2086</v>
      </c>
    </row>
    <row r="386" spans="1:33" s="472" customFormat="1" ht="23.25" x14ac:dyDescent="0.25">
      <c r="A386" s="533" t="s">
        <v>878</v>
      </c>
      <c r="B386" s="704" t="s">
        <v>2089</v>
      </c>
      <c r="C386" s="1314" t="s">
        <v>2090</v>
      </c>
      <c r="D386" s="1314"/>
      <c r="E386" s="1314"/>
      <c r="F386" s="705" t="s">
        <v>3017</v>
      </c>
      <c r="G386" s="706">
        <v>0</v>
      </c>
      <c r="H386" s="706"/>
      <c r="I386" s="706">
        <v>0</v>
      </c>
      <c r="J386" s="706"/>
      <c r="K386" s="706"/>
      <c r="L386" s="707"/>
      <c r="M386" s="708"/>
      <c r="X386" s="674"/>
      <c r="Y386" s="675"/>
      <c r="Z386" s="675"/>
      <c r="AA386" s="499"/>
      <c r="AC386" s="474"/>
      <c r="AD386" s="540" t="s">
        <v>2090</v>
      </c>
      <c r="AE386" s="717"/>
      <c r="AF386" s="474"/>
      <c r="AG386" s="717"/>
    </row>
    <row r="387" spans="1:33" s="472" customFormat="1" ht="23.25" x14ac:dyDescent="0.25">
      <c r="A387" s="525"/>
      <c r="B387" s="692" t="s">
        <v>2092</v>
      </c>
      <c r="C387" s="1303" t="s">
        <v>2093</v>
      </c>
      <c r="D387" s="1303"/>
      <c r="E387" s="1303"/>
      <c r="F387" s="693" t="s">
        <v>3018</v>
      </c>
      <c r="G387" s="694">
        <v>176.1</v>
      </c>
      <c r="H387" s="694"/>
      <c r="I387" s="694">
        <v>270.49</v>
      </c>
      <c r="J387" s="694"/>
      <c r="K387" s="694"/>
      <c r="L387" s="695"/>
      <c r="M387" s="696"/>
      <c r="X387" s="674"/>
      <c r="Y387" s="675"/>
      <c r="Z387" s="675"/>
      <c r="AA387" s="499"/>
      <c r="AC387" s="474" t="s">
        <v>2093</v>
      </c>
      <c r="AD387" s="540"/>
      <c r="AE387" s="717"/>
      <c r="AF387" s="474"/>
      <c r="AG387" s="717"/>
    </row>
    <row r="388" spans="1:33" s="472" customFormat="1" ht="23.25" x14ac:dyDescent="0.25">
      <c r="A388" s="525"/>
      <c r="B388" s="692" t="s">
        <v>2095</v>
      </c>
      <c r="C388" s="1303" t="s">
        <v>2096</v>
      </c>
      <c r="D388" s="1303"/>
      <c r="E388" s="1303"/>
      <c r="F388" s="693" t="s">
        <v>3019</v>
      </c>
      <c r="G388" s="694">
        <v>207.8</v>
      </c>
      <c r="H388" s="694"/>
      <c r="I388" s="694">
        <v>311.27999999999997</v>
      </c>
      <c r="J388" s="694"/>
      <c r="K388" s="694"/>
      <c r="L388" s="695"/>
      <c r="M388" s="696"/>
      <c r="X388" s="674"/>
      <c r="Y388" s="675"/>
      <c r="Z388" s="675"/>
      <c r="AA388" s="499"/>
      <c r="AC388" s="474" t="s">
        <v>2096</v>
      </c>
      <c r="AD388" s="540"/>
      <c r="AE388" s="717"/>
      <c r="AF388" s="474"/>
      <c r="AG388" s="717"/>
    </row>
    <row r="389" spans="1:33" s="472" customFormat="1" ht="23.25" x14ac:dyDescent="0.25">
      <c r="A389" s="525"/>
      <c r="B389" s="692" t="s">
        <v>2098</v>
      </c>
      <c r="C389" s="1303" t="s">
        <v>2099</v>
      </c>
      <c r="D389" s="1303"/>
      <c r="E389" s="1303"/>
      <c r="F389" s="693" t="s">
        <v>3020</v>
      </c>
      <c r="G389" s="694">
        <v>3468.64</v>
      </c>
      <c r="H389" s="694"/>
      <c r="I389" s="694">
        <v>1331.96</v>
      </c>
      <c r="J389" s="694"/>
      <c r="K389" s="694"/>
      <c r="L389" s="695"/>
      <c r="M389" s="696"/>
      <c r="X389" s="674"/>
      <c r="Y389" s="675"/>
      <c r="Z389" s="675"/>
      <c r="AA389" s="499"/>
      <c r="AC389" s="474" t="s">
        <v>2099</v>
      </c>
      <c r="AD389" s="540"/>
      <c r="AE389" s="717"/>
      <c r="AF389" s="474"/>
      <c r="AG389" s="717"/>
    </row>
    <row r="390" spans="1:33" s="472" customFormat="1" ht="23.25" x14ac:dyDescent="0.25">
      <c r="A390" s="533" t="s">
        <v>878</v>
      </c>
      <c r="B390" s="704" t="s">
        <v>2101</v>
      </c>
      <c r="C390" s="1314" t="s">
        <v>2102</v>
      </c>
      <c r="D390" s="1314"/>
      <c r="E390" s="1314"/>
      <c r="F390" s="705" t="s">
        <v>3021</v>
      </c>
      <c r="G390" s="706">
        <v>0</v>
      </c>
      <c r="H390" s="706"/>
      <c r="I390" s="706">
        <v>0</v>
      </c>
      <c r="J390" s="706"/>
      <c r="K390" s="706"/>
      <c r="L390" s="707"/>
      <c r="M390" s="708"/>
      <c r="X390" s="674"/>
      <c r="Y390" s="675"/>
      <c r="Z390" s="675"/>
      <c r="AA390" s="499"/>
      <c r="AC390" s="474"/>
      <c r="AD390" s="540" t="s">
        <v>2102</v>
      </c>
      <c r="AE390" s="717"/>
      <c r="AF390" s="474"/>
      <c r="AG390" s="717"/>
    </row>
    <row r="391" spans="1:33" s="472" customFormat="1" ht="34.5" x14ac:dyDescent="0.25">
      <c r="A391" s="525"/>
      <c r="B391" s="692" t="s">
        <v>2104</v>
      </c>
      <c r="C391" s="1303" t="s">
        <v>2105</v>
      </c>
      <c r="D391" s="1303"/>
      <c r="E391" s="1303"/>
      <c r="F391" s="693" t="s">
        <v>3022</v>
      </c>
      <c r="G391" s="694">
        <v>11.99</v>
      </c>
      <c r="H391" s="694"/>
      <c r="I391" s="694">
        <v>69.06</v>
      </c>
      <c r="J391" s="694"/>
      <c r="K391" s="694"/>
      <c r="L391" s="695"/>
      <c r="M391" s="696"/>
      <c r="X391" s="674"/>
      <c r="Y391" s="675"/>
      <c r="Z391" s="675"/>
      <c r="AA391" s="499"/>
      <c r="AC391" s="474" t="s">
        <v>2105</v>
      </c>
      <c r="AD391" s="540"/>
      <c r="AE391" s="717"/>
      <c r="AF391" s="474"/>
      <c r="AG391" s="717"/>
    </row>
    <row r="392" spans="1:33" s="472" customFormat="1" ht="45.75" x14ac:dyDescent="0.25">
      <c r="A392" s="525"/>
      <c r="B392" s="692" t="s">
        <v>2107</v>
      </c>
      <c r="C392" s="1303" t="s">
        <v>2108</v>
      </c>
      <c r="D392" s="1303"/>
      <c r="E392" s="1303"/>
      <c r="F392" s="693" t="s">
        <v>3023</v>
      </c>
      <c r="G392" s="694">
        <v>272.62</v>
      </c>
      <c r="H392" s="694"/>
      <c r="I392" s="694">
        <v>26.17</v>
      </c>
      <c r="J392" s="694"/>
      <c r="K392" s="694"/>
      <c r="L392" s="695"/>
      <c r="M392" s="696"/>
      <c r="X392" s="674"/>
      <c r="Y392" s="675"/>
      <c r="Z392" s="675"/>
      <c r="AA392" s="499"/>
      <c r="AC392" s="474" t="s">
        <v>2108</v>
      </c>
      <c r="AD392" s="540"/>
      <c r="AE392" s="717"/>
      <c r="AF392" s="474"/>
      <c r="AG392" s="717"/>
    </row>
    <row r="393" spans="1:33" s="472" customFormat="1" ht="57" x14ac:dyDescent="0.25">
      <c r="A393" s="525"/>
      <c r="B393" s="692" t="s">
        <v>2110</v>
      </c>
      <c r="C393" s="1303" t="s">
        <v>2111</v>
      </c>
      <c r="D393" s="1303"/>
      <c r="E393" s="1303"/>
      <c r="F393" s="693" t="s">
        <v>3024</v>
      </c>
      <c r="G393" s="694">
        <v>156.83000000000001</v>
      </c>
      <c r="H393" s="694"/>
      <c r="I393" s="694">
        <v>30.11</v>
      </c>
      <c r="J393" s="694"/>
      <c r="K393" s="694"/>
      <c r="L393" s="695"/>
      <c r="M393" s="696"/>
      <c r="X393" s="674"/>
      <c r="Y393" s="675"/>
      <c r="Z393" s="675"/>
      <c r="AA393" s="499"/>
      <c r="AC393" s="474" t="s">
        <v>2111</v>
      </c>
      <c r="AD393" s="540"/>
      <c r="AE393" s="717"/>
      <c r="AF393" s="474"/>
      <c r="AG393" s="717"/>
    </row>
    <row r="394" spans="1:33" s="472" customFormat="1" ht="23.25" x14ac:dyDescent="0.25">
      <c r="A394" s="533" t="s">
        <v>878</v>
      </c>
      <c r="B394" s="704" t="s">
        <v>2113</v>
      </c>
      <c r="C394" s="1314" t="s">
        <v>2114</v>
      </c>
      <c r="D394" s="1314"/>
      <c r="E394" s="1314"/>
      <c r="F394" s="705" t="s">
        <v>3025</v>
      </c>
      <c r="G394" s="706">
        <v>0</v>
      </c>
      <c r="H394" s="706"/>
      <c r="I394" s="706">
        <v>0</v>
      </c>
      <c r="J394" s="706"/>
      <c r="K394" s="706"/>
      <c r="L394" s="707"/>
      <c r="M394" s="708"/>
      <c r="X394" s="674"/>
      <c r="Y394" s="675"/>
      <c r="Z394" s="675"/>
      <c r="AA394" s="499"/>
      <c r="AC394" s="474"/>
      <c r="AD394" s="540" t="s">
        <v>2114</v>
      </c>
      <c r="AE394" s="717"/>
      <c r="AF394" s="474"/>
      <c r="AG394" s="717"/>
    </row>
    <row r="395" spans="1:33" s="472" customFormat="1" ht="45" x14ac:dyDescent="0.25">
      <c r="A395" s="676" t="s">
        <v>1108</v>
      </c>
      <c r="B395" s="677" t="s">
        <v>2041</v>
      </c>
      <c r="C395" s="1304" t="s">
        <v>1269</v>
      </c>
      <c r="D395" s="1304"/>
      <c r="E395" s="1304"/>
      <c r="F395" s="698">
        <v>9.6</v>
      </c>
      <c r="G395" s="679">
        <v>480</v>
      </c>
      <c r="H395" s="679"/>
      <c r="I395" s="679">
        <v>4608</v>
      </c>
      <c r="J395" s="679"/>
      <c r="K395" s="680"/>
      <c r="L395" s="681">
        <v>0</v>
      </c>
      <c r="M395" s="681">
        <v>0</v>
      </c>
      <c r="X395" s="674"/>
      <c r="Y395" s="675"/>
      <c r="Z395" s="675"/>
      <c r="AA395" s="499" t="s">
        <v>1269</v>
      </c>
      <c r="AC395" s="474"/>
      <c r="AD395" s="540"/>
      <c r="AE395" s="717"/>
      <c r="AF395" s="474"/>
      <c r="AG395" s="717"/>
    </row>
    <row r="396" spans="1:33" s="472" customFormat="1" ht="15" x14ac:dyDescent="0.25">
      <c r="A396" s="682"/>
      <c r="B396" s="683"/>
      <c r="C396" s="684" t="s">
        <v>3026</v>
      </c>
      <c r="D396" s="685"/>
      <c r="E396" s="685"/>
      <c r="F396" s="685"/>
      <c r="G396" s="685"/>
      <c r="H396" s="685"/>
      <c r="I396" s="685"/>
      <c r="J396" s="685"/>
      <c r="K396" s="685"/>
      <c r="L396" s="685"/>
      <c r="M396" s="686"/>
      <c r="X396" s="674"/>
      <c r="Y396" s="675"/>
      <c r="Z396" s="675"/>
      <c r="AA396" s="499"/>
      <c r="AC396" s="474"/>
      <c r="AD396" s="540"/>
      <c r="AE396" s="717"/>
      <c r="AF396" s="474"/>
      <c r="AG396" s="717"/>
    </row>
    <row r="397" spans="1:33" s="472" customFormat="1" ht="45" x14ac:dyDescent="0.25">
      <c r="A397" s="676" t="s">
        <v>1113</v>
      </c>
      <c r="B397" s="677" t="s">
        <v>2043</v>
      </c>
      <c r="C397" s="1304" t="s">
        <v>1272</v>
      </c>
      <c r="D397" s="1304"/>
      <c r="E397" s="1304"/>
      <c r="F397" s="698">
        <v>3.8</v>
      </c>
      <c r="G397" s="679">
        <v>2.44</v>
      </c>
      <c r="H397" s="679"/>
      <c r="I397" s="679">
        <v>9</v>
      </c>
      <c r="J397" s="679"/>
      <c r="K397" s="680"/>
      <c r="L397" s="681">
        <v>0</v>
      </c>
      <c r="M397" s="681">
        <v>0</v>
      </c>
      <c r="X397" s="674"/>
      <c r="Y397" s="675"/>
      <c r="Z397" s="675"/>
      <c r="AA397" s="499" t="s">
        <v>1272</v>
      </c>
      <c r="AC397" s="474"/>
      <c r="AD397" s="540"/>
      <c r="AE397" s="717"/>
      <c r="AF397" s="474"/>
      <c r="AG397" s="717"/>
    </row>
    <row r="398" spans="1:33" s="472" customFormat="1" ht="15" x14ac:dyDescent="0.25">
      <c r="A398" s="682"/>
      <c r="B398" s="683"/>
      <c r="C398" s="684" t="s">
        <v>3027</v>
      </c>
      <c r="D398" s="685"/>
      <c r="E398" s="685"/>
      <c r="F398" s="685"/>
      <c r="G398" s="685"/>
      <c r="H398" s="685"/>
      <c r="I398" s="685"/>
      <c r="J398" s="685"/>
      <c r="K398" s="685"/>
      <c r="L398" s="685"/>
      <c r="M398" s="686"/>
      <c r="X398" s="674"/>
      <c r="Y398" s="675"/>
      <c r="Z398" s="675"/>
      <c r="AA398" s="499"/>
      <c r="AC398" s="474"/>
      <c r="AD398" s="540"/>
      <c r="AE398" s="717"/>
      <c r="AF398" s="474"/>
      <c r="AG398" s="717"/>
    </row>
    <row r="399" spans="1:33" s="472" customFormat="1" ht="34.5" x14ac:dyDescent="0.25">
      <c r="A399" s="676" t="s">
        <v>1317</v>
      </c>
      <c r="B399" s="677" t="s">
        <v>1318</v>
      </c>
      <c r="C399" s="1304" t="s">
        <v>1283</v>
      </c>
      <c r="D399" s="1304"/>
      <c r="E399" s="1304"/>
      <c r="F399" s="688">
        <v>8</v>
      </c>
      <c r="G399" s="679" t="s">
        <v>2118</v>
      </c>
      <c r="H399" s="679"/>
      <c r="I399" s="679">
        <v>19143</v>
      </c>
      <c r="J399" s="679"/>
      <c r="K399" s="680"/>
      <c r="L399" s="681">
        <v>0</v>
      </c>
      <c r="M399" s="681">
        <v>0</v>
      </c>
      <c r="X399" s="674"/>
      <c r="Y399" s="675"/>
      <c r="Z399" s="675"/>
      <c r="AA399" s="499" t="s">
        <v>1283</v>
      </c>
      <c r="AC399" s="474"/>
      <c r="AD399" s="540"/>
      <c r="AE399" s="717"/>
      <c r="AF399" s="474"/>
      <c r="AG399" s="717"/>
    </row>
    <row r="400" spans="1:33" s="472" customFormat="1" ht="15" x14ac:dyDescent="0.25">
      <c r="A400" s="682"/>
      <c r="B400" s="683"/>
      <c r="C400" s="684" t="s">
        <v>3028</v>
      </c>
      <c r="D400" s="685"/>
      <c r="E400" s="685"/>
      <c r="F400" s="685"/>
      <c r="G400" s="685"/>
      <c r="H400" s="685"/>
      <c r="I400" s="685"/>
      <c r="J400" s="685"/>
      <c r="K400" s="685"/>
      <c r="L400" s="685"/>
      <c r="M400" s="686"/>
      <c r="X400" s="674"/>
      <c r="Y400" s="675"/>
      <c r="Z400" s="675"/>
      <c r="AA400" s="499"/>
      <c r="AC400" s="474"/>
      <c r="AD400" s="540"/>
      <c r="AE400" s="717"/>
      <c r="AF400" s="474"/>
      <c r="AG400" s="717"/>
    </row>
    <row r="401" spans="1:33" s="472" customFormat="1" ht="15" x14ac:dyDescent="0.25">
      <c r="A401" s="560"/>
      <c r="B401" s="683"/>
      <c r="C401" s="684" t="s">
        <v>2120</v>
      </c>
      <c r="D401" s="685"/>
      <c r="E401" s="685"/>
      <c r="F401" s="685"/>
      <c r="G401" s="685"/>
      <c r="H401" s="685"/>
      <c r="I401" s="685"/>
      <c r="J401" s="685"/>
      <c r="K401" s="685"/>
      <c r="L401" s="685"/>
      <c r="M401" s="687"/>
      <c r="X401" s="674"/>
      <c r="Y401" s="675"/>
      <c r="Z401" s="675"/>
      <c r="AA401" s="499"/>
      <c r="AC401" s="474"/>
      <c r="AD401" s="540"/>
      <c r="AE401" s="717"/>
      <c r="AF401" s="474"/>
      <c r="AG401" s="717"/>
    </row>
    <row r="402" spans="1:33" s="472" customFormat="1" ht="34.5" x14ac:dyDescent="0.25">
      <c r="A402" s="676" t="s">
        <v>1321</v>
      </c>
      <c r="B402" s="677" t="s">
        <v>1322</v>
      </c>
      <c r="C402" s="1304" t="s">
        <v>1288</v>
      </c>
      <c r="D402" s="1304"/>
      <c r="E402" s="1304"/>
      <c r="F402" s="688">
        <v>56</v>
      </c>
      <c r="G402" s="679" t="s">
        <v>2121</v>
      </c>
      <c r="H402" s="679"/>
      <c r="I402" s="679">
        <v>96419</v>
      </c>
      <c r="J402" s="679"/>
      <c r="K402" s="680"/>
      <c r="L402" s="681">
        <v>0</v>
      </c>
      <c r="M402" s="681">
        <v>0</v>
      </c>
      <c r="X402" s="674"/>
      <c r="Y402" s="675"/>
      <c r="Z402" s="675"/>
      <c r="AA402" s="499" t="s">
        <v>1288</v>
      </c>
      <c r="AC402" s="474"/>
      <c r="AD402" s="540"/>
      <c r="AE402" s="717"/>
      <c r="AF402" s="474"/>
      <c r="AG402" s="717"/>
    </row>
    <row r="403" spans="1:33" s="472" customFormat="1" ht="15" x14ac:dyDescent="0.25">
      <c r="A403" s="682"/>
      <c r="B403" s="683"/>
      <c r="C403" s="684" t="s">
        <v>3029</v>
      </c>
      <c r="D403" s="685"/>
      <c r="E403" s="685"/>
      <c r="F403" s="685"/>
      <c r="G403" s="685"/>
      <c r="H403" s="685"/>
      <c r="I403" s="685"/>
      <c r="J403" s="685"/>
      <c r="K403" s="685"/>
      <c r="L403" s="685"/>
      <c r="M403" s="686"/>
      <c r="X403" s="674"/>
      <c r="Y403" s="675"/>
      <c r="Z403" s="675"/>
      <c r="AA403" s="499"/>
      <c r="AC403" s="474"/>
      <c r="AD403" s="540"/>
      <c r="AE403" s="717"/>
      <c r="AF403" s="474"/>
      <c r="AG403" s="717"/>
    </row>
    <row r="404" spans="1:33" s="472" customFormat="1" ht="15" x14ac:dyDescent="0.25">
      <c r="A404" s="560"/>
      <c r="B404" s="683"/>
      <c r="C404" s="684" t="s">
        <v>2123</v>
      </c>
      <c r="D404" s="685"/>
      <c r="E404" s="685"/>
      <c r="F404" s="685"/>
      <c r="G404" s="685"/>
      <c r="H404" s="685"/>
      <c r="I404" s="685"/>
      <c r="J404" s="685"/>
      <c r="K404" s="685"/>
      <c r="L404" s="685"/>
      <c r="M404" s="687"/>
      <c r="X404" s="674"/>
      <c r="Y404" s="675"/>
      <c r="Z404" s="675"/>
      <c r="AA404" s="499"/>
      <c r="AC404" s="474"/>
      <c r="AD404" s="540"/>
      <c r="AE404" s="717"/>
      <c r="AF404" s="474"/>
      <c r="AG404" s="717"/>
    </row>
    <row r="405" spans="1:33" s="472" customFormat="1" ht="34.5" x14ac:dyDescent="0.25">
      <c r="A405" s="676" t="s">
        <v>1324</v>
      </c>
      <c r="B405" s="677" t="s">
        <v>1325</v>
      </c>
      <c r="C405" s="1304" t="s">
        <v>1292</v>
      </c>
      <c r="D405" s="1304"/>
      <c r="E405" s="1304"/>
      <c r="F405" s="688">
        <v>120</v>
      </c>
      <c r="G405" s="679" t="s">
        <v>2124</v>
      </c>
      <c r="H405" s="679"/>
      <c r="I405" s="679">
        <v>55314</v>
      </c>
      <c r="J405" s="679"/>
      <c r="K405" s="680"/>
      <c r="L405" s="681">
        <v>0</v>
      </c>
      <c r="M405" s="681">
        <v>0</v>
      </c>
      <c r="X405" s="674"/>
      <c r="Y405" s="675"/>
      <c r="Z405" s="675"/>
      <c r="AA405" s="499" t="s">
        <v>1292</v>
      </c>
      <c r="AC405" s="474"/>
      <c r="AD405" s="540"/>
      <c r="AE405" s="717"/>
      <c r="AF405" s="474"/>
      <c r="AG405" s="717"/>
    </row>
    <row r="406" spans="1:33" s="472" customFormat="1" ht="15" x14ac:dyDescent="0.25">
      <c r="A406" s="682"/>
      <c r="B406" s="683"/>
      <c r="C406" s="684" t="s">
        <v>3030</v>
      </c>
      <c r="D406" s="685"/>
      <c r="E406" s="685"/>
      <c r="F406" s="685"/>
      <c r="G406" s="685"/>
      <c r="H406" s="685"/>
      <c r="I406" s="685"/>
      <c r="J406" s="685"/>
      <c r="K406" s="685"/>
      <c r="L406" s="685"/>
      <c r="M406" s="686"/>
      <c r="X406" s="674"/>
      <c r="Y406" s="675"/>
      <c r="Z406" s="675"/>
      <c r="AA406" s="499"/>
      <c r="AC406" s="474"/>
      <c r="AD406" s="540"/>
      <c r="AE406" s="717"/>
      <c r="AF406" s="474"/>
      <c r="AG406" s="717"/>
    </row>
    <row r="407" spans="1:33" s="472" customFormat="1" ht="15" x14ac:dyDescent="0.25">
      <c r="A407" s="560"/>
      <c r="B407" s="683"/>
      <c r="C407" s="684" t="s">
        <v>2126</v>
      </c>
      <c r="D407" s="685"/>
      <c r="E407" s="685"/>
      <c r="F407" s="685"/>
      <c r="G407" s="685"/>
      <c r="H407" s="685"/>
      <c r="I407" s="685"/>
      <c r="J407" s="685"/>
      <c r="K407" s="685"/>
      <c r="L407" s="685"/>
      <c r="M407" s="687"/>
      <c r="X407" s="674"/>
      <c r="Y407" s="675"/>
      <c r="Z407" s="675"/>
      <c r="AA407" s="499"/>
      <c r="AC407" s="474"/>
      <c r="AD407" s="540"/>
      <c r="AE407" s="717"/>
      <c r="AF407" s="474"/>
      <c r="AG407" s="717"/>
    </row>
    <row r="408" spans="1:33" s="472" customFormat="1" ht="33.75" x14ac:dyDescent="0.25">
      <c r="A408" s="676" t="s">
        <v>1327</v>
      </c>
      <c r="B408" s="677" t="s">
        <v>1328</v>
      </c>
      <c r="C408" s="1304" t="s">
        <v>1296</v>
      </c>
      <c r="D408" s="1304"/>
      <c r="E408" s="1304"/>
      <c r="F408" s="688">
        <v>56</v>
      </c>
      <c r="G408" s="679" t="s">
        <v>2127</v>
      </c>
      <c r="H408" s="679"/>
      <c r="I408" s="679">
        <v>7947</v>
      </c>
      <c r="J408" s="679"/>
      <c r="K408" s="680"/>
      <c r="L408" s="681">
        <v>0</v>
      </c>
      <c r="M408" s="681">
        <v>0</v>
      </c>
      <c r="X408" s="674"/>
      <c r="Y408" s="675"/>
      <c r="Z408" s="675"/>
      <c r="AA408" s="499" t="s">
        <v>1296</v>
      </c>
      <c r="AC408" s="474"/>
      <c r="AD408" s="540"/>
      <c r="AE408" s="717"/>
      <c r="AF408" s="474"/>
      <c r="AG408" s="717"/>
    </row>
    <row r="409" spans="1:33" s="472" customFormat="1" ht="15" x14ac:dyDescent="0.25">
      <c r="A409" s="682"/>
      <c r="B409" s="683"/>
      <c r="C409" s="684" t="s">
        <v>3029</v>
      </c>
      <c r="D409" s="685"/>
      <c r="E409" s="685"/>
      <c r="F409" s="685"/>
      <c r="G409" s="685"/>
      <c r="H409" s="685"/>
      <c r="I409" s="685"/>
      <c r="J409" s="685"/>
      <c r="K409" s="685"/>
      <c r="L409" s="685"/>
      <c r="M409" s="686"/>
      <c r="X409" s="674"/>
      <c r="Y409" s="675"/>
      <c r="Z409" s="675"/>
      <c r="AA409" s="499"/>
      <c r="AC409" s="474"/>
      <c r="AD409" s="540"/>
      <c r="AE409" s="717"/>
      <c r="AF409" s="474"/>
      <c r="AG409" s="717"/>
    </row>
    <row r="410" spans="1:33" s="472" customFormat="1" ht="15" x14ac:dyDescent="0.25">
      <c r="A410" s="560"/>
      <c r="B410" s="683"/>
      <c r="C410" s="684" t="s">
        <v>2128</v>
      </c>
      <c r="D410" s="685"/>
      <c r="E410" s="685"/>
      <c r="F410" s="685"/>
      <c r="G410" s="685"/>
      <c r="H410" s="685"/>
      <c r="I410" s="685"/>
      <c r="J410" s="685"/>
      <c r="K410" s="685"/>
      <c r="L410" s="685"/>
      <c r="M410" s="687"/>
      <c r="X410" s="674"/>
      <c r="Y410" s="675"/>
      <c r="Z410" s="675"/>
      <c r="AA410" s="499"/>
      <c r="AC410" s="474"/>
      <c r="AD410" s="540"/>
      <c r="AE410" s="717"/>
      <c r="AF410" s="474"/>
      <c r="AG410" s="717"/>
    </row>
    <row r="411" spans="1:33" s="472" customFormat="1" ht="34.5" x14ac:dyDescent="0.25">
      <c r="A411" s="676" t="s">
        <v>1329</v>
      </c>
      <c r="B411" s="677" t="s">
        <v>1330</v>
      </c>
      <c r="C411" s="1304" t="s">
        <v>1299</v>
      </c>
      <c r="D411" s="1304"/>
      <c r="E411" s="1304"/>
      <c r="F411" s="688">
        <v>8</v>
      </c>
      <c r="G411" s="679" t="s">
        <v>2129</v>
      </c>
      <c r="H411" s="679"/>
      <c r="I411" s="679">
        <v>13914</v>
      </c>
      <c r="J411" s="679"/>
      <c r="K411" s="680"/>
      <c r="L411" s="681">
        <v>0</v>
      </c>
      <c r="M411" s="681">
        <v>0</v>
      </c>
      <c r="X411" s="674"/>
      <c r="Y411" s="675"/>
      <c r="Z411" s="675"/>
      <c r="AA411" s="499" t="s">
        <v>1299</v>
      </c>
      <c r="AC411" s="474"/>
      <c r="AD411" s="540"/>
      <c r="AE411" s="717"/>
      <c r="AF411" s="474"/>
      <c r="AG411" s="717"/>
    </row>
    <row r="412" spans="1:33" s="472" customFormat="1" ht="15" x14ac:dyDescent="0.25">
      <c r="A412" s="682"/>
      <c r="B412" s="683"/>
      <c r="C412" s="684" t="s">
        <v>3028</v>
      </c>
      <c r="D412" s="685"/>
      <c r="E412" s="685"/>
      <c r="F412" s="685"/>
      <c r="G412" s="685"/>
      <c r="H412" s="685"/>
      <c r="I412" s="685"/>
      <c r="J412" s="685"/>
      <c r="K412" s="685"/>
      <c r="L412" s="685"/>
      <c r="M412" s="686"/>
      <c r="X412" s="674"/>
      <c r="Y412" s="675"/>
      <c r="Z412" s="675"/>
      <c r="AA412" s="499"/>
      <c r="AC412" s="474"/>
      <c r="AD412" s="540"/>
      <c r="AE412" s="717"/>
      <c r="AF412" s="474"/>
      <c r="AG412" s="717"/>
    </row>
    <row r="413" spans="1:33" s="472" customFormat="1" ht="15" x14ac:dyDescent="0.25">
      <c r="A413" s="560"/>
      <c r="B413" s="683"/>
      <c r="C413" s="684" t="s">
        <v>2130</v>
      </c>
      <c r="D413" s="685"/>
      <c r="E413" s="685"/>
      <c r="F413" s="685"/>
      <c r="G413" s="685"/>
      <c r="H413" s="685"/>
      <c r="I413" s="685"/>
      <c r="J413" s="685"/>
      <c r="K413" s="685"/>
      <c r="L413" s="685"/>
      <c r="M413" s="687"/>
      <c r="X413" s="674"/>
      <c r="Y413" s="675"/>
      <c r="Z413" s="675"/>
      <c r="AA413" s="499"/>
      <c r="AC413" s="474"/>
      <c r="AD413" s="540"/>
      <c r="AE413" s="717"/>
      <c r="AF413" s="474"/>
      <c r="AG413" s="717"/>
    </row>
    <row r="414" spans="1:33" s="472" customFormat="1" ht="45.75" x14ac:dyDescent="0.25">
      <c r="A414" s="676" t="s">
        <v>1331</v>
      </c>
      <c r="B414" s="677" t="s">
        <v>2131</v>
      </c>
      <c r="C414" s="1304" t="s">
        <v>2132</v>
      </c>
      <c r="D414" s="1304"/>
      <c r="E414" s="1304"/>
      <c r="F414" s="688">
        <v>64</v>
      </c>
      <c r="G414" s="679" t="s">
        <v>1303</v>
      </c>
      <c r="H414" s="679" t="s">
        <v>1304</v>
      </c>
      <c r="I414" s="679">
        <v>362</v>
      </c>
      <c r="J414" s="679">
        <v>148</v>
      </c>
      <c r="K414" s="680" t="s">
        <v>1332</v>
      </c>
      <c r="L414" s="689">
        <v>0.255</v>
      </c>
      <c r="M414" s="690">
        <v>16.32</v>
      </c>
      <c r="X414" s="674"/>
      <c r="Y414" s="675"/>
      <c r="Z414" s="675"/>
      <c r="AA414" s="499" t="s">
        <v>2132</v>
      </c>
      <c r="AC414" s="474"/>
      <c r="AD414" s="540"/>
      <c r="AE414" s="717"/>
      <c r="AF414" s="474"/>
      <c r="AG414" s="717"/>
    </row>
    <row r="415" spans="1:33" s="472" customFormat="1" ht="33.75" x14ac:dyDescent="0.25">
      <c r="A415" s="560"/>
      <c r="B415" s="691" t="s">
        <v>1670</v>
      </c>
      <c r="C415" s="1301" t="s">
        <v>1671</v>
      </c>
      <c r="D415" s="1301"/>
      <c r="E415" s="1301"/>
      <c r="F415" s="1301"/>
      <c r="G415" s="1301"/>
      <c r="H415" s="1301"/>
      <c r="I415" s="1301"/>
      <c r="J415" s="1301"/>
      <c r="K415" s="1301"/>
      <c r="L415" s="1301"/>
      <c r="M415" s="1302"/>
      <c r="X415" s="674"/>
      <c r="Y415" s="675"/>
      <c r="Z415" s="675"/>
      <c r="AA415" s="499"/>
      <c r="AB415" s="509" t="s">
        <v>1671</v>
      </c>
      <c r="AC415" s="474"/>
      <c r="AD415" s="540"/>
      <c r="AE415" s="717"/>
      <c r="AF415" s="474"/>
      <c r="AG415" s="717"/>
    </row>
    <row r="416" spans="1:33" s="472" customFormat="1" ht="15" x14ac:dyDescent="0.25">
      <c r="A416" s="843"/>
      <c r="B416" s="844"/>
      <c r="C416" s="844"/>
      <c r="D416" s="844"/>
      <c r="E416" s="845" t="s">
        <v>3031</v>
      </c>
      <c r="F416" s="846"/>
      <c r="G416" s="847"/>
      <c r="H416" s="666"/>
      <c r="I416" s="848">
        <v>190</v>
      </c>
      <c r="J416" s="849"/>
      <c r="K416" s="849"/>
      <c r="L416" s="850"/>
      <c r="M416" s="851"/>
      <c r="X416" s="674"/>
      <c r="Y416" s="675"/>
      <c r="Z416" s="675"/>
      <c r="AA416" s="499"/>
      <c r="AC416" s="474"/>
      <c r="AD416" s="540"/>
      <c r="AE416" s="717"/>
      <c r="AF416" s="474"/>
      <c r="AG416" s="717"/>
    </row>
    <row r="417" spans="1:33" s="472" customFormat="1" ht="15" x14ac:dyDescent="0.25">
      <c r="A417" s="843"/>
      <c r="B417" s="844"/>
      <c r="C417" s="844"/>
      <c r="D417" s="844"/>
      <c r="E417" s="845" t="s">
        <v>3032</v>
      </c>
      <c r="F417" s="846"/>
      <c r="G417" s="847"/>
      <c r="H417" s="666"/>
      <c r="I417" s="848">
        <v>87</v>
      </c>
      <c r="J417" s="849"/>
      <c r="K417" s="849"/>
      <c r="L417" s="850"/>
      <c r="M417" s="851"/>
      <c r="X417" s="674"/>
      <c r="Y417" s="675"/>
      <c r="Z417" s="675"/>
      <c r="AA417" s="499"/>
      <c r="AC417" s="474"/>
      <c r="AD417" s="540"/>
      <c r="AE417" s="717"/>
      <c r="AF417" s="474"/>
      <c r="AG417" s="717"/>
    </row>
    <row r="418" spans="1:33" s="472" customFormat="1" ht="15" x14ac:dyDescent="0.25">
      <c r="A418" s="843"/>
      <c r="B418" s="844"/>
      <c r="C418" s="844"/>
      <c r="D418" s="844"/>
      <c r="E418" s="845" t="s">
        <v>2707</v>
      </c>
      <c r="F418" s="846"/>
      <c r="G418" s="847"/>
      <c r="H418" s="666"/>
      <c r="I418" s="848">
        <v>639</v>
      </c>
      <c r="J418" s="849"/>
      <c r="K418" s="849"/>
      <c r="L418" s="850"/>
      <c r="M418" s="851"/>
      <c r="X418" s="674"/>
      <c r="Y418" s="675"/>
      <c r="Z418" s="675"/>
      <c r="AA418" s="499"/>
      <c r="AC418" s="474"/>
      <c r="AD418" s="540"/>
      <c r="AE418" s="717"/>
      <c r="AF418" s="474"/>
      <c r="AG418" s="717"/>
    </row>
    <row r="419" spans="1:33" s="472" customFormat="1" ht="23.25" x14ac:dyDescent="0.25">
      <c r="A419" s="525"/>
      <c r="B419" s="692" t="s">
        <v>2134</v>
      </c>
      <c r="C419" s="1303" t="s">
        <v>2135</v>
      </c>
      <c r="D419" s="1303"/>
      <c r="E419" s="1303"/>
      <c r="F419" s="693" t="s">
        <v>3033</v>
      </c>
      <c r="G419" s="694" t="s">
        <v>2137</v>
      </c>
      <c r="H419" s="694"/>
      <c r="I419" s="694">
        <v>148.02000000000001</v>
      </c>
      <c r="J419" s="694">
        <v>148.02000000000001</v>
      </c>
      <c r="K419" s="694"/>
      <c r="L419" s="695"/>
      <c r="M419" s="696"/>
      <c r="X419" s="674"/>
      <c r="Y419" s="675"/>
      <c r="Z419" s="675"/>
      <c r="AA419" s="499"/>
      <c r="AC419" s="474" t="s">
        <v>2135</v>
      </c>
      <c r="AD419" s="540"/>
      <c r="AE419" s="717"/>
      <c r="AF419" s="474"/>
      <c r="AG419" s="717"/>
    </row>
    <row r="420" spans="1:33" s="472" customFormat="1" ht="23.25" x14ac:dyDescent="0.25">
      <c r="A420" s="525"/>
      <c r="B420" s="692" t="s">
        <v>651</v>
      </c>
      <c r="C420" s="1303" t="s">
        <v>1676</v>
      </c>
      <c r="D420" s="1303"/>
      <c r="E420" s="1303"/>
      <c r="F420" s="693" t="s">
        <v>3034</v>
      </c>
      <c r="G420" s="694">
        <v>0</v>
      </c>
      <c r="H420" s="694">
        <v>0</v>
      </c>
      <c r="I420" s="694">
        <v>0</v>
      </c>
      <c r="J420" s="694"/>
      <c r="K420" s="694">
        <v>0</v>
      </c>
      <c r="L420" s="695"/>
      <c r="M420" s="696"/>
      <c r="X420" s="674"/>
      <c r="Y420" s="675"/>
      <c r="Z420" s="675"/>
      <c r="AA420" s="499"/>
      <c r="AC420" s="474" t="s">
        <v>1676</v>
      </c>
      <c r="AD420" s="540"/>
      <c r="AE420" s="717"/>
      <c r="AF420" s="474"/>
      <c r="AG420" s="717"/>
    </row>
    <row r="421" spans="1:33" s="472" customFormat="1" ht="34.5" x14ac:dyDescent="0.25">
      <c r="A421" s="525"/>
      <c r="B421" s="692" t="s">
        <v>836</v>
      </c>
      <c r="C421" s="1303" t="s">
        <v>1766</v>
      </c>
      <c r="D421" s="1303"/>
      <c r="E421" s="1303"/>
      <c r="F421" s="693" t="s">
        <v>3035</v>
      </c>
      <c r="G421" s="694">
        <v>65.709999999999994</v>
      </c>
      <c r="H421" s="694" t="s">
        <v>1768</v>
      </c>
      <c r="I421" s="694">
        <v>84.11</v>
      </c>
      <c r="J421" s="694"/>
      <c r="K421" s="694" t="s">
        <v>3036</v>
      </c>
      <c r="L421" s="695"/>
      <c r="M421" s="696"/>
      <c r="X421" s="674"/>
      <c r="Y421" s="675"/>
      <c r="Z421" s="675"/>
      <c r="AA421" s="499"/>
      <c r="AC421" s="474" t="s">
        <v>1766</v>
      </c>
      <c r="AD421" s="540"/>
      <c r="AE421" s="717"/>
      <c r="AF421" s="474"/>
      <c r="AG421" s="717"/>
    </row>
    <row r="422" spans="1:33" s="472" customFormat="1" ht="23.25" x14ac:dyDescent="0.25">
      <c r="A422" s="525"/>
      <c r="B422" s="692" t="s">
        <v>840</v>
      </c>
      <c r="C422" s="1303" t="s">
        <v>1823</v>
      </c>
      <c r="D422" s="1303"/>
      <c r="E422" s="1303"/>
      <c r="F422" s="693" t="s">
        <v>3037</v>
      </c>
      <c r="G422" s="694">
        <v>1.2</v>
      </c>
      <c r="H422" s="694" t="s">
        <v>1825</v>
      </c>
      <c r="I422" s="694">
        <v>11.52</v>
      </c>
      <c r="J422" s="694"/>
      <c r="K422" s="694" t="s">
        <v>3038</v>
      </c>
      <c r="L422" s="695"/>
      <c r="M422" s="696"/>
      <c r="X422" s="674"/>
      <c r="Y422" s="675"/>
      <c r="Z422" s="675"/>
      <c r="AA422" s="499"/>
      <c r="AC422" s="474" t="s">
        <v>1823</v>
      </c>
      <c r="AD422" s="540"/>
      <c r="AE422" s="717"/>
      <c r="AF422" s="474"/>
      <c r="AG422" s="717"/>
    </row>
    <row r="423" spans="1:33" s="472" customFormat="1" ht="23.25" x14ac:dyDescent="0.25">
      <c r="A423" s="525"/>
      <c r="B423" s="692" t="s">
        <v>845</v>
      </c>
      <c r="C423" s="1303" t="s">
        <v>1831</v>
      </c>
      <c r="D423" s="1303"/>
      <c r="E423" s="1303"/>
      <c r="F423" s="693" t="s">
        <v>3037</v>
      </c>
      <c r="G423" s="694">
        <v>6.22</v>
      </c>
      <c r="H423" s="694"/>
      <c r="I423" s="694">
        <v>59.71</v>
      </c>
      <c r="J423" s="694"/>
      <c r="K423" s="694"/>
      <c r="L423" s="695"/>
      <c r="M423" s="696"/>
      <c r="X423" s="674"/>
      <c r="Y423" s="675"/>
      <c r="Z423" s="675"/>
      <c r="AA423" s="499"/>
      <c r="AC423" s="474" t="s">
        <v>1831</v>
      </c>
      <c r="AD423" s="540"/>
      <c r="AE423" s="717"/>
      <c r="AF423" s="474"/>
      <c r="AG423" s="717"/>
    </row>
    <row r="424" spans="1:33" s="472" customFormat="1" ht="23.25" x14ac:dyDescent="0.25">
      <c r="A424" s="525"/>
      <c r="B424" s="692" t="s">
        <v>848</v>
      </c>
      <c r="C424" s="1303" t="s">
        <v>1833</v>
      </c>
      <c r="D424" s="1303"/>
      <c r="E424" s="1303"/>
      <c r="F424" s="693" t="s">
        <v>3034</v>
      </c>
      <c r="G424" s="694">
        <v>6.09</v>
      </c>
      <c r="H424" s="694"/>
      <c r="I424" s="694">
        <v>11.69</v>
      </c>
      <c r="J424" s="694"/>
      <c r="K424" s="694"/>
      <c r="L424" s="695"/>
      <c r="M424" s="696"/>
      <c r="X424" s="674"/>
      <c r="Y424" s="675"/>
      <c r="Z424" s="675"/>
      <c r="AA424" s="499"/>
      <c r="AC424" s="474" t="s">
        <v>1833</v>
      </c>
      <c r="AD424" s="540"/>
      <c r="AE424" s="717"/>
      <c r="AF424" s="474"/>
      <c r="AG424" s="717"/>
    </row>
    <row r="425" spans="1:33" s="472" customFormat="1" ht="15" x14ac:dyDescent="0.25">
      <c r="A425" s="1311" t="s">
        <v>1333</v>
      </c>
      <c r="B425" s="1312"/>
      <c r="C425" s="1312"/>
      <c r="D425" s="1312"/>
      <c r="E425" s="1312"/>
      <c r="F425" s="1312"/>
      <c r="G425" s="1312"/>
      <c r="H425" s="1312"/>
      <c r="I425" s="1312"/>
      <c r="J425" s="1312"/>
      <c r="K425" s="1312"/>
      <c r="L425" s="1312"/>
      <c r="M425" s="1313"/>
      <c r="X425" s="674"/>
      <c r="Y425" s="675" t="s">
        <v>1333</v>
      </c>
      <c r="Z425" s="675"/>
      <c r="AA425" s="499"/>
      <c r="AC425" s="474"/>
      <c r="AD425" s="540"/>
      <c r="AE425" s="717"/>
      <c r="AF425" s="474"/>
      <c r="AG425" s="717"/>
    </row>
    <row r="426" spans="1:33" s="472" customFormat="1" ht="57" x14ac:dyDescent="0.25">
      <c r="A426" s="676" t="s">
        <v>1334</v>
      </c>
      <c r="B426" s="677" t="s">
        <v>1969</v>
      </c>
      <c r="C426" s="1304" t="s">
        <v>1970</v>
      </c>
      <c r="D426" s="1304"/>
      <c r="E426" s="1304"/>
      <c r="F426" s="703">
        <v>0.58589999999999998</v>
      </c>
      <c r="G426" s="679" t="s">
        <v>1971</v>
      </c>
      <c r="H426" s="679" t="s">
        <v>1972</v>
      </c>
      <c r="I426" s="679">
        <v>74936</v>
      </c>
      <c r="J426" s="679">
        <v>5860</v>
      </c>
      <c r="K426" s="680" t="s">
        <v>3039</v>
      </c>
      <c r="L426" s="709">
        <v>1039.7328</v>
      </c>
      <c r="M426" s="690">
        <v>609.17999999999995</v>
      </c>
      <c r="X426" s="674"/>
      <c r="Y426" s="675"/>
      <c r="Z426" s="675"/>
      <c r="AA426" s="499" t="s">
        <v>1970</v>
      </c>
      <c r="AC426" s="474"/>
      <c r="AD426" s="540"/>
      <c r="AE426" s="717"/>
      <c r="AF426" s="474"/>
      <c r="AG426" s="717"/>
    </row>
    <row r="427" spans="1:33" s="472" customFormat="1" ht="15" x14ac:dyDescent="0.25">
      <c r="A427" s="682"/>
      <c r="B427" s="683"/>
      <c r="C427" s="684" t="s">
        <v>3040</v>
      </c>
      <c r="D427" s="685"/>
      <c r="E427" s="685"/>
      <c r="F427" s="685"/>
      <c r="G427" s="685"/>
      <c r="H427" s="685"/>
      <c r="I427" s="685"/>
      <c r="J427" s="685"/>
      <c r="K427" s="685"/>
      <c r="L427" s="685"/>
      <c r="M427" s="686"/>
      <c r="X427" s="674"/>
      <c r="Y427" s="675"/>
      <c r="Z427" s="675"/>
      <c r="AA427" s="499"/>
      <c r="AC427" s="474"/>
      <c r="AD427" s="540"/>
      <c r="AE427" s="717"/>
      <c r="AF427" s="474"/>
      <c r="AG427" s="717"/>
    </row>
    <row r="428" spans="1:33" s="472" customFormat="1" ht="15" x14ac:dyDescent="0.25">
      <c r="A428" s="560"/>
      <c r="B428" s="691" t="s">
        <v>1975</v>
      </c>
      <c r="C428" s="1301" t="s">
        <v>1976</v>
      </c>
      <c r="D428" s="1301"/>
      <c r="E428" s="1301"/>
      <c r="F428" s="1301"/>
      <c r="G428" s="1301"/>
      <c r="H428" s="1301"/>
      <c r="I428" s="1301"/>
      <c r="J428" s="1301"/>
      <c r="K428" s="1301"/>
      <c r="L428" s="1301"/>
      <c r="M428" s="1302"/>
      <c r="X428" s="674"/>
      <c r="Y428" s="675"/>
      <c r="Z428" s="675"/>
      <c r="AA428" s="499"/>
      <c r="AB428" s="509" t="s">
        <v>1976</v>
      </c>
      <c r="AC428" s="474"/>
      <c r="AD428" s="540"/>
      <c r="AE428" s="717"/>
      <c r="AF428" s="474"/>
      <c r="AG428" s="717"/>
    </row>
    <row r="429" spans="1:33" s="472" customFormat="1" ht="15" x14ac:dyDescent="0.25">
      <c r="A429" s="560"/>
      <c r="B429" s="691" t="s">
        <v>1977</v>
      </c>
      <c r="C429" s="1301" t="s">
        <v>1978</v>
      </c>
      <c r="D429" s="1301"/>
      <c r="E429" s="1301"/>
      <c r="F429" s="1301"/>
      <c r="G429" s="1301"/>
      <c r="H429" s="1301"/>
      <c r="I429" s="1301"/>
      <c r="J429" s="1301"/>
      <c r="K429" s="1301"/>
      <c r="L429" s="1301"/>
      <c r="M429" s="1302"/>
      <c r="X429" s="674"/>
      <c r="Y429" s="675"/>
      <c r="Z429" s="675"/>
      <c r="AA429" s="499"/>
      <c r="AB429" s="509" t="s">
        <v>1978</v>
      </c>
      <c r="AC429" s="474"/>
      <c r="AD429" s="540"/>
      <c r="AE429" s="717"/>
      <c r="AF429" s="474"/>
      <c r="AG429" s="717"/>
    </row>
    <row r="430" spans="1:33" s="472" customFormat="1" ht="15" x14ac:dyDescent="0.25">
      <c r="A430" s="560"/>
      <c r="B430" s="691" t="s">
        <v>1979</v>
      </c>
      <c r="C430" s="1301" t="s">
        <v>1980</v>
      </c>
      <c r="D430" s="1301"/>
      <c r="E430" s="1301"/>
      <c r="F430" s="1301"/>
      <c r="G430" s="1301"/>
      <c r="H430" s="1301"/>
      <c r="I430" s="1301"/>
      <c r="J430" s="1301"/>
      <c r="K430" s="1301"/>
      <c r="L430" s="1301"/>
      <c r="M430" s="1302"/>
      <c r="X430" s="674"/>
      <c r="Y430" s="675"/>
      <c r="Z430" s="675"/>
      <c r="AA430" s="499"/>
      <c r="AB430" s="509" t="s">
        <v>1980</v>
      </c>
      <c r="AC430" s="474"/>
      <c r="AD430" s="540"/>
      <c r="AE430" s="717"/>
      <c r="AF430" s="474"/>
      <c r="AG430" s="717"/>
    </row>
    <row r="431" spans="1:33" s="472" customFormat="1" ht="33.75" x14ac:dyDescent="0.25">
      <c r="A431" s="560"/>
      <c r="B431" s="691" t="s">
        <v>1670</v>
      </c>
      <c r="C431" s="1301" t="s">
        <v>1671</v>
      </c>
      <c r="D431" s="1301"/>
      <c r="E431" s="1301"/>
      <c r="F431" s="1301"/>
      <c r="G431" s="1301"/>
      <c r="H431" s="1301"/>
      <c r="I431" s="1301"/>
      <c r="J431" s="1301"/>
      <c r="K431" s="1301"/>
      <c r="L431" s="1301"/>
      <c r="M431" s="1302"/>
      <c r="X431" s="674"/>
      <c r="Y431" s="675"/>
      <c r="Z431" s="675"/>
      <c r="AA431" s="499"/>
      <c r="AB431" s="509" t="s">
        <v>1671</v>
      </c>
      <c r="AC431" s="474"/>
      <c r="AD431" s="540"/>
      <c r="AE431" s="717"/>
      <c r="AF431" s="474"/>
      <c r="AG431" s="717"/>
    </row>
    <row r="432" spans="1:33" s="472" customFormat="1" ht="15" x14ac:dyDescent="0.25">
      <c r="A432" s="843"/>
      <c r="B432" s="844"/>
      <c r="C432" s="844"/>
      <c r="D432" s="844"/>
      <c r="E432" s="845" t="s">
        <v>3041</v>
      </c>
      <c r="F432" s="846"/>
      <c r="G432" s="847"/>
      <c r="H432" s="666"/>
      <c r="I432" s="848">
        <v>10244</v>
      </c>
      <c r="J432" s="849"/>
      <c r="K432" s="849"/>
      <c r="L432" s="850"/>
      <c r="M432" s="851"/>
      <c r="X432" s="674"/>
      <c r="Y432" s="675"/>
      <c r="Z432" s="675"/>
      <c r="AA432" s="499"/>
      <c r="AC432" s="474"/>
      <c r="AD432" s="540"/>
      <c r="AE432" s="717"/>
      <c r="AF432" s="474"/>
      <c r="AG432" s="717"/>
    </row>
    <row r="433" spans="1:33" s="472" customFormat="1" ht="15" x14ac:dyDescent="0.25">
      <c r="A433" s="843"/>
      <c r="B433" s="844"/>
      <c r="C433" s="844"/>
      <c r="D433" s="844"/>
      <c r="E433" s="845" t="s">
        <v>3042</v>
      </c>
      <c r="F433" s="846"/>
      <c r="G433" s="847"/>
      <c r="H433" s="666"/>
      <c r="I433" s="848">
        <v>4664</v>
      </c>
      <c r="J433" s="849"/>
      <c r="K433" s="849"/>
      <c r="L433" s="850"/>
      <c r="M433" s="851"/>
      <c r="X433" s="674"/>
      <c r="Y433" s="675"/>
      <c r="Z433" s="675"/>
      <c r="AA433" s="499"/>
      <c r="AC433" s="474"/>
      <c r="AD433" s="540"/>
      <c r="AE433" s="717"/>
      <c r="AF433" s="474"/>
      <c r="AG433" s="717"/>
    </row>
    <row r="434" spans="1:33" s="472" customFormat="1" ht="15" x14ac:dyDescent="0.25">
      <c r="A434" s="843"/>
      <c r="B434" s="844"/>
      <c r="C434" s="844"/>
      <c r="D434" s="844"/>
      <c r="E434" s="845" t="s">
        <v>2707</v>
      </c>
      <c r="F434" s="846"/>
      <c r="G434" s="847"/>
      <c r="H434" s="666"/>
      <c r="I434" s="848">
        <v>89844</v>
      </c>
      <c r="J434" s="849"/>
      <c r="K434" s="849"/>
      <c r="L434" s="850"/>
      <c r="M434" s="851"/>
      <c r="X434" s="674"/>
      <c r="Y434" s="675"/>
      <c r="Z434" s="675"/>
      <c r="AA434" s="499"/>
      <c r="AC434" s="474"/>
      <c r="AD434" s="540"/>
      <c r="AE434" s="717"/>
      <c r="AF434" s="474"/>
      <c r="AG434" s="717"/>
    </row>
    <row r="435" spans="1:33" s="472" customFormat="1" ht="23.25" x14ac:dyDescent="0.25">
      <c r="A435" s="525"/>
      <c r="B435" s="692" t="s">
        <v>1898</v>
      </c>
      <c r="C435" s="1303" t="s">
        <v>1899</v>
      </c>
      <c r="D435" s="1303"/>
      <c r="E435" s="1303"/>
      <c r="F435" s="693" t="s">
        <v>3043</v>
      </c>
      <c r="G435" s="694" t="s">
        <v>1901</v>
      </c>
      <c r="H435" s="694"/>
      <c r="I435" s="694">
        <v>5860.31</v>
      </c>
      <c r="J435" s="694">
        <v>5860.31</v>
      </c>
      <c r="K435" s="694"/>
      <c r="L435" s="695"/>
      <c r="M435" s="696"/>
      <c r="X435" s="674"/>
      <c r="Y435" s="675"/>
      <c r="Z435" s="675"/>
      <c r="AA435" s="499"/>
      <c r="AC435" s="474" t="s">
        <v>1899</v>
      </c>
      <c r="AD435" s="540"/>
      <c r="AE435" s="717"/>
      <c r="AF435" s="474"/>
      <c r="AG435" s="717"/>
    </row>
    <row r="436" spans="1:33" s="472" customFormat="1" ht="23.25" x14ac:dyDescent="0.25">
      <c r="A436" s="525"/>
      <c r="B436" s="692" t="s">
        <v>651</v>
      </c>
      <c r="C436" s="1303" t="s">
        <v>1676</v>
      </c>
      <c r="D436" s="1303"/>
      <c r="E436" s="1303"/>
      <c r="F436" s="693" t="s">
        <v>3044</v>
      </c>
      <c r="G436" s="694">
        <v>0</v>
      </c>
      <c r="H436" s="694">
        <v>0</v>
      </c>
      <c r="I436" s="694">
        <v>0</v>
      </c>
      <c r="J436" s="694"/>
      <c r="K436" s="694">
        <v>0</v>
      </c>
      <c r="L436" s="695"/>
      <c r="M436" s="696"/>
      <c r="X436" s="674"/>
      <c r="Y436" s="675"/>
      <c r="Z436" s="675"/>
      <c r="AA436" s="499"/>
      <c r="AC436" s="474" t="s">
        <v>1676</v>
      </c>
      <c r="AD436" s="540"/>
      <c r="AE436" s="717"/>
      <c r="AF436" s="474"/>
      <c r="AG436" s="717"/>
    </row>
    <row r="437" spans="1:33" s="472" customFormat="1" ht="23.25" x14ac:dyDescent="0.25">
      <c r="A437" s="525"/>
      <c r="B437" s="692" t="s">
        <v>1983</v>
      </c>
      <c r="C437" s="1303" t="s">
        <v>1984</v>
      </c>
      <c r="D437" s="1303"/>
      <c r="E437" s="1303"/>
      <c r="F437" s="693" t="s">
        <v>3045</v>
      </c>
      <c r="G437" s="694">
        <v>79.069999999999993</v>
      </c>
      <c r="H437" s="694" t="s">
        <v>1986</v>
      </c>
      <c r="I437" s="694">
        <v>136</v>
      </c>
      <c r="J437" s="694"/>
      <c r="K437" s="694" t="s">
        <v>3046</v>
      </c>
      <c r="L437" s="695"/>
      <c r="M437" s="696"/>
      <c r="X437" s="674"/>
      <c r="Y437" s="675"/>
      <c r="Z437" s="675"/>
      <c r="AA437" s="499"/>
      <c r="AC437" s="474" t="s">
        <v>1984</v>
      </c>
      <c r="AD437" s="540"/>
      <c r="AE437" s="717"/>
      <c r="AF437" s="474"/>
      <c r="AG437" s="717"/>
    </row>
    <row r="438" spans="1:33" s="472" customFormat="1" ht="45.75" x14ac:dyDescent="0.25">
      <c r="A438" s="525"/>
      <c r="B438" s="692" t="s">
        <v>1988</v>
      </c>
      <c r="C438" s="1303" t="s">
        <v>1989</v>
      </c>
      <c r="D438" s="1303"/>
      <c r="E438" s="1303"/>
      <c r="F438" s="693" t="s">
        <v>3047</v>
      </c>
      <c r="G438" s="694">
        <v>70.010000000000005</v>
      </c>
      <c r="H438" s="694" t="s">
        <v>1991</v>
      </c>
      <c r="I438" s="694">
        <v>161.72</v>
      </c>
      <c r="J438" s="694"/>
      <c r="K438" s="694" t="s">
        <v>3048</v>
      </c>
      <c r="L438" s="695"/>
      <c r="M438" s="696"/>
      <c r="X438" s="674"/>
      <c r="Y438" s="675"/>
      <c r="Z438" s="675"/>
      <c r="AA438" s="499"/>
      <c r="AC438" s="474" t="s">
        <v>1989</v>
      </c>
      <c r="AD438" s="540"/>
      <c r="AE438" s="717"/>
      <c r="AF438" s="474"/>
      <c r="AG438" s="717"/>
    </row>
    <row r="439" spans="1:33" s="472" customFormat="1" ht="57" x14ac:dyDescent="0.25">
      <c r="A439" s="525"/>
      <c r="B439" s="692" t="s">
        <v>1993</v>
      </c>
      <c r="C439" s="1303" t="s">
        <v>1994</v>
      </c>
      <c r="D439" s="1303"/>
      <c r="E439" s="1303"/>
      <c r="F439" s="693" t="s">
        <v>3049</v>
      </c>
      <c r="G439" s="694">
        <v>340</v>
      </c>
      <c r="H439" s="694" t="s">
        <v>1996</v>
      </c>
      <c r="I439" s="694">
        <v>44305.4</v>
      </c>
      <c r="J439" s="694"/>
      <c r="K439" s="694" t="s">
        <v>3050</v>
      </c>
      <c r="L439" s="695"/>
      <c r="M439" s="696"/>
      <c r="X439" s="674"/>
      <c r="Y439" s="675"/>
      <c r="Z439" s="675"/>
      <c r="AA439" s="499"/>
      <c r="AC439" s="474" t="s">
        <v>1994</v>
      </c>
      <c r="AD439" s="540"/>
      <c r="AE439" s="717"/>
      <c r="AF439" s="474"/>
      <c r="AG439" s="717"/>
    </row>
    <row r="440" spans="1:33" s="472" customFormat="1" ht="34.5" x14ac:dyDescent="0.25">
      <c r="A440" s="525"/>
      <c r="B440" s="692" t="s">
        <v>1678</v>
      </c>
      <c r="C440" s="1303" t="s">
        <v>1679</v>
      </c>
      <c r="D440" s="1303"/>
      <c r="E440" s="1303"/>
      <c r="F440" s="693" t="s">
        <v>3051</v>
      </c>
      <c r="G440" s="694">
        <v>111.99</v>
      </c>
      <c r="H440" s="694" t="s">
        <v>1681</v>
      </c>
      <c r="I440" s="694">
        <v>254.22</v>
      </c>
      <c r="J440" s="694"/>
      <c r="K440" s="694" t="s">
        <v>3052</v>
      </c>
      <c r="L440" s="695"/>
      <c r="M440" s="696"/>
      <c r="X440" s="674"/>
      <c r="Y440" s="675"/>
      <c r="Z440" s="675"/>
      <c r="AA440" s="499"/>
      <c r="AC440" s="474" t="s">
        <v>1679</v>
      </c>
      <c r="AD440" s="540"/>
      <c r="AE440" s="717"/>
      <c r="AF440" s="474"/>
      <c r="AG440" s="717"/>
    </row>
    <row r="441" spans="1:33" s="472" customFormat="1" ht="23.25" x14ac:dyDescent="0.25">
      <c r="A441" s="525"/>
      <c r="B441" s="692" t="s">
        <v>2000</v>
      </c>
      <c r="C441" s="1303" t="s">
        <v>2001</v>
      </c>
      <c r="D441" s="1303"/>
      <c r="E441" s="1303"/>
      <c r="F441" s="693" t="s">
        <v>3053</v>
      </c>
      <c r="G441" s="694">
        <v>26.5</v>
      </c>
      <c r="H441" s="694" t="s">
        <v>2003</v>
      </c>
      <c r="I441" s="694">
        <v>820.44</v>
      </c>
      <c r="J441" s="694"/>
      <c r="K441" s="694" t="s">
        <v>3054</v>
      </c>
      <c r="L441" s="695"/>
      <c r="M441" s="696"/>
      <c r="X441" s="674"/>
      <c r="Y441" s="675"/>
      <c r="Z441" s="675"/>
      <c r="AA441" s="499"/>
      <c r="AC441" s="474" t="s">
        <v>2001</v>
      </c>
      <c r="AD441" s="540"/>
      <c r="AE441" s="717"/>
      <c r="AF441" s="474"/>
      <c r="AG441" s="717"/>
    </row>
    <row r="442" spans="1:33" s="472" customFormat="1" ht="34.5" x14ac:dyDescent="0.25">
      <c r="A442" s="525"/>
      <c r="B442" s="692" t="s">
        <v>836</v>
      </c>
      <c r="C442" s="1303" t="s">
        <v>1766</v>
      </c>
      <c r="D442" s="1303"/>
      <c r="E442" s="1303"/>
      <c r="F442" s="693" t="s">
        <v>3055</v>
      </c>
      <c r="G442" s="694">
        <v>65.709999999999994</v>
      </c>
      <c r="H442" s="694" t="s">
        <v>1768</v>
      </c>
      <c r="I442" s="694">
        <v>223.41</v>
      </c>
      <c r="J442" s="694"/>
      <c r="K442" s="694" t="s">
        <v>3056</v>
      </c>
      <c r="L442" s="695"/>
      <c r="M442" s="696"/>
      <c r="X442" s="674"/>
      <c r="Y442" s="675"/>
      <c r="Z442" s="675"/>
      <c r="AA442" s="499"/>
      <c r="AC442" s="474" t="s">
        <v>1766</v>
      </c>
      <c r="AD442" s="540"/>
      <c r="AE442" s="717"/>
      <c r="AF442" s="474"/>
      <c r="AG442" s="717"/>
    </row>
    <row r="443" spans="1:33" s="472" customFormat="1" ht="23.25" x14ac:dyDescent="0.25">
      <c r="A443" s="533" t="s">
        <v>878</v>
      </c>
      <c r="B443" s="704" t="s">
        <v>2007</v>
      </c>
      <c r="C443" s="1314" t="s">
        <v>2008</v>
      </c>
      <c r="D443" s="1314"/>
      <c r="E443" s="1314"/>
      <c r="F443" s="705" t="s">
        <v>3057</v>
      </c>
      <c r="G443" s="706">
        <v>0</v>
      </c>
      <c r="H443" s="706"/>
      <c r="I443" s="706">
        <v>0</v>
      </c>
      <c r="J443" s="706"/>
      <c r="K443" s="706"/>
      <c r="L443" s="707"/>
      <c r="M443" s="708"/>
      <c r="X443" s="674"/>
      <c r="Y443" s="675"/>
      <c r="Z443" s="675"/>
      <c r="AA443" s="499"/>
      <c r="AC443" s="474"/>
      <c r="AD443" s="540" t="s">
        <v>2008</v>
      </c>
      <c r="AE443" s="717"/>
      <c r="AF443" s="474"/>
      <c r="AG443" s="717"/>
    </row>
    <row r="444" spans="1:33" s="472" customFormat="1" ht="57" x14ac:dyDescent="0.25">
      <c r="A444" s="525"/>
      <c r="B444" s="692" t="s">
        <v>2010</v>
      </c>
      <c r="C444" s="1303" t="s">
        <v>2011</v>
      </c>
      <c r="D444" s="1303"/>
      <c r="E444" s="1303"/>
      <c r="F444" s="693" t="s">
        <v>3058</v>
      </c>
      <c r="G444" s="694">
        <v>183.68</v>
      </c>
      <c r="H444" s="694"/>
      <c r="I444" s="694">
        <v>222.99</v>
      </c>
      <c r="J444" s="694"/>
      <c r="K444" s="694"/>
      <c r="L444" s="695"/>
      <c r="M444" s="696"/>
      <c r="X444" s="674"/>
      <c r="Y444" s="675"/>
      <c r="Z444" s="675"/>
      <c r="AA444" s="499"/>
      <c r="AC444" s="474" t="s">
        <v>2011</v>
      </c>
      <c r="AD444" s="540"/>
      <c r="AE444" s="717"/>
      <c r="AF444" s="474"/>
      <c r="AG444" s="717"/>
    </row>
    <row r="445" spans="1:33" s="472" customFormat="1" ht="23.25" x14ac:dyDescent="0.25">
      <c r="A445" s="533" t="s">
        <v>878</v>
      </c>
      <c r="B445" s="704" t="s">
        <v>2013</v>
      </c>
      <c r="C445" s="1314" t="s">
        <v>2014</v>
      </c>
      <c r="D445" s="1314"/>
      <c r="E445" s="1314"/>
      <c r="F445" s="705" t="s">
        <v>3059</v>
      </c>
      <c r="G445" s="706">
        <v>0</v>
      </c>
      <c r="H445" s="706"/>
      <c r="I445" s="706">
        <v>0</v>
      </c>
      <c r="J445" s="706"/>
      <c r="K445" s="706"/>
      <c r="L445" s="707"/>
      <c r="M445" s="708"/>
      <c r="X445" s="674"/>
      <c r="Y445" s="675"/>
      <c r="Z445" s="675"/>
      <c r="AA445" s="499"/>
      <c r="AC445" s="474"/>
      <c r="AD445" s="540" t="s">
        <v>2014</v>
      </c>
      <c r="AE445" s="717"/>
      <c r="AF445" s="474"/>
      <c r="AG445" s="717"/>
    </row>
    <row r="446" spans="1:33" s="472" customFormat="1" ht="22.5" x14ac:dyDescent="0.25">
      <c r="A446" s="533" t="s">
        <v>875</v>
      </c>
      <c r="B446" s="704" t="s">
        <v>2016</v>
      </c>
      <c r="C446" s="1314" t="s">
        <v>2017</v>
      </c>
      <c r="D446" s="1314"/>
      <c r="E446" s="1314"/>
      <c r="F446" s="705" t="s">
        <v>1950</v>
      </c>
      <c r="G446" s="706">
        <v>0</v>
      </c>
      <c r="H446" s="706"/>
      <c r="I446" s="706">
        <v>0</v>
      </c>
      <c r="J446" s="706"/>
      <c r="K446" s="706"/>
      <c r="L446" s="707"/>
      <c r="M446" s="708"/>
      <c r="X446" s="674"/>
      <c r="Y446" s="675"/>
      <c r="Z446" s="675"/>
      <c r="AA446" s="499"/>
      <c r="AC446" s="474"/>
      <c r="AD446" s="540" t="s">
        <v>2017</v>
      </c>
      <c r="AE446" s="717"/>
      <c r="AF446" s="474"/>
      <c r="AG446" s="717"/>
    </row>
    <row r="447" spans="1:33" s="472" customFormat="1" ht="57" x14ac:dyDescent="0.25">
      <c r="A447" s="676" t="s">
        <v>1337</v>
      </c>
      <c r="B447" s="677" t="s">
        <v>2018</v>
      </c>
      <c r="C447" s="1304" t="s">
        <v>2019</v>
      </c>
      <c r="D447" s="1304"/>
      <c r="E447" s="1304"/>
      <c r="F447" s="703">
        <v>7.7840999999999996</v>
      </c>
      <c r="G447" s="679" t="s">
        <v>2020</v>
      </c>
      <c r="H447" s="679" t="s">
        <v>2021</v>
      </c>
      <c r="I447" s="679">
        <v>3021642</v>
      </c>
      <c r="J447" s="679">
        <v>230736</v>
      </c>
      <c r="K447" s="680" t="s">
        <v>3060</v>
      </c>
      <c r="L447" s="709">
        <v>3081.2808</v>
      </c>
      <c r="M447" s="681">
        <v>23985</v>
      </c>
      <c r="X447" s="674"/>
      <c r="Y447" s="675"/>
      <c r="Z447" s="675"/>
      <c r="AA447" s="499" t="s">
        <v>2019</v>
      </c>
      <c r="AC447" s="474"/>
      <c r="AD447" s="540"/>
      <c r="AE447" s="717"/>
      <c r="AF447" s="474"/>
      <c r="AG447" s="717"/>
    </row>
    <row r="448" spans="1:33" s="472" customFormat="1" ht="15" x14ac:dyDescent="0.25">
      <c r="A448" s="682"/>
      <c r="B448" s="683"/>
      <c r="C448" s="684" t="s">
        <v>3061</v>
      </c>
      <c r="D448" s="685"/>
      <c r="E448" s="685"/>
      <c r="F448" s="685"/>
      <c r="G448" s="685"/>
      <c r="H448" s="685"/>
      <c r="I448" s="685"/>
      <c r="J448" s="685"/>
      <c r="K448" s="685"/>
      <c r="L448" s="685"/>
      <c r="M448" s="686"/>
      <c r="X448" s="674"/>
      <c r="Y448" s="675"/>
      <c r="Z448" s="675"/>
      <c r="AA448" s="499"/>
      <c r="AC448" s="474"/>
      <c r="AD448" s="540"/>
      <c r="AE448" s="717"/>
      <c r="AF448" s="474"/>
      <c r="AG448" s="717"/>
    </row>
    <row r="449" spans="1:33" s="472" customFormat="1" ht="15" x14ac:dyDescent="0.25">
      <c r="A449" s="560"/>
      <c r="B449" s="691" t="s">
        <v>1975</v>
      </c>
      <c r="C449" s="1301" t="s">
        <v>1976</v>
      </c>
      <c r="D449" s="1301"/>
      <c r="E449" s="1301"/>
      <c r="F449" s="1301"/>
      <c r="G449" s="1301"/>
      <c r="H449" s="1301"/>
      <c r="I449" s="1301"/>
      <c r="J449" s="1301"/>
      <c r="K449" s="1301"/>
      <c r="L449" s="1301"/>
      <c r="M449" s="1302"/>
      <c r="X449" s="674"/>
      <c r="Y449" s="675"/>
      <c r="Z449" s="675"/>
      <c r="AA449" s="499"/>
      <c r="AB449" s="509" t="s">
        <v>1976</v>
      </c>
      <c r="AC449" s="474"/>
      <c r="AD449" s="540"/>
      <c r="AE449" s="717"/>
      <c r="AF449" s="474"/>
      <c r="AG449" s="717"/>
    </row>
    <row r="450" spans="1:33" s="472" customFormat="1" ht="15" x14ac:dyDescent="0.25">
      <c r="A450" s="560"/>
      <c r="B450" s="691" t="s">
        <v>1977</v>
      </c>
      <c r="C450" s="1301" t="s">
        <v>1978</v>
      </c>
      <c r="D450" s="1301"/>
      <c r="E450" s="1301"/>
      <c r="F450" s="1301"/>
      <c r="G450" s="1301"/>
      <c r="H450" s="1301"/>
      <c r="I450" s="1301"/>
      <c r="J450" s="1301"/>
      <c r="K450" s="1301"/>
      <c r="L450" s="1301"/>
      <c r="M450" s="1302"/>
      <c r="X450" s="674"/>
      <c r="Y450" s="675"/>
      <c r="Z450" s="675"/>
      <c r="AA450" s="499"/>
      <c r="AB450" s="509" t="s">
        <v>1978</v>
      </c>
      <c r="AC450" s="474"/>
      <c r="AD450" s="540"/>
      <c r="AE450" s="717"/>
      <c r="AF450" s="474"/>
      <c r="AG450" s="717"/>
    </row>
    <row r="451" spans="1:33" s="472" customFormat="1" ht="15" x14ac:dyDescent="0.25">
      <c r="A451" s="560"/>
      <c r="B451" s="691" t="s">
        <v>1979</v>
      </c>
      <c r="C451" s="1301" t="s">
        <v>1980</v>
      </c>
      <c r="D451" s="1301"/>
      <c r="E451" s="1301"/>
      <c r="F451" s="1301"/>
      <c r="G451" s="1301"/>
      <c r="H451" s="1301"/>
      <c r="I451" s="1301"/>
      <c r="J451" s="1301"/>
      <c r="K451" s="1301"/>
      <c r="L451" s="1301"/>
      <c r="M451" s="1302"/>
      <c r="X451" s="674"/>
      <c r="Y451" s="675"/>
      <c r="Z451" s="675"/>
      <c r="AA451" s="499"/>
      <c r="AB451" s="509" t="s">
        <v>1980</v>
      </c>
      <c r="AC451" s="474"/>
      <c r="AD451" s="540"/>
      <c r="AE451" s="717"/>
      <c r="AF451" s="474"/>
      <c r="AG451" s="717"/>
    </row>
    <row r="452" spans="1:33" s="472" customFormat="1" ht="33.75" x14ac:dyDescent="0.25">
      <c r="A452" s="560"/>
      <c r="B452" s="691" t="s">
        <v>1670</v>
      </c>
      <c r="C452" s="1301" t="s">
        <v>1671</v>
      </c>
      <c r="D452" s="1301"/>
      <c r="E452" s="1301"/>
      <c r="F452" s="1301"/>
      <c r="G452" s="1301"/>
      <c r="H452" s="1301"/>
      <c r="I452" s="1301"/>
      <c r="J452" s="1301"/>
      <c r="K452" s="1301"/>
      <c r="L452" s="1301"/>
      <c r="M452" s="1302"/>
      <c r="X452" s="674"/>
      <c r="Y452" s="675"/>
      <c r="Z452" s="675"/>
      <c r="AA452" s="499"/>
      <c r="AB452" s="509" t="s">
        <v>1671</v>
      </c>
      <c r="AC452" s="474"/>
      <c r="AD452" s="540"/>
      <c r="AE452" s="717"/>
      <c r="AF452" s="474"/>
      <c r="AG452" s="717"/>
    </row>
    <row r="453" spans="1:33" s="472" customFormat="1" ht="15" x14ac:dyDescent="0.25">
      <c r="A453" s="843"/>
      <c r="B453" s="844"/>
      <c r="C453" s="844"/>
      <c r="D453" s="844"/>
      <c r="E453" s="845" t="s">
        <v>3062</v>
      </c>
      <c r="F453" s="846"/>
      <c r="G453" s="847"/>
      <c r="H453" s="666"/>
      <c r="I453" s="848">
        <v>390480</v>
      </c>
      <c r="J453" s="849"/>
      <c r="K453" s="849"/>
      <c r="L453" s="850"/>
      <c r="M453" s="851"/>
      <c r="X453" s="674"/>
      <c r="Y453" s="675"/>
      <c r="Z453" s="675"/>
      <c r="AA453" s="499"/>
      <c r="AC453" s="474"/>
      <c r="AD453" s="540"/>
      <c r="AE453" s="717"/>
      <c r="AF453" s="474"/>
      <c r="AG453" s="717"/>
    </row>
    <row r="454" spans="1:33" s="472" customFormat="1" ht="15" x14ac:dyDescent="0.25">
      <c r="A454" s="843"/>
      <c r="B454" s="844"/>
      <c r="C454" s="844"/>
      <c r="D454" s="844"/>
      <c r="E454" s="845" t="s">
        <v>3063</v>
      </c>
      <c r="F454" s="846"/>
      <c r="G454" s="847"/>
      <c r="H454" s="666"/>
      <c r="I454" s="848">
        <v>177808</v>
      </c>
      <c r="J454" s="849"/>
      <c r="K454" s="849"/>
      <c r="L454" s="850"/>
      <c r="M454" s="851"/>
      <c r="X454" s="674"/>
      <c r="Y454" s="675"/>
      <c r="Z454" s="675"/>
      <c r="AA454" s="499"/>
      <c r="AC454" s="474"/>
      <c r="AD454" s="540"/>
      <c r="AE454" s="717"/>
      <c r="AF454" s="474"/>
      <c r="AG454" s="717"/>
    </row>
    <row r="455" spans="1:33" s="472" customFormat="1" ht="15" x14ac:dyDescent="0.25">
      <c r="A455" s="843"/>
      <c r="B455" s="844"/>
      <c r="C455" s="844"/>
      <c r="D455" s="844"/>
      <c r="E455" s="845" t="s">
        <v>2707</v>
      </c>
      <c r="F455" s="846"/>
      <c r="G455" s="847"/>
      <c r="H455" s="666"/>
      <c r="I455" s="848">
        <v>3589930</v>
      </c>
      <c r="J455" s="849"/>
      <c r="K455" s="849"/>
      <c r="L455" s="850"/>
      <c r="M455" s="851"/>
      <c r="X455" s="674"/>
      <c r="Y455" s="675"/>
      <c r="Z455" s="675"/>
      <c r="AA455" s="499"/>
      <c r="AC455" s="474"/>
      <c r="AD455" s="540"/>
      <c r="AE455" s="717"/>
      <c r="AF455" s="474"/>
      <c r="AG455" s="717"/>
    </row>
    <row r="456" spans="1:33" s="472" customFormat="1" ht="23.25" x14ac:dyDescent="0.25">
      <c r="A456" s="525"/>
      <c r="B456" s="692" t="s">
        <v>1898</v>
      </c>
      <c r="C456" s="1303" t="s">
        <v>1899</v>
      </c>
      <c r="D456" s="1303"/>
      <c r="E456" s="1303"/>
      <c r="F456" s="693" t="s">
        <v>3064</v>
      </c>
      <c r="G456" s="694" t="s">
        <v>1901</v>
      </c>
      <c r="H456" s="694"/>
      <c r="I456" s="694">
        <v>230735.7</v>
      </c>
      <c r="J456" s="694">
        <v>230735.7</v>
      </c>
      <c r="K456" s="694"/>
      <c r="L456" s="695"/>
      <c r="M456" s="696"/>
      <c r="X456" s="674"/>
      <c r="Y456" s="675"/>
      <c r="Z456" s="675"/>
      <c r="AA456" s="499"/>
      <c r="AC456" s="474" t="s">
        <v>1899</v>
      </c>
      <c r="AD456" s="540"/>
      <c r="AE456" s="717"/>
      <c r="AF456" s="474"/>
      <c r="AG456" s="717"/>
    </row>
    <row r="457" spans="1:33" s="472" customFormat="1" ht="23.25" x14ac:dyDescent="0.25">
      <c r="A457" s="525"/>
      <c r="B457" s="692" t="s">
        <v>651</v>
      </c>
      <c r="C457" s="1303" t="s">
        <v>1676</v>
      </c>
      <c r="D457" s="1303"/>
      <c r="E457" s="1303"/>
      <c r="F457" s="693" t="s">
        <v>3065</v>
      </c>
      <c r="G457" s="694">
        <v>0</v>
      </c>
      <c r="H457" s="694">
        <v>0</v>
      </c>
      <c r="I457" s="694">
        <v>0</v>
      </c>
      <c r="J457" s="694"/>
      <c r="K457" s="694">
        <v>0</v>
      </c>
      <c r="L457" s="695"/>
      <c r="M457" s="696"/>
      <c r="X457" s="674"/>
      <c r="Y457" s="675"/>
      <c r="Z457" s="675"/>
      <c r="AA457" s="499"/>
      <c r="AC457" s="474" t="s">
        <v>1676</v>
      </c>
      <c r="AD457" s="540"/>
      <c r="AE457" s="717"/>
      <c r="AF457" s="474"/>
      <c r="AG457" s="717"/>
    </row>
    <row r="458" spans="1:33" s="472" customFormat="1" ht="23.25" x14ac:dyDescent="0.25">
      <c r="A458" s="525"/>
      <c r="B458" s="692" t="s">
        <v>1983</v>
      </c>
      <c r="C458" s="1303" t="s">
        <v>1984</v>
      </c>
      <c r="D458" s="1303"/>
      <c r="E458" s="1303"/>
      <c r="F458" s="693" t="s">
        <v>3066</v>
      </c>
      <c r="G458" s="694">
        <v>79.069999999999993</v>
      </c>
      <c r="H458" s="694" t="s">
        <v>1986</v>
      </c>
      <c r="I458" s="694">
        <v>1802.01</v>
      </c>
      <c r="J458" s="694"/>
      <c r="K458" s="694" t="s">
        <v>3067</v>
      </c>
      <c r="L458" s="695"/>
      <c r="M458" s="696"/>
      <c r="X458" s="674"/>
      <c r="Y458" s="675"/>
      <c r="Z458" s="675"/>
      <c r="AA458" s="499"/>
      <c r="AC458" s="474" t="s">
        <v>1984</v>
      </c>
      <c r="AD458" s="540"/>
      <c r="AE458" s="717"/>
      <c r="AF458" s="474"/>
      <c r="AG458" s="717"/>
    </row>
    <row r="459" spans="1:33" s="472" customFormat="1" ht="45.75" x14ac:dyDescent="0.25">
      <c r="A459" s="525"/>
      <c r="B459" s="692" t="s">
        <v>1988</v>
      </c>
      <c r="C459" s="1303" t="s">
        <v>1989</v>
      </c>
      <c r="D459" s="1303"/>
      <c r="E459" s="1303"/>
      <c r="F459" s="693" t="s">
        <v>3068</v>
      </c>
      <c r="G459" s="694">
        <v>70.010000000000005</v>
      </c>
      <c r="H459" s="694" t="s">
        <v>1991</v>
      </c>
      <c r="I459" s="694">
        <v>2147.21</v>
      </c>
      <c r="J459" s="694"/>
      <c r="K459" s="694" t="s">
        <v>3069</v>
      </c>
      <c r="L459" s="695"/>
      <c r="M459" s="696"/>
      <c r="X459" s="674"/>
      <c r="Y459" s="675"/>
      <c r="Z459" s="675"/>
      <c r="AA459" s="499"/>
      <c r="AC459" s="474" t="s">
        <v>1989</v>
      </c>
      <c r="AD459" s="540"/>
      <c r="AE459" s="717"/>
      <c r="AF459" s="474"/>
      <c r="AG459" s="717"/>
    </row>
    <row r="460" spans="1:33" s="472" customFormat="1" ht="57" x14ac:dyDescent="0.25">
      <c r="A460" s="525"/>
      <c r="B460" s="692" t="s">
        <v>1993</v>
      </c>
      <c r="C460" s="1303" t="s">
        <v>1994</v>
      </c>
      <c r="D460" s="1303"/>
      <c r="E460" s="1303"/>
      <c r="F460" s="693" t="s">
        <v>3070</v>
      </c>
      <c r="G460" s="694">
        <v>340</v>
      </c>
      <c r="H460" s="694" t="s">
        <v>1996</v>
      </c>
      <c r="I460" s="694">
        <v>1832467.4</v>
      </c>
      <c r="J460" s="694"/>
      <c r="K460" s="694" t="s">
        <v>3071</v>
      </c>
      <c r="L460" s="695"/>
      <c r="M460" s="696"/>
      <c r="X460" s="674"/>
      <c r="Y460" s="675"/>
      <c r="Z460" s="675"/>
      <c r="AA460" s="499"/>
      <c r="AC460" s="474" t="s">
        <v>1994</v>
      </c>
      <c r="AD460" s="540"/>
      <c r="AE460" s="717"/>
      <c r="AF460" s="474"/>
      <c r="AG460" s="717"/>
    </row>
    <row r="461" spans="1:33" s="472" customFormat="1" ht="34.5" x14ac:dyDescent="0.25">
      <c r="A461" s="525"/>
      <c r="B461" s="692" t="s">
        <v>1678</v>
      </c>
      <c r="C461" s="1303" t="s">
        <v>1679</v>
      </c>
      <c r="D461" s="1303"/>
      <c r="E461" s="1303"/>
      <c r="F461" s="693" t="s">
        <v>3072</v>
      </c>
      <c r="G461" s="694">
        <v>111.99</v>
      </c>
      <c r="H461" s="694" t="s">
        <v>1681</v>
      </c>
      <c r="I461" s="694">
        <v>3786.38</v>
      </c>
      <c r="J461" s="694"/>
      <c r="K461" s="694" t="s">
        <v>3073</v>
      </c>
      <c r="L461" s="695"/>
      <c r="M461" s="696"/>
      <c r="X461" s="674"/>
      <c r="Y461" s="675"/>
      <c r="Z461" s="675"/>
      <c r="AA461" s="499"/>
      <c r="AC461" s="474" t="s">
        <v>1679</v>
      </c>
      <c r="AD461" s="540"/>
      <c r="AE461" s="717"/>
      <c r="AF461" s="474"/>
      <c r="AG461" s="717"/>
    </row>
    <row r="462" spans="1:33" s="472" customFormat="1" ht="23.25" x14ac:dyDescent="0.25">
      <c r="A462" s="525"/>
      <c r="B462" s="692" t="s">
        <v>2000</v>
      </c>
      <c r="C462" s="1303" t="s">
        <v>2001</v>
      </c>
      <c r="D462" s="1303"/>
      <c r="E462" s="1303"/>
      <c r="F462" s="693" t="s">
        <v>3074</v>
      </c>
      <c r="G462" s="694">
        <v>26.5</v>
      </c>
      <c r="H462" s="694" t="s">
        <v>2003</v>
      </c>
      <c r="I462" s="694">
        <v>10899.45</v>
      </c>
      <c r="J462" s="694"/>
      <c r="K462" s="694" t="s">
        <v>3075</v>
      </c>
      <c r="L462" s="695"/>
      <c r="M462" s="696"/>
      <c r="X462" s="674"/>
      <c r="Y462" s="675"/>
      <c r="Z462" s="675"/>
      <c r="AA462" s="499"/>
      <c r="AC462" s="474" t="s">
        <v>2001</v>
      </c>
      <c r="AD462" s="540"/>
      <c r="AE462" s="717"/>
      <c r="AF462" s="474"/>
      <c r="AG462" s="717"/>
    </row>
    <row r="463" spans="1:33" s="472" customFormat="1" ht="34.5" x14ac:dyDescent="0.25">
      <c r="A463" s="525"/>
      <c r="B463" s="692" t="s">
        <v>836</v>
      </c>
      <c r="C463" s="1303" t="s">
        <v>1766</v>
      </c>
      <c r="D463" s="1303"/>
      <c r="E463" s="1303"/>
      <c r="F463" s="693" t="s">
        <v>3076</v>
      </c>
      <c r="G463" s="694">
        <v>65.709999999999994</v>
      </c>
      <c r="H463" s="694" t="s">
        <v>1768</v>
      </c>
      <c r="I463" s="694">
        <v>3326.24</v>
      </c>
      <c r="J463" s="694"/>
      <c r="K463" s="694" t="s">
        <v>3077</v>
      </c>
      <c r="L463" s="695"/>
      <c r="M463" s="696"/>
      <c r="X463" s="674"/>
      <c r="Y463" s="675"/>
      <c r="Z463" s="675"/>
      <c r="AA463" s="499"/>
      <c r="AC463" s="474" t="s">
        <v>1766</v>
      </c>
      <c r="AD463" s="540"/>
      <c r="AE463" s="717"/>
      <c r="AF463" s="474"/>
      <c r="AG463" s="717"/>
    </row>
    <row r="464" spans="1:33" s="472" customFormat="1" ht="23.25" x14ac:dyDescent="0.25">
      <c r="A464" s="533" t="s">
        <v>878</v>
      </c>
      <c r="B464" s="704" t="s">
        <v>2007</v>
      </c>
      <c r="C464" s="1314" t="s">
        <v>2008</v>
      </c>
      <c r="D464" s="1314"/>
      <c r="E464" s="1314"/>
      <c r="F464" s="705" t="s">
        <v>3078</v>
      </c>
      <c r="G464" s="706">
        <v>0</v>
      </c>
      <c r="H464" s="706"/>
      <c r="I464" s="706">
        <v>0</v>
      </c>
      <c r="J464" s="706"/>
      <c r="K464" s="706"/>
      <c r="L464" s="707"/>
      <c r="M464" s="708"/>
      <c r="X464" s="674"/>
      <c r="Y464" s="675"/>
      <c r="Z464" s="675"/>
      <c r="AA464" s="499"/>
      <c r="AC464" s="474"/>
      <c r="AD464" s="540" t="s">
        <v>2008</v>
      </c>
      <c r="AE464" s="717"/>
      <c r="AF464" s="474"/>
      <c r="AG464" s="717"/>
    </row>
    <row r="465" spans="1:33" s="472" customFormat="1" ht="57" x14ac:dyDescent="0.25">
      <c r="A465" s="525"/>
      <c r="B465" s="692" t="s">
        <v>2010</v>
      </c>
      <c r="C465" s="1303" t="s">
        <v>2011</v>
      </c>
      <c r="D465" s="1303"/>
      <c r="E465" s="1303"/>
      <c r="F465" s="693" t="s">
        <v>3079</v>
      </c>
      <c r="G465" s="694">
        <v>183.68</v>
      </c>
      <c r="H465" s="694"/>
      <c r="I465" s="694">
        <v>9264.82</v>
      </c>
      <c r="J465" s="694"/>
      <c r="K465" s="694"/>
      <c r="L465" s="695"/>
      <c r="M465" s="696"/>
      <c r="X465" s="674"/>
      <c r="Y465" s="675"/>
      <c r="Z465" s="675"/>
      <c r="AA465" s="499"/>
      <c r="AC465" s="474" t="s">
        <v>2011</v>
      </c>
      <c r="AD465" s="540"/>
      <c r="AE465" s="717"/>
      <c r="AF465" s="474"/>
      <c r="AG465" s="717"/>
    </row>
    <row r="466" spans="1:33" s="472" customFormat="1" ht="23.25" x14ac:dyDescent="0.25">
      <c r="A466" s="533" t="s">
        <v>878</v>
      </c>
      <c r="B466" s="704" t="s">
        <v>2013</v>
      </c>
      <c r="C466" s="1314" t="s">
        <v>2014</v>
      </c>
      <c r="D466" s="1314"/>
      <c r="E466" s="1314"/>
      <c r="F466" s="705" t="s">
        <v>3080</v>
      </c>
      <c r="G466" s="706">
        <v>0</v>
      </c>
      <c r="H466" s="706"/>
      <c r="I466" s="706">
        <v>0</v>
      </c>
      <c r="J466" s="706"/>
      <c r="K466" s="706"/>
      <c r="L466" s="707"/>
      <c r="M466" s="708"/>
      <c r="X466" s="674"/>
      <c r="Y466" s="675"/>
      <c r="Z466" s="675"/>
      <c r="AA466" s="499"/>
      <c r="AC466" s="474"/>
      <c r="AD466" s="540" t="s">
        <v>2014</v>
      </c>
      <c r="AE466" s="717"/>
      <c r="AF466" s="474"/>
      <c r="AG466" s="717"/>
    </row>
    <row r="467" spans="1:33" s="472" customFormat="1" ht="22.5" x14ac:dyDescent="0.25">
      <c r="A467" s="533" t="s">
        <v>875</v>
      </c>
      <c r="B467" s="704" t="s">
        <v>2016</v>
      </c>
      <c r="C467" s="1314" t="s">
        <v>2017</v>
      </c>
      <c r="D467" s="1314"/>
      <c r="E467" s="1314"/>
      <c r="F467" s="705" t="s">
        <v>1950</v>
      </c>
      <c r="G467" s="706">
        <v>0</v>
      </c>
      <c r="H467" s="706"/>
      <c r="I467" s="706">
        <v>0</v>
      </c>
      <c r="J467" s="706"/>
      <c r="K467" s="706"/>
      <c r="L467" s="707"/>
      <c r="M467" s="708"/>
      <c r="X467" s="674"/>
      <c r="Y467" s="675"/>
      <c r="Z467" s="675"/>
      <c r="AA467" s="499"/>
      <c r="AC467" s="474"/>
      <c r="AD467" s="540" t="s">
        <v>2017</v>
      </c>
      <c r="AE467" s="717"/>
      <c r="AF467" s="474"/>
      <c r="AG467" s="717"/>
    </row>
    <row r="468" spans="1:33" s="472" customFormat="1" ht="45" x14ac:dyDescent="0.25">
      <c r="A468" s="676" t="s">
        <v>1340</v>
      </c>
      <c r="B468" s="677" t="s">
        <v>2041</v>
      </c>
      <c r="C468" s="1304" t="s">
        <v>1269</v>
      </c>
      <c r="D468" s="1304"/>
      <c r="E468" s="1304"/>
      <c r="F468" s="697">
        <v>25.11</v>
      </c>
      <c r="G468" s="679">
        <v>480</v>
      </c>
      <c r="H468" s="679"/>
      <c r="I468" s="679">
        <v>12053</v>
      </c>
      <c r="J468" s="679"/>
      <c r="K468" s="680"/>
      <c r="L468" s="681">
        <v>0</v>
      </c>
      <c r="M468" s="681">
        <v>0</v>
      </c>
      <c r="X468" s="674"/>
      <c r="Y468" s="675"/>
      <c r="Z468" s="675"/>
      <c r="AA468" s="499" t="s">
        <v>1269</v>
      </c>
      <c r="AC468" s="474"/>
      <c r="AD468" s="540"/>
      <c r="AE468" s="717"/>
      <c r="AF468" s="474"/>
      <c r="AG468" s="717"/>
    </row>
    <row r="469" spans="1:33" s="472" customFormat="1" ht="15" x14ac:dyDescent="0.25">
      <c r="A469" s="682"/>
      <c r="B469" s="683"/>
      <c r="C469" s="684" t="s">
        <v>3081</v>
      </c>
      <c r="D469" s="685"/>
      <c r="E469" s="685"/>
      <c r="F469" s="685"/>
      <c r="G469" s="685"/>
      <c r="H469" s="685"/>
      <c r="I469" s="685"/>
      <c r="J469" s="685"/>
      <c r="K469" s="685"/>
      <c r="L469" s="685"/>
      <c r="M469" s="686"/>
      <c r="X469" s="674"/>
      <c r="Y469" s="675"/>
      <c r="Z469" s="675"/>
      <c r="AA469" s="499"/>
      <c r="AC469" s="474"/>
      <c r="AD469" s="540"/>
      <c r="AE469" s="717"/>
      <c r="AF469" s="474"/>
      <c r="AG469" s="717"/>
    </row>
    <row r="470" spans="1:33" s="472" customFormat="1" ht="45" x14ac:dyDescent="0.25">
      <c r="A470" s="676" t="s">
        <v>1342</v>
      </c>
      <c r="B470" s="677" t="s">
        <v>2043</v>
      </c>
      <c r="C470" s="1304" t="s">
        <v>1272</v>
      </c>
      <c r="D470" s="1304"/>
      <c r="E470" s="1304"/>
      <c r="F470" s="698">
        <v>17.600000000000001</v>
      </c>
      <c r="G470" s="679">
        <v>2.44</v>
      </c>
      <c r="H470" s="679"/>
      <c r="I470" s="679">
        <v>43</v>
      </c>
      <c r="J470" s="679"/>
      <c r="K470" s="680"/>
      <c r="L470" s="681">
        <v>0</v>
      </c>
      <c r="M470" s="681">
        <v>0</v>
      </c>
      <c r="X470" s="674"/>
      <c r="Y470" s="675"/>
      <c r="Z470" s="675"/>
      <c r="AA470" s="499" t="s">
        <v>1272</v>
      </c>
      <c r="AC470" s="474"/>
      <c r="AD470" s="540"/>
      <c r="AE470" s="717"/>
      <c r="AF470" s="474"/>
      <c r="AG470" s="717"/>
    </row>
    <row r="471" spans="1:33" s="472" customFormat="1" ht="15" x14ac:dyDescent="0.25">
      <c r="A471" s="682"/>
      <c r="B471" s="683"/>
      <c r="C471" s="684" t="s">
        <v>3082</v>
      </c>
      <c r="D471" s="685"/>
      <c r="E471" s="685"/>
      <c r="F471" s="685"/>
      <c r="G471" s="685"/>
      <c r="H471" s="685"/>
      <c r="I471" s="685"/>
      <c r="J471" s="685"/>
      <c r="K471" s="685"/>
      <c r="L471" s="685"/>
      <c r="M471" s="686"/>
      <c r="X471" s="674"/>
      <c r="Y471" s="675"/>
      <c r="Z471" s="675"/>
      <c r="AA471" s="499"/>
      <c r="AC471" s="474"/>
      <c r="AD471" s="540"/>
      <c r="AE471" s="717"/>
      <c r="AF471" s="474"/>
      <c r="AG471" s="717"/>
    </row>
    <row r="472" spans="1:33" s="472" customFormat="1" ht="45.75" x14ac:dyDescent="0.25">
      <c r="A472" s="676" t="s">
        <v>1344</v>
      </c>
      <c r="B472" s="677" t="s">
        <v>2045</v>
      </c>
      <c r="C472" s="1304" t="s">
        <v>2046</v>
      </c>
      <c r="D472" s="1304"/>
      <c r="E472" s="1304"/>
      <c r="F472" s="697">
        <v>8.3699999999999992</v>
      </c>
      <c r="G472" s="679" t="s">
        <v>2047</v>
      </c>
      <c r="H472" s="679" t="s">
        <v>2048</v>
      </c>
      <c r="I472" s="679">
        <v>93690</v>
      </c>
      <c r="J472" s="679">
        <v>12565</v>
      </c>
      <c r="K472" s="680" t="s">
        <v>3083</v>
      </c>
      <c r="L472" s="689">
        <v>156.04499999999999</v>
      </c>
      <c r="M472" s="710">
        <v>1306.0999999999999</v>
      </c>
      <c r="X472" s="674"/>
      <c r="Y472" s="675"/>
      <c r="Z472" s="675"/>
      <c r="AA472" s="499" t="s">
        <v>2046</v>
      </c>
      <c r="AC472" s="474"/>
      <c r="AD472" s="540"/>
      <c r="AE472" s="717"/>
      <c r="AF472" s="474"/>
      <c r="AG472" s="717"/>
    </row>
    <row r="473" spans="1:33" s="472" customFormat="1" ht="15" x14ac:dyDescent="0.25">
      <c r="A473" s="682"/>
      <c r="B473" s="683"/>
      <c r="C473" s="684" t="s">
        <v>3084</v>
      </c>
      <c r="D473" s="685"/>
      <c r="E473" s="685"/>
      <c r="F473" s="685"/>
      <c r="G473" s="685"/>
      <c r="H473" s="685"/>
      <c r="I473" s="685"/>
      <c r="J473" s="685"/>
      <c r="K473" s="685"/>
      <c r="L473" s="685"/>
      <c r="M473" s="686"/>
      <c r="X473" s="674"/>
      <c r="Y473" s="675"/>
      <c r="Z473" s="675"/>
      <c r="AA473" s="499"/>
      <c r="AC473" s="474"/>
      <c r="AD473" s="540"/>
      <c r="AE473" s="717"/>
      <c r="AF473" s="474"/>
      <c r="AG473" s="717"/>
    </row>
    <row r="474" spans="1:33" s="472" customFormat="1" ht="15" x14ac:dyDescent="0.25">
      <c r="A474" s="560"/>
      <c r="B474" s="683"/>
      <c r="C474" s="684" t="s">
        <v>2051</v>
      </c>
      <c r="D474" s="685"/>
      <c r="E474" s="685"/>
      <c r="F474" s="685"/>
      <c r="G474" s="685"/>
      <c r="H474" s="685"/>
      <c r="I474" s="685"/>
      <c r="J474" s="685"/>
      <c r="K474" s="685"/>
      <c r="L474" s="685"/>
      <c r="M474" s="687"/>
      <c r="X474" s="674"/>
      <c r="Y474" s="675"/>
      <c r="Z474" s="675"/>
      <c r="AA474" s="499"/>
      <c r="AC474" s="474"/>
      <c r="AD474" s="540"/>
      <c r="AE474" s="717"/>
      <c r="AF474" s="474"/>
      <c r="AG474" s="717"/>
    </row>
    <row r="475" spans="1:33" s="472" customFormat="1" ht="33.75" x14ac:dyDescent="0.25">
      <c r="A475" s="560"/>
      <c r="B475" s="691" t="s">
        <v>1670</v>
      </c>
      <c r="C475" s="1301" t="s">
        <v>1671</v>
      </c>
      <c r="D475" s="1301"/>
      <c r="E475" s="1301"/>
      <c r="F475" s="1301"/>
      <c r="G475" s="1301"/>
      <c r="H475" s="1301"/>
      <c r="I475" s="1301"/>
      <c r="J475" s="1301"/>
      <c r="K475" s="1301"/>
      <c r="L475" s="1301"/>
      <c r="M475" s="1302"/>
      <c r="X475" s="674"/>
      <c r="Y475" s="675"/>
      <c r="Z475" s="675"/>
      <c r="AA475" s="499"/>
      <c r="AB475" s="509" t="s">
        <v>1671</v>
      </c>
      <c r="AC475" s="474"/>
      <c r="AD475" s="540"/>
      <c r="AE475" s="717"/>
      <c r="AF475" s="474"/>
      <c r="AG475" s="717"/>
    </row>
    <row r="476" spans="1:33" s="472" customFormat="1" ht="15" x14ac:dyDescent="0.25">
      <c r="A476" s="843"/>
      <c r="B476" s="844"/>
      <c r="C476" s="844"/>
      <c r="D476" s="844"/>
      <c r="E476" s="845" t="s">
        <v>3085</v>
      </c>
      <c r="F476" s="846"/>
      <c r="G476" s="847"/>
      <c r="H476" s="666"/>
      <c r="I476" s="848">
        <v>17546</v>
      </c>
      <c r="J476" s="849"/>
      <c r="K476" s="849"/>
      <c r="L476" s="850"/>
      <c r="M476" s="851"/>
      <c r="X476" s="674"/>
      <c r="Y476" s="675"/>
      <c r="Z476" s="675"/>
      <c r="AA476" s="499"/>
      <c r="AC476" s="474"/>
      <c r="AD476" s="540"/>
      <c r="AE476" s="717"/>
      <c r="AF476" s="474"/>
      <c r="AG476" s="717"/>
    </row>
    <row r="477" spans="1:33" s="472" customFormat="1" ht="15" x14ac:dyDescent="0.25">
      <c r="A477" s="843"/>
      <c r="B477" s="844"/>
      <c r="C477" s="844"/>
      <c r="D477" s="844"/>
      <c r="E477" s="845" t="s">
        <v>3086</v>
      </c>
      <c r="F477" s="846"/>
      <c r="G477" s="847"/>
      <c r="H477" s="666"/>
      <c r="I477" s="848">
        <v>12101</v>
      </c>
      <c r="J477" s="849"/>
      <c r="K477" s="849"/>
      <c r="L477" s="850"/>
      <c r="M477" s="851"/>
      <c r="X477" s="674"/>
      <c r="Y477" s="675"/>
      <c r="Z477" s="675"/>
      <c r="AA477" s="499"/>
      <c r="AC477" s="474"/>
      <c r="AD477" s="540"/>
      <c r="AE477" s="717"/>
      <c r="AF477" s="474"/>
      <c r="AG477" s="717"/>
    </row>
    <row r="478" spans="1:33" s="472" customFormat="1" ht="15" x14ac:dyDescent="0.25">
      <c r="A478" s="843"/>
      <c r="B478" s="844"/>
      <c r="C478" s="844"/>
      <c r="D478" s="844"/>
      <c r="E478" s="845" t="s">
        <v>2707</v>
      </c>
      <c r="F478" s="846"/>
      <c r="G478" s="847"/>
      <c r="H478" s="666"/>
      <c r="I478" s="848">
        <v>123337</v>
      </c>
      <c r="J478" s="849"/>
      <c r="K478" s="849"/>
      <c r="L478" s="850"/>
      <c r="M478" s="851"/>
      <c r="X478" s="674"/>
      <c r="Y478" s="675"/>
      <c r="Z478" s="675"/>
      <c r="AA478" s="499"/>
      <c r="AC478" s="474"/>
      <c r="AD478" s="540"/>
      <c r="AE478" s="717"/>
      <c r="AF478" s="474"/>
      <c r="AG478" s="717"/>
    </row>
    <row r="479" spans="1:33" s="472" customFormat="1" ht="23.25" x14ac:dyDescent="0.25">
      <c r="A479" s="525"/>
      <c r="B479" s="692" t="s">
        <v>1898</v>
      </c>
      <c r="C479" s="1303" t="s">
        <v>1899</v>
      </c>
      <c r="D479" s="1303"/>
      <c r="E479" s="1303"/>
      <c r="F479" s="693" t="s">
        <v>3087</v>
      </c>
      <c r="G479" s="694" t="s">
        <v>1901</v>
      </c>
      <c r="H479" s="694"/>
      <c r="I479" s="694">
        <v>12564.68</v>
      </c>
      <c r="J479" s="694">
        <v>12564.68</v>
      </c>
      <c r="K479" s="694"/>
      <c r="L479" s="695"/>
      <c r="M479" s="696"/>
      <c r="X479" s="674"/>
      <c r="Y479" s="675"/>
      <c r="Z479" s="675"/>
      <c r="AA479" s="499"/>
      <c r="AC479" s="474" t="s">
        <v>1899</v>
      </c>
      <c r="AD479" s="540"/>
      <c r="AE479" s="717"/>
      <c r="AF479" s="474"/>
      <c r="AG479" s="717"/>
    </row>
    <row r="480" spans="1:33" s="472" customFormat="1" ht="23.25" x14ac:dyDescent="0.25">
      <c r="A480" s="525"/>
      <c r="B480" s="692" t="s">
        <v>651</v>
      </c>
      <c r="C480" s="1303" t="s">
        <v>1676</v>
      </c>
      <c r="D480" s="1303"/>
      <c r="E480" s="1303"/>
      <c r="F480" s="693" t="s">
        <v>3088</v>
      </c>
      <c r="G480" s="694">
        <v>0</v>
      </c>
      <c r="H480" s="694">
        <v>0</v>
      </c>
      <c r="I480" s="694">
        <v>0</v>
      </c>
      <c r="J480" s="694"/>
      <c r="K480" s="694">
        <v>0</v>
      </c>
      <c r="L480" s="695"/>
      <c r="M480" s="696"/>
      <c r="X480" s="674"/>
      <c r="Y480" s="675"/>
      <c r="Z480" s="675"/>
      <c r="AA480" s="499"/>
      <c r="AC480" s="474" t="s">
        <v>1676</v>
      </c>
      <c r="AD480" s="540"/>
      <c r="AE480" s="717"/>
      <c r="AF480" s="474"/>
      <c r="AG480" s="717"/>
    </row>
    <row r="481" spans="1:33" s="472" customFormat="1" ht="45.75" x14ac:dyDescent="0.25">
      <c r="A481" s="525"/>
      <c r="B481" s="692" t="s">
        <v>2054</v>
      </c>
      <c r="C481" s="1303" t="s">
        <v>2055</v>
      </c>
      <c r="D481" s="1303"/>
      <c r="E481" s="1303"/>
      <c r="F481" s="693" t="s">
        <v>3089</v>
      </c>
      <c r="G481" s="694">
        <v>179.46</v>
      </c>
      <c r="H481" s="694" t="s">
        <v>2057</v>
      </c>
      <c r="I481" s="694">
        <v>10830.41</v>
      </c>
      <c r="J481" s="694"/>
      <c r="K481" s="694" t="s">
        <v>3090</v>
      </c>
      <c r="L481" s="695"/>
      <c r="M481" s="696"/>
      <c r="X481" s="674"/>
      <c r="Y481" s="675"/>
      <c r="Z481" s="675"/>
      <c r="AA481" s="499"/>
      <c r="AC481" s="474" t="s">
        <v>2055</v>
      </c>
      <c r="AD481" s="540"/>
      <c r="AE481" s="717"/>
      <c r="AF481" s="474"/>
      <c r="AG481" s="717"/>
    </row>
    <row r="482" spans="1:33" s="472" customFormat="1" ht="34.5" x14ac:dyDescent="0.25">
      <c r="A482" s="525"/>
      <c r="B482" s="692" t="s">
        <v>1678</v>
      </c>
      <c r="C482" s="1303" t="s">
        <v>1679</v>
      </c>
      <c r="D482" s="1303"/>
      <c r="E482" s="1303"/>
      <c r="F482" s="693" t="s">
        <v>3091</v>
      </c>
      <c r="G482" s="694">
        <v>111.99</v>
      </c>
      <c r="H482" s="694" t="s">
        <v>1681</v>
      </c>
      <c r="I482" s="694">
        <v>178.06</v>
      </c>
      <c r="J482" s="694"/>
      <c r="K482" s="694" t="s">
        <v>3092</v>
      </c>
      <c r="L482" s="695"/>
      <c r="M482" s="696"/>
      <c r="X482" s="674"/>
      <c r="Y482" s="675"/>
      <c r="Z482" s="675"/>
      <c r="AA482" s="499"/>
      <c r="AC482" s="474" t="s">
        <v>1679</v>
      </c>
      <c r="AD482" s="540"/>
      <c r="AE482" s="717"/>
      <c r="AF482" s="474"/>
      <c r="AG482" s="717"/>
    </row>
    <row r="483" spans="1:33" s="472" customFormat="1" ht="34.5" x14ac:dyDescent="0.25">
      <c r="A483" s="525"/>
      <c r="B483" s="692" t="s">
        <v>2061</v>
      </c>
      <c r="C483" s="1303" t="s">
        <v>2062</v>
      </c>
      <c r="D483" s="1303"/>
      <c r="E483" s="1303"/>
      <c r="F483" s="693" t="s">
        <v>3093</v>
      </c>
      <c r="G483" s="694">
        <v>6.9</v>
      </c>
      <c r="H483" s="694" t="s">
        <v>2064</v>
      </c>
      <c r="I483" s="694">
        <v>215.97</v>
      </c>
      <c r="J483" s="694"/>
      <c r="K483" s="694" t="s">
        <v>3094</v>
      </c>
      <c r="L483" s="695"/>
      <c r="M483" s="696"/>
      <c r="X483" s="674"/>
      <c r="Y483" s="675"/>
      <c r="Z483" s="675"/>
      <c r="AA483" s="499"/>
      <c r="AC483" s="474" t="s">
        <v>2062</v>
      </c>
      <c r="AD483" s="540"/>
      <c r="AE483" s="717"/>
      <c r="AF483" s="474"/>
      <c r="AG483" s="717"/>
    </row>
    <row r="484" spans="1:33" s="472" customFormat="1" ht="34.5" x14ac:dyDescent="0.25">
      <c r="A484" s="525"/>
      <c r="B484" s="692" t="s">
        <v>2066</v>
      </c>
      <c r="C484" s="1303" t="s">
        <v>2067</v>
      </c>
      <c r="D484" s="1303"/>
      <c r="E484" s="1303"/>
      <c r="F484" s="693" t="s">
        <v>3095</v>
      </c>
      <c r="G484" s="694">
        <v>80.349999999999994</v>
      </c>
      <c r="H484" s="694" t="s">
        <v>2069</v>
      </c>
      <c r="I484" s="694">
        <v>24937.43</v>
      </c>
      <c r="J484" s="694"/>
      <c r="K484" s="694" t="s">
        <v>3096</v>
      </c>
      <c r="L484" s="695"/>
      <c r="M484" s="696"/>
      <c r="X484" s="674"/>
      <c r="Y484" s="675"/>
      <c r="Z484" s="675"/>
      <c r="AA484" s="499"/>
      <c r="AC484" s="474" t="s">
        <v>2067</v>
      </c>
      <c r="AD484" s="540"/>
      <c r="AE484" s="717"/>
      <c r="AF484" s="474"/>
      <c r="AG484" s="717"/>
    </row>
    <row r="485" spans="1:33" s="472" customFormat="1" ht="34.5" x14ac:dyDescent="0.25">
      <c r="A485" s="525"/>
      <c r="B485" s="692" t="s">
        <v>836</v>
      </c>
      <c r="C485" s="1303" t="s">
        <v>1766</v>
      </c>
      <c r="D485" s="1303"/>
      <c r="E485" s="1303"/>
      <c r="F485" s="693" t="s">
        <v>3097</v>
      </c>
      <c r="G485" s="694">
        <v>65.709999999999994</v>
      </c>
      <c r="H485" s="694" t="s">
        <v>1768</v>
      </c>
      <c r="I485" s="694">
        <v>241.81</v>
      </c>
      <c r="J485" s="694"/>
      <c r="K485" s="694" t="s">
        <v>3098</v>
      </c>
      <c r="L485" s="695"/>
      <c r="M485" s="696"/>
      <c r="X485" s="674"/>
      <c r="Y485" s="675"/>
      <c r="Z485" s="675"/>
      <c r="AA485" s="499"/>
      <c r="AC485" s="474" t="s">
        <v>1766</v>
      </c>
      <c r="AD485" s="540"/>
      <c r="AE485" s="717"/>
      <c r="AF485" s="474"/>
      <c r="AG485" s="717"/>
    </row>
    <row r="486" spans="1:33" s="472" customFormat="1" ht="23.25" x14ac:dyDescent="0.25">
      <c r="A486" s="533" t="s">
        <v>875</v>
      </c>
      <c r="B486" s="704" t="s">
        <v>1770</v>
      </c>
      <c r="C486" s="1314" t="s">
        <v>1272</v>
      </c>
      <c r="D486" s="1314"/>
      <c r="E486" s="1314"/>
      <c r="F486" s="705" t="s">
        <v>1950</v>
      </c>
      <c r="G486" s="706">
        <v>2.44</v>
      </c>
      <c r="H486" s="706"/>
      <c r="I486" s="706">
        <v>0</v>
      </c>
      <c r="J486" s="706"/>
      <c r="K486" s="706"/>
      <c r="L486" s="707"/>
      <c r="M486" s="708"/>
      <c r="X486" s="674"/>
      <c r="Y486" s="675"/>
      <c r="Z486" s="675"/>
      <c r="AA486" s="499"/>
      <c r="AC486" s="474"/>
      <c r="AD486" s="540" t="s">
        <v>1272</v>
      </c>
      <c r="AE486" s="717"/>
      <c r="AF486" s="474"/>
      <c r="AG486" s="717"/>
    </row>
    <row r="487" spans="1:33" s="472" customFormat="1" ht="23.25" x14ac:dyDescent="0.25">
      <c r="A487" s="525"/>
      <c r="B487" s="692" t="s">
        <v>2073</v>
      </c>
      <c r="C487" s="1303" t="s">
        <v>2074</v>
      </c>
      <c r="D487" s="1303"/>
      <c r="E487" s="1303"/>
      <c r="F487" s="693" t="s">
        <v>3099</v>
      </c>
      <c r="G487" s="694">
        <v>30030</v>
      </c>
      <c r="H487" s="694"/>
      <c r="I487" s="694">
        <v>21.02</v>
      </c>
      <c r="J487" s="694"/>
      <c r="K487" s="694"/>
      <c r="L487" s="695"/>
      <c r="M487" s="696"/>
      <c r="X487" s="674"/>
      <c r="Y487" s="675"/>
      <c r="Z487" s="675"/>
      <c r="AA487" s="499"/>
      <c r="AC487" s="474" t="s">
        <v>2074</v>
      </c>
      <c r="AD487" s="540"/>
      <c r="AE487" s="717"/>
      <c r="AF487" s="474"/>
      <c r="AG487" s="717"/>
    </row>
    <row r="488" spans="1:33" s="472" customFormat="1" ht="23.25" x14ac:dyDescent="0.25">
      <c r="A488" s="525"/>
      <c r="B488" s="692" t="s">
        <v>1838</v>
      </c>
      <c r="C488" s="1303" t="s">
        <v>1839</v>
      </c>
      <c r="D488" s="1303"/>
      <c r="E488" s="1303"/>
      <c r="F488" s="693" t="s">
        <v>3100</v>
      </c>
      <c r="G488" s="694">
        <v>9040.01</v>
      </c>
      <c r="H488" s="694"/>
      <c r="I488" s="694">
        <v>150.97</v>
      </c>
      <c r="J488" s="694"/>
      <c r="K488" s="694"/>
      <c r="L488" s="695"/>
      <c r="M488" s="696"/>
      <c r="X488" s="674"/>
      <c r="Y488" s="675"/>
      <c r="Z488" s="675"/>
      <c r="AA488" s="499"/>
      <c r="AC488" s="474" t="s">
        <v>1839</v>
      </c>
      <c r="AD488" s="540"/>
      <c r="AE488" s="717"/>
      <c r="AF488" s="474"/>
      <c r="AG488" s="717"/>
    </row>
    <row r="489" spans="1:33" s="472" customFormat="1" ht="45.75" x14ac:dyDescent="0.25">
      <c r="A489" s="525"/>
      <c r="B489" s="692" t="s">
        <v>2077</v>
      </c>
      <c r="C489" s="1303" t="s">
        <v>2078</v>
      </c>
      <c r="D489" s="1303"/>
      <c r="E489" s="1303"/>
      <c r="F489" s="693" t="s">
        <v>3101</v>
      </c>
      <c r="G489" s="694">
        <v>67.099999999999994</v>
      </c>
      <c r="H489" s="694"/>
      <c r="I489" s="694">
        <v>561.63</v>
      </c>
      <c r="J489" s="694"/>
      <c r="K489" s="694"/>
      <c r="L489" s="695"/>
      <c r="M489" s="696"/>
      <c r="X489" s="674"/>
      <c r="Y489" s="675"/>
      <c r="Z489" s="675"/>
      <c r="AA489" s="499"/>
      <c r="AC489" s="474" t="s">
        <v>2078</v>
      </c>
      <c r="AD489" s="540"/>
      <c r="AE489" s="717"/>
      <c r="AF489" s="474"/>
      <c r="AG489" s="717"/>
    </row>
    <row r="490" spans="1:33" s="472" customFormat="1" ht="23.25" x14ac:dyDescent="0.25">
      <c r="A490" s="533" t="s">
        <v>875</v>
      </c>
      <c r="B490" s="704" t="s">
        <v>2080</v>
      </c>
      <c r="C490" s="1314" t="s">
        <v>2081</v>
      </c>
      <c r="D490" s="1314"/>
      <c r="E490" s="1314"/>
      <c r="F490" s="705" t="s">
        <v>1950</v>
      </c>
      <c r="G490" s="706">
        <v>0</v>
      </c>
      <c r="H490" s="706"/>
      <c r="I490" s="706">
        <v>0</v>
      </c>
      <c r="J490" s="706"/>
      <c r="K490" s="706"/>
      <c r="L490" s="707"/>
      <c r="M490" s="708"/>
      <c r="X490" s="674"/>
      <c r="Y490" s="675"/>
      <c r="Z490" s="675"/>
      <c r="AA490" s="499"/>
      <c r="AC490" s="474"/>
      <c r="AD490" s="540" t="s">
        <v>2081</v>
      </c>
      <c r="AE490" s="717"/>
      <c r="AF490" s="474"/>
      <c r="AG490" s="717"/>
    </row>
    <row r="491" spans="1:33" s="472" customFormat="1" ht="34.5" x14ac:dyDescent="0.25">
      <c r="A491" s="533" t="s">
        <v>875</v>
      </c>
      <c r="B491" s="704" t="s">
        <v>2082</v>
      </c>
      <c r="C491" s="1314" t="s">
        <v>2083</v>
      </c>
      <c r="D491" s="1314"/>
      <c r="E491" s="1314"/>
      <c r="F491" s="705" t="s">
        <v>1950</v>
      </c>
      <c r="G491" s="706">
        <v>412</v>
      </c>
      <c r="H491" s="706"/>
      <c r="I491" s="706">
        <v>0</v>
      </c>
      <c r="J491" s="706"/>
      <c r="K491" s="706"/>
      <c r="L491" s="707"/>
      <c r="M491" s="708"/>
      <c r="X491" s="674"/>
      <c r="Y491" s="675"/>
      <c r="Z491" s="675"/>
      <c r="AA491" s="499"/>
      <c r="AC491" s="474"/>
      <c r="AD491" s="540" t="s">
        <v>2083</v>
      </c>
      <c r="AE491" s="717"/>
      <c r="AF491" s="474"/>
      <c r="AG491" s="717"/>
    </row>
    <row r="492" spans="1:33" s="472" customFormat="1" ht="45.75" x14ac:dyDescent="0.25">
      <c r="A492" s="525" t="s">
        <v>2084</v>
      </c>
      <c r="B492" s="692" t="s">
        <v>2085</v>
      </c>
      <c r="C492" s="1303" t="s">
        <v>2086</v>
      </c>
      <c r="D492" s="1303"/>
      <c r="E492" s="1303"/>
      <c r="F492" s="693" t="s">
        <v>3102</v>
      </c>
      <c r="G492" s="694">
        <v>1553</v>
      </c>
      <c r="H492" s="694"/>
      <c r="I492" s="694">
        <v>16896.64</v>
      </c>
      <c r="J492" s="694"/>
      <c r="K492" s="694"/>
      <c r="L492" s="695"/>
      <c r="M492" s="696"/>
      <c r="X492" s="674"/>
      <c r="Y492" s="675"/>
      <c r="Z492" s="675"/>
      <c r="AA492" s="499"/>
      <c r="AC492" s="474"/>
      <c r="AD492" s="540"/>
      <c r="AE492" s="717"/>
      <c r="AF492" s="474" t="s">
        <v>2086</v>
      </c>
      <c r="AG492" s="717"/>
    </row>
    <row r="493" spans="1:33" s="472" customFormat="1" ht="45.75" x14ac:dyDescent="0.25">
      <c r="A493" s="711" t="s">
        <v>1951</v>
      </c>
      <c r="B493" s="712" t="s">
        <v>2085</v>
      </c>
      <c r="C493" s="1315" t="s">
        <v>2086</v>
      </c>
      <c r="D493" s="1315"/>
      <c r="E493" s="1315"/>
      <c r="F493" s="713" t="s">
        <v>3103</v>
      </c>
      <c r="G493" s="714">
        <v>1553</v>
      </c>
      <c r="H493" s="714"/>
      <c r="I493" s="714">
        <v>168966.39999999999</v>
      </c>
      <c r="J493" s="714"/>
      <c r="K493" s="714"/>
      <c r="L493" s="715"/>
      <c r="M493" s="716"/>
      <c r="X493" s="674"/>
      <c r="Y493" s="675"/>
      <c r="Z493" s="675"/>
      <c r="AA493" s="499"/>
      <c r="AC493" s="474"/>
      <c r="AD493" s="540"/>
      <c r="AE493" s="717"/>
      <c r="AF493" s="474"/>
      <c r="AG493" s="717" t="s">
        <v>2086</v>
      </c>
    </row>
    <row r="494" spans="1:33" s="472" customFormat="1" ht="23.25" x14ac:dyDescent="0.25">
      <c r="A494" s="533" t="s">
        <v>878</v>
      </c>
      <c r="B494" s="704" t="s">
        <v>2089</v>
      </c>
      <c r="C494" s="1314" t="s">
        <v>2090</v>
      </c>
      <c r="D494" s="1314"/>
      <c r="E494" s="1314"/>
      <c r="F494" s="705" t="s">
        <v>3104</v>
      </c>
      <c r="G494" s="706">
        <v>0</v>
      </c>
      <c r="H494" s="706"/>
      <c r="I494" s="706">
        <v>0</v>
      </c>
      <c r="J494" s="706"/>
      <c r="K494" s="706"/>
      <c r="L494" s="707"/>
      <c r="M494" s="708"/>
      <c r="X494" s="674"/>
      <c r="Y494" s="675"/>
      <c r="Z494" s="675"/>
      <c r="AA494" s="499"/>
      <c r="AC494" s="474"/>
      <c r="AD494" s="540" t="s">
        <v>2090</v>
      </c>
      <c r="AE494" s="717"/>
      <c r="AF494" s="474"/>
      <c r="AG494" s="717"/>
    </row>
    <row r="495" spans="1:33" s="472" customFormat="1" ht="23.25" x14ac:dyDescent="0.25">
      <c r="A495" s="525"/>
      <c r="B495" s="692" t="s">
        <v>2092</v>
      </c>
      <c r="C495" s="1303" t="s">
        <v>2093</v>
      </c>
      <c r="D495" s="1303"/>
      <c r="E495" s="1303"/>
      <c r="F495" s="693" t="s">
        <v>3105</v>
      </c>
      <c r="G495" s="694">
        <v>176.1</v>
      </c>
      <c r="H495" s="694"/>
      <c r="I495" s="694">
        <v>1179.17</v>
      </c>
      <c r="J495" s="694"/>
      <c r="K495" s="694"/>
      <c r="L495" s="695"/>
      <c r="M495" s="696"/>
      <c r="X495" s="674"/>
      <c r="Y495" s="675"/>
      <c r="Z495" s="675"/>
      <c r="AA495" s="499"/>
      <c r="AC495" s="474" t="s">
        <v>2093</v>
      </c>
      <c r="AD495" s="540"/>
      <c r="AE495" s="717"/>
      <c r="AF495" s="474"/>
      <c r="AG495" s="717"/>
    </row>
    <row r="496" spans="1:33" s="472" customFormat="1" ht="23.25" x14ac:dyDescent="0.25">
      <c r="A496" s="525"/>
      <c r="B496" s="692" t="s">
        <v>2095</v>
      </c>
      <c r="C496" s="1303" t="s">
        <v>2096</v>
      </c>
      <c r="D496" s="1303"/>
      <c r="E496" s="1303"/>
      <c r="F496" s="693" t="s">
        <v>3106</v>
      </c>
      <c r="G496" s="694">
        <v>207.8</v>
      </c>
      <c r="H496" s="694"/>
      <c r="I496" s="694">
        <v>1356.73</v>
      </c>
      <c r="J496" s="694"/>
      <c r="K496" s="694"/>
      <c r="L496" s="695"/>
      <c r="M496" s="696"/>
      <c r="X496" s="674"/>
      <c r="Y496" s="675"/>
      <c r="Z496" s="675"/>
      <c r="AA496" s="499"/>
      <c r="AC496" s="474" t="s">
        <v>2096</v>
      </c>
      <c r="AD496" s="540"/>
      <c r="AE496" s="717"/>
      <c r="AF496" s="474"/>
      <c r="AG496" s="717"/>
    </row>
    <row r="497" spans="1:33" s="472" customFormat="1" ht="23.25" x14ac:dyDescent="0.25">
      <c r="A497" s="525"/>
      <c r="B497" s="692" t="s">
        <v>2098</v>
      </c>
      <c r="C497" s="1303" t="s">
        <v>2099</v>
      </c>
      <c r="D497" s="1303"/>
      <c r="E497" s="1303"/>
      <c r="F497" s="693" t="s">
        <v>3107</v>
      </c>
      <c r="G497" s="694">
        <v>3468.64</v>
      </c>
      <c r="H497" s="694"/>
      <c r="I497" s="694">
        <v>5806.5</v>
      </c>
      <c r="J497" s="694"/>
      <c r="K497" s="694"/>
      <c r="L497" s="695"/>
      <c r="M497" s="696"/>
      <c r="X497" s="674"/>
      <c r="Y497" s="675"/>
      <c r="Z497" s="675"/>
      <c r="AA497" s="499"/>
      <c r="AC497" s="474" t="s">
        <v>2099</v>
      </c>
      <c r="AD497" s="540"/>
      <c r="AE497" s="717"/>
      <c r="AF497" s="474"/>
      <c r="AG497" s="717"/>
    </row>
    <row r="498" spans="1:33" s="472" customFormat="1" ht="23.25" x14ac:dyDescent="0.25">
      <c r="A498" s="533" t="s">
        <v>878</v>
      </c>
      <c r="B498" s="704" t="s">
        <v>2101</v>
      </c>
      <c r="C498" s="1314" t="s">
        <v>2102</v>
      </c>
      <c r="D498" s="1314"/>
      <c r="E498" s="1314"/>
      <c r="F498" s="705" t="s">
        <v>3108</v>
      </c>
      <c r="G498" s="706">
        <v>0</v>
      </c>
      <c r="H498" s="706"/>
      <c r="I498" s="706">
        <v>0</v>
      </c>
      <c r="J498" s="706"/>
      <c r="K498" s="706"/>
      <c r="L498" s="707"/>
      <c r="M498" s="708"/>
      <c r="X498" s="674"/>
      <c r="Y498" s="675"/>
      <c r="Z498" s="675"/>
      <c r="AA498" s="499"/>
      <c r="AC498" s="474"/>
      <c r="AD498" s="540" t="s">
        <v>2102</v>
      </c>
      <c r="AE498" s="717"/>
      <c r="AF498" s="474"/>
      <c r="AG498" s="717"/>
    </row>
    <row r="499" spans="1:33" s="472" customFormat="1" ht="34.5" x14ac:dyDescent="0.25">
      <c r="A499" s="525"/>
      <c r="B499" s="692" t="s">
        <v>2104</v>
      </c>
      <c r="C499" s="1303" t="s">
        <v>2105</v>
      </c>
      <c r="D499" s="1303"/>
      <c r="E499" s="1303"/>
      <c r="F499" s="693" t="s">
        <v>3109</v>
      </c>
      <c r="G499" s="694">
        <v>11.99</v>
      </c>
      <c r="H499" s="694"/>
      <c r="I499" s="694">
        <v>301.07</v>
      </c>
      <c r="J499" s="694"/>
      <c r="K499" s="694"/>
      <c r="L499" s="695"/>
      <c r="M499" s="696"/>
      <c r="X499" s="674"/>
      <c r="Y499" s="675"/>
      <c r="Z499" s="675"/>
      <c r="AA499" s="499"/>
      <c r="AC499" s="474" t="s">
        <v>2105</v>
      </c>
      <c r="AD499" s="540"/>
      <c r="AE499" s="717"/>
      <c r="AF499" s="474"/>
      <c r="AG499" s="717"/>
    </row>
    <row r="500" spans="1:33" s="472" customFormat="1" ht="45.75" x14ac:dyDescent="0.25">
      <c r="A500" s="525"/>
      <c r="B500" s="692" t="s">
        <v>2107</v>
      </c>
      <c r="C500" s="1303" t="s">
        <v>2108</v>
      </c>
      <c r="D500" s="1303"/>
      <c r="E500" s="1303"/>
      <c r="F500" s="693" t="s">
        <v>3110</v>
      </c>
      <c r="G500" s="694">
        <v>272.62</v>
      </c>
      <c r="H500" s="694"/>
      <c r="I500" s="694">
        <v>114.09</v>
      </c>
      <c r="J500" s="694"/>
      <c r="K500" s="694"/>
      <c r="L500" s="695"/>
      <c r="M500" s="696"/>
      <c r="X500" s="674"/>
      <c r="Y500" s="675"/>
      <c r="Z500" s="675"/>
      <c r="AA500" s="499"/>
      <c r="AC500" s="474" t="s">
        <v>2108</v>
      </c>
      <c r="AD500" s="540"/>
      <c r="AE500" s="717"/>
      <c r="AF500" s="474"/>
      <c r="AG500" s="717"/>
    </row>
    <row r="501" spans="1:33" s="472" customFormat="1" ht="57" x14ac:dyDescent="0.25">
      <c r="A501" s="525"/>
      <c r="B501" s="692" t="s">
        <v>2110</v>
      </c>
      <c r="C501" s="1303" t="s">
        <v>2111</v>
      </c>
      <c r="D501" s="1303"/>
      <c r="E501" s="1303"/>
      <c r="F501" s="693" t="s">
        <v>3111</v>
      </c>
      <c r="G501" s="694">
        <v>156.83000000000001</v>
      </c>
      <c r="H501" s="694"/>
      <c r="I501" s="694">
        <v>131.27000000000001</v>
      </c>
      <c r="J501" s="694"/>
      <c r="K501" s="694"/>
      <c r="L501" s="695"/>
      <c r="M501" s="696"/>
      <c r="X501" s="674"/>
      <c r="Y501" s="675"/>
      <c r="Z501" s="675"/>
      <c r="AA501" s="499"/>
      <c r="AC501" s="474" t="s">
        <v>2111</v>
      </c>
      <c r="AD501" s="540"/>
      <c r="AE501" s="717"/>
      <c r="AF501" s="474"/>
      <c r="AG501" s="717"/>
    </row>
    <row r="502" spans="1:33" s="472" customFormat="1" ht="23.25" x14ac:dyDescent="0.25">
      <c r="A502" s="533" t="s">
        <v>878</v>
      </c>
      <c r="B502" s="704" t="s">
        <v>2113</v>
      </c>
      <c r="C502" s="1314" t="s">
        <v>2114</v>
      </c>
      <c r="D502" s="1314"/>
      <c r="E502" s="1314"/>
      <c r="F502" s="705" t="s">
        <v>3112</v>
      </c>
      <c r="G502" s="706">
        <v>0</v>
      </c>
      <c r="H502" s="706"/>
      <c r="I502" s="706">
        <v>0</v>
      </c>
      <c r="J502" s="706"/>
      <c r="K502" s="706"/>
      <c r="L502" s="707"/>
      <c r="M502" s="708"/>
      <c r="X502" s="674"/>
      <c r="Y502" s="675"/>
      <c r="Z502" s="675"/>
      <c r="AA502" s="499"/>
      <c r="AC502" s="474"/>
      <c r="AD502" s="540" t="s">
        <v>2114</v>
      </c>
      <c r="AE502" s="717"/>
      <c r="AF502" s="474"/>
      <c r="AG502" s="717"/>
    </row>
    <row r="503" spans="1:33" s="472" customFormat="1" ht="45" x14ac:dyDescent="0.25">
      <c r="A503" s="676" t="s">
        <v>1347</v>
      </c>
      <c r="B503" s="677" t="s">
        <v>2041</v>
      </c>
      <c r="C503" s="1304" t="s">
        <v>1269</v>
      </c>
      <c r="D503" s="1304"/>
      <c r="E503" s="1304"/>
      <c r="F503" s="697">
        <v>41.85</v>
      </c>
      <c r="G503" s="679">
        <v>480</v>
      </c>
      <c r="H503" s="679"/>
      <c r="I503" s="679">
        <v>20088</v>
      </c>
      <c r="J503" s="679"/>
      <c r="K503" s="680"/>
      <c r="L503" s="681">
        <v>0</v>
      </c>
      <c r="M503" s="681">
        <v>0</v>
      </c>
      <c r="X503" s="674"/>
      <c r="Y503" s="675"/>
      <c r="Z503" s="675"/>
      <c r="AA503" s="499" t="s">
        <v>1269</v>
      </c>
      <c r="AC503" s="474"/>
      <c r="AD503" s="540"/>
      <c r="AE503" s="717"/>
      <c r="AF503" s="474"/>
      <c r="AG503" s="717"/>
    </row>
    <row r="504" spans="1:33" s="472" customFormat="1" ht="15" x14ac:dyDescent="0.25">
      <c r="A504" s="682"/>
      <c r="B504" s="683"/>
      <c r="C504" s="684" t="s">
        <v>3113</v>
      </c>
      <c r="D504" s="685"/>
      <c r="E504" s="685"/>
      <c r="F504" s="685"/>
      <c r="G504" s="685"/>
      <c r="H504" s="685"/>
      <c r="I504" s="685"/>
      <c r="J504" s="685"/>
      <c r="K504" s="685"/>
      <c r="L504" s="685"/>
      <c r="M504" s="686"/>
      <c r="X504" s="674"/>
      <c r="Y504" s="675"/>
      <c r="Z504" s="675"/>
      <c r="AA504" s="499"/>
      <c r="AC504" s="474"/>
      <c r="AD504" s="540"/>
      <c r="AE504" s="717"/>
      <c r="AF504" s="474"/>
      <c r="AG504" s="717"/>
    </row>
    <row r="505" spans="1:33" s="472" customFormat="1" ht="45" x14ac:dyDescent="0.25">
      <c r="A505" s="676" t="s">
        <v>1349</v>
      </c>
      <c r="B505" s="677" t="s">
        <v>2043</v>
      </c>
      <c r="C505" s="1304" t="s">
        <v>1272</v>
      </c>
      <c r="D505" s="1304"/>
      <c r="E505" s="1304"/>
      <c r="F505" s="698">
        <v>16.7</v>
      </c>
      <c r="G505" s="679">
        <v>2.44</v>
      </c>
      <c r="H505" s="679"/>
      <c r="I505" s="679">
        <v>41</v>
      </c>
      <c r="J505" s="679"/>
      <c r="K505" s="680"/>
      <c r="L505" s="681">
        <v>0</v>
      </c>
      <c r="M505" s="681">
        <v>0</v>
      </c>
      <c r="X505" s="674"/>
      <c r="Y505" s="675"/>
      <c r="Z505" s="675"/>
      <c r="AA505" s="499" t="s">
        <v>1272</v>
      </c>
      <c r="AC505" s="474"/>
      <c r="AD505" s="540"/>
      <c r="AE505" s="717"/>
      <c r="AF505" s="474"/>
      <c r="AG505" s="717"/>
    </row>
    <row r="506" spans="1:33" s="472" customFormat="1" ht="15" x14ac:dyDescent="0.25">
      <c r="A506" s="682"/>
      <c r="B506" s="683"/>
      <c r="C506" s="684" t="s">
        <v>3114</v>
      </c>
      <c r="D506" s="685"/>
      <c r="E506" s="685"/>
      <c r="F506" s="685"/>
      <c r="G506" s="685"/>
      <c r="H506" s="685"/>
      <c r="I506" s="685"/>
      <c r="J506" s="685"/>
      <c r="K506" s="685"/>
      <c r="L506" s="685"/>
      <c r="M506" s="686"/>
      <c r="X506" s="674"/>
      <c r="Y506" s="675"/>
      <c r="Z506" s="675"/>
      <c r="AA506" s="499"/>
      <c r="AC506" s="474"/>
      <c r="AD506" s="540"/>
      <c r="AE506" s="717"/>
      <c r="AF506" s="474"/>
      <c r="AG506" s="717"/>
    </row>
    <row r="507" spans="1:33" s="472" customFormat="1" ht="34.5" x14ac:dyDescent="0.25">
      <c r="A507" s="676" t="s">
        <v>1351</v>
      </c>
      <c r="B507" s="677" t="s">
        <v>1352</v>
      </c>
      <c r="C507" s="1304" t="s">
        <v>1283</v>
      </c>
      <c r="D507" s="1304"/>
      <c r="E507" s="1304"/>
      <c r="F507" s="688">
        <v>31</v>
      </c>
      <c r="G507" s="679" t="s">
        <v>2118</v>
      </c>
      <c r="H507" s="679"/>
      <c r="I507" s="679">
        <v>74180</v>
      </c>
      <c r="J507" s="679"/>
      <c r="K507" s="680"/>
      <c r="L507" s="681">
        <v>0</v>
      </c>
      <c r="M507" s="681">
        <v>0</v>
      </c>
      <c r="X507" s="674"/>
      <c r="Y507" s="675"/>
      <c r="Z507" s="675"/>
      <c r="AA507" s="499" t="s">
        <v>1283</v>
      </c>
      <c r="AC507" s="474"/>
      <c r="AD507" s="540"/>
      <c r="AE507" s="717"/>
      <c r="AF507" s="474"/>
      <c r="AG507" s="717"/>
    </row>
    <row r="508" spans="1:33" s="472" customFormat="1" ht="15" x14ac:dyDescent="0.25">
      <c r="A508" s="682"/>
      <c r="B508" s="683"/>
      <c r="C508" s="684" t="s">
        <v>3115</v>
      </c>
      <c r="D508" s="685"/>
      <c r="E508" s="685"/>
      <c r="F508" s="685"/>
      <c r="G508" s="685"/>
      <c r="H508" s="685"/>
      <c r="I508" s="685"/>
      <c r="J508" s="685"/>
      <c r="K508" s="685"/>
      <c r="L508" s="685"/>
      <c r="M508" s="686"/>
      <c r="X508" s="674"/>
      <c r="Y508" s="675"/>
      <c r="Z508" s="675"/>
      <c r="AA508" s="499"/>
      <c r="AC508" s="474"/>
      <c r="AD508" s="540"/>
      <c r="AE508" s="717"/>
      <c r="AF508" s="474"/>
      <c r="AG508" s="717"/>
    </row>
    <row r="509" spans="1:33" s="472" customFormat="1" ht="15" x14ac:dyDescent="0.25">
      <c r="A509" s="560"/>
      <c r="B509" s="683"/>
      <c r="C509" s="684" t="s">
        <v>2120</v>
      </c>
      <c r="D509" s="685"/>
      <c r="E509" s="685"/>
      <c r="F509" s="685"/>
      <c r="G509" s="685"/>
      <c r="H509" s="685"/>
      <c r="I509" s="685"/>
      <c r="J509" s="685"/>
      <c r="K509" s="685"/>
      <c r="L509" s="685"/>
      <c r="M509" s="687"/>
      <c r="X509" s="674"/>
      <c r="Y509" s="675"/>
      <c r="Z509" s="675"/>
      <c r="AA509" s="499"/>
      <c r="AC509" s="474"/>
      <c r="AD509" s="540"/>
      <c r="AE509" s="717"/>
      <c r="AF509" s="474"/>
      <c r="AG509" s="717"/>
    </row>
    <row r="510" spans="1:33" s="472" customFormat="1" ht="34.5" x14ac:dyDescent="0.25">
      <c r="A510" s="676" t="s">
        <v>1354</v>
      </c>
      <c r="B510" s="677" t="s">
        <v>1355</v>
      </c>
      <c r="C510" s="1304" t="s">
        <v>1288</v>
      </c>
      <c r="D510" s="1304"/>
      <c r="E510" s="1304"/>
      <c r="F510" s="688">
        <v>248</v>
      </c>
      <c r="G510" s="679" t="s">
        <v>2121</v>
      </c>
      <c r="H510" s="679"/>
      <c r="I510" s="679">
        <v>426996</v>
      </c>
      <c r="J510" s="679"/>
      <c r="K510" s="680"/>
      <c r="L510" s="681">
        <v>0</v>
      </c>
      <c r="M510" s="681">
        <v>0</v>
      </c>
      <c r="X510" s="674"/>
      <c r="Y510" s="675"/>
      <c r="Z510" s="675"/>
      <c r="AA510" s="499" t="s">
        <v>1288</v>
      </c>
      <c r="AC510" s="474"/>
      <c r="AD510" s="540"/>
      <c r="AE510" s="717"/>
      <c r="AF510" s="474"/>
      <c r="AG510" s="717"/>
    </row>
    <row r="511" spans="1:33" s="472" customFormat="1" ht="15" x14ac:dyDescent="0.25">
      <c r="A511" s="682"/>
      <c r="B511" s="683"/>
      <c r="C511" s="684" t="s">
        <v>3116</v>
      </c>
      <c r="D511" s="685"/>
      <c r="E511" s="685"/>
      <c r="F511" s="685"/>
      <c r="G511" s="685"/>
      <c r="H511" s="685"/>
      <c r="I511" s="685"/>
      <c r="J511" s="685"/>
      <c r="K511" s="685"/>
      <c r="L511" s="685"/>
      <c r="M511" s="686"/>
      <c r="X511" s="674"/>
      <c r="Y511" s="675"/>
      <c r="Z511" s="675"/>
      <c r="AA511" s="499"/>
      <c r="AC511" s="474"/>
      <c r="AD511" s="540"/>
      <c r="AE511" s="717"/>
      <c r="AF511" s="474"/>
      <c r="AG511" s="717"/>
    </row>
    <row r="512" spans="1:33" s="472" customFormat="1" ht="15" x14ac:dyDescent="0.25">
      <c r="A512" s="560"/>
      <c r="B512" s="683"/>
      <c r="C512" s="684" t="s">
        <v>2123</v>
      </c>
      <c r="D512" s="685"/>
      <c r="E512" s="685"/>
      <c r="F512" s="685"/>
      <c r="G512" s="685"/>
      <c r="H512" s="685"/>
      <c r="I512" s="685"/>
      <c r="J512" s="685"/>
      <c r="K512" s="685"/>
      <c r="L512" s="685"/>
      <c r="M512" s="687"/>
      <c r="X512" s="674"/>
      <c r="Y512" s="675"/>
      <c r="Z512" s="675"/>
      <c r="AA512" s="499"/>
      <c r="AC512" s="474"/>
      <c r="AD512" s="540"/>
      <c r="AE512" s="717"/>
      <c r="AF512" s="474"/>
      <c r="AG512" s="717"/>
    </row>
    <row r="513" spans="1:33" s="472" customFormat="1" ht="34.5" x14ac:dyDescent="0.25">
      <c r="A513" s="676" t="s">
        <v>1357</v>
      </c>
      <c r="B513" s="677" t="s">
        <v>1358</v>
      </c>
      <c r="C513" s="1304" t="s">
        <v>1292</v>
      </c>
      <c r="D513" s="1304"/>
      <c r="E513" s="1304"/>
      <c r="F513" s="688">
        <v>527</v>
      </c>
      <c r="G513" s="679" t="s">
        <v>2124</v>
      </c>
      <c r="H513" s="679"/>
      <c r="I513" s="679">
        <v>242921</v>
      </c>
      <c r="J513" s="679"/>
      <c r="K513" s="680"/>
      <c r="L513" s="681">
        <v>0</v>
      </c>
      <c r="M513" s="681">
        <v>0</v>
      </c>
      <c r="X513" s="674"/>
      <c r="Y513" s="675"/>
      <c r="Z513" s="675"/>
      <c r="AA513" s="499" t="s">
        <v>1292</v>
      </c>
      <c r="AC513" s="474"/>
      <c r="AD513" s="540"/>
      <c r="AE513" s="717"/>
      <c r="AF513" s="474"/>
      <c r="AG513" s="717"/>
    </row>
    <row r="514" spans="1:33" s="472" customFormat="1" ht="15" x14ac:dyDescent="0.25">
      <c r="A514" s="682"/>
      <c r="B514" s="683"/>
      <c r="C514" s="684" t="s">
        <v>3117</v>
      </c>
      <c r="D514" s="685"/>
      <c r="E514" s="685"/>
      <c r="F514" s="685"/>
      <c r="G514" s="685"/>
      <c r="H514" s="685"/>
      <c r="I514" s="685"/>
      <c r="J514" s="685"/>
      <c r="K514" s="685"/>
      <c r="L514" s="685"/>
      <c r="M514" s="686"/>
      <c r="X514" s="674"/>
      <c r="Y514" s="675"/>
      <c r="Z514" s="675"/>
      <c r="AA514" s="499"/>
      <c r="AC514" s="474"/>
      <c r="AD514" s="540"/>
      <c r="AE514" s="717"/>
      <c r="AF514" s="474"/>
      <c r="AG514" s="717"/>
    </row>
    <row r="515" spans="1:33" s="472" customFormat="1" ht="15" x14ac:dyDescent="0.25">
      <c r="A515" s="560"/>
      <c r="B515" s="683"/>
      <c r="C515" s="684" t="s">
        <v>2126</v>
      </c>
      <c r="D515" s="685"/>
      <c r="E515" s="685"/>
      <c r="F515" s="685"/>
      <c r="G515" s="685"/>
      <c r="H515" s="685"/>
      <c r="I515" s="685"/>
      <c r="J515" s="685"/>
      <c r="K515" s="685"/>
      <c r="L515" s="685"/>
      <c r="M515" s="687"/>
      <c r="X515" s="674"/>
      <c r="Y515" s="675"/>
      <c r="Z515" s="675"/>
      <c r="AA515" s="499"/>
      <c r="AC515" s="474"/>
      <c r="AD515" s="540"/>
      <c r="AE515" s="717"/>
      <c r="AF515" s="474"/>
      <c r="AG515" s="717"/>
    </row>
    <row r="516" spans="1:33" s="472" customFormat="1" ht="33.75" x14ac:dyDescent="0.25">
      <c r="A516" s="676" t="s">
        <v>1360</v>
      </c>
      <c r="B516" s="677" t="s">
        <v>1361</v>
      </c>
      <c r="C516" s="1304" t="s">
        <v>1296</v>
      </c>
      <c r="D516" s="1304"/>
      <c r="E516" s="1304"/>
      <c r="F516" s="688">
        <v>248</v>
      </c>
      <c r="G516" s="679" t="s">
        <v>2127</v>
      </c>
      <c r="H516" s="679"/>
      <c r="I516" s="679">
        <v>35194</v>
      </c>
      <c r="J516" s="679"/>
      <c r="K516" s="680"/>
      <c r="L516" s="681">
        <v>0</v>
      </c>
      <c r="M516" s="681">
        <v>0</v>
      </c>
      <c r="X516" s="674"/>
      <c r="Y516" s="675"/>
      <c r="Z516" s="675"/>
      <c r="AA516" s="499" t="s">
        <v>1296</v>
      </c>
      <c r="AC516" s="474"/>
      <c r="AD516" s="540"/>
      <c r="AE516" s="717"/>
      <c r="AF516" s="474"/>
      <c r="AG516" s="717"/>
    </row>
    <row r="517" spans="1:33" s="472" customFormat="1" ht="15" x14ac:dyDescent="0.25">
      <c r="A517" s="682"/>
      <c r="B517" s="683"/>
      <c r="C517" s="684" t="s">
        <v>3116</v>
      </c>
      <c r="D517" s="685"/>
      <c r="E517" s="685"/>
      <c r="F517" s="685"/>
      <c r="G517" s="685"/>
      <c r="H517" s="685"/>
      <c r="I517" s="685"/>
      <c r="J517" s="685"/>
      <c r="K517" s="685"/>
      <c r="L517" s="685"/>
      <c r="M517" s="686"/>
      <c r="X517" s="674"/>
      <c r="Y517" s="675"/>
      <c r="Z517" s="675"/>
      <c r="AA517" s="499"/>
      <c r="AC517" s="474"/>
      <c r="AD517" s="540"/>
      <c r="AE517" s="717"/>
      <c r="AF517" s="474"/>
      <c r="AG517" s="717"/>
    </row>
    <row r="518" spans="1:33" s="472" customFormat="1" ht="15" x14ac:dyDescent="0.25">
      <c r="A518" s="560"/>
      <c r="B518" s="683"/>
      <c r="C518" s="684" t="s">
        <v>2128</v>
      </c>
      <c r="D518" s="685"/>
      <c r="E518" s="685"/>
      <c r="F518" s="685"/>
      <c r="G518" s="685"/>
      <c r="H518" s="685"/>
      <c r="I518" s="685"/>
      <c r="J518" s="685"/>
      <c r="K518" s="685"/>
      <c r="L518" s="685"/>
      <c r="M518" s="687"/>
      <c r="X518" s="674"/>
      <c r="Y518" s="675"/>
      <c r="Z518" s="675"/>
      <c r="AA518" s="499"/>
      <c r="AC518" s="474"/>
      <c r="AD518" s="540"/>
      <c r="AE518" s="717"/>
      <c r="AF518" s="474"/>
      <c r="AG518" s="717"/>
    </row>
    <row r="519" spans="1:33" s="472" customFormat="1" ht="34.5" x14ac:dyDescent="0.25">
      <c r="A519" s="676" t="s">
        <v>1362</v>
      </c>
      <c r="B519" s="677" t="s">
        <v>1363</v>
      </c>
      <c r="C519" s="1304" t="s">
        <v>1299</v>
      </c>
      <c r="D519" s="1304"/>
      <c r="E519" s="1304"/>
      <c r="F519" s="688">
        <v>31</v>
      </c>
      <c r="G519" s="679" t="s">
        <v>2129</v>
      </c>
      <c r="H519" s="679"/>
      <c r="I519" s="679">
        <v>53916</v>
      </c>
      <c r="J519" s="679"/>
      <c r="K519" s="680"/>
      <c r="L519" s="681">
        <v>0</v>
      </c>
      <c r="M519" s="681">
        <v>0</v>
      </c>
      <c r="X519" s="674"/>
      <c r="Y519" s="675"/>
      <c r="Z519" s="675"/>
      <c r="AA519" s="499" t="s">
        <v>1299</v>
      </c>
      <c r="AC519" s="474"/>
      <c r="AD519" s="540"/>
      <c r="AE519" s="717"/>
      <c r="AF519" s="474"/>
      <c r="AG519" s="717"/>
    </row>
    <row r="520" spans="1:33" s="472" customFormat="1" ht="15" x14ac:dyDescent="0.25">
      <c r="A520" s="682"/>
      <c r="B520" s="683"/>
      <c r="C520" s="684" t="s">
        <v>3115</v>
      </c>
      <c r="D520" s="685"/>
      <c r="E520" s="685"/>
      <c r="F520" s="685"/>
      <c r="G520" s="685"/>
      <c r="H520" s="685"/>
      <c r="I520" s="685"/>
      <c r="J520" s="685"/>
      <c r="K520" s="685"/>
      <c r="L520" s="685"/>
      <c r="M520" s="686"/>
      <c r="X520" s="674"/>
      <c r="Y520" s="675"/>
      <c r="Z520" s="675"/>
      <c r="AA520" s="499"/>
      <c r="AC520" s="474"/>
      <c r="AD520" s="540"/>
      <c r="AE520" s="717"/>
      <c r="AF520" s="474"/>
      <c r="AG520" s="717"/>
    </row>
    <row r="521" spans="1:33" s="472" customFormat="1" ht="15" x14ac:dyDescent="0.25">
      <c r="A521" s="560"/>
      <c r="B521" s="683"/>
      <c r="C521" s="684" t="s">
        <v>2130</v>
      </c>
      <c r="D521" s="685"/>
      <c r="E521" s="685"/>
      <c r="F521" s="685"/>
      <c r="G521" s="685"/>
      <c r="H521" s="685"/>
      <c r="I521" s="685"/>
      <c r="J521" s="685"/>
      <c r="K521" s="685"/>
      <c r="L521" s="685"/>
      <c r="M521" s="687"/>
      <c r="X521" s="674"/>
      <c r="Y521" s="675"/>
      <c r="Z521" s="675"/>
      <c r="AA521" s="499"/>
      <c r="AC521" s="474"/>
      <c r="AD521" s="540"/>
      <c r="AE521" s="717"/>
      <c r="AF521" s="474"/>
      <c r="AG521" s="717"/>
    </row>
    <row r="522" spans="1:33" s="472" customFormat="1" ht="45.75" x14ac:dyDescent="0.25">
      <c r="A522" s="676" t="s">
        <v>1364</v>
      </c>
      <c r="B522" s="677" t="s">
        <v>2131</v>
      </c>
      <c r="C522" s="1304" t="s">
        <v>2132</v>
      </c>
      <c r="D522" s="1304"/>
      <c r="E522" s="1304"/>
      <c r="F522" s="688">
        <v>279</v>
      </c>
      <c r="G522" s="679" t="s">
        <v>1303</v>
      </c>
      <c r="H522" s="679" t="s">
        <v>1304</v>
      </c>
      <c r="I522" s="679">
        <v>1579</v>
      </c>
      <c r="J522" s="679">
        <v>644</v>
      </c>
      <c r="K522" s="680" t="s">
        <v>1365</v>
      </c>
      <c r="L522" s="689">
        <v>0.255</v>
      </c>
      <c r="M522" s="690">
        <v>71.150000000000006</v>
      </c>
      <c r="X522" s="674"/>
      <c r="Y522" s="675"/>
      <c r="Z522" s="675"/>
      <c r="AA522" s="499" t="s">
        <v>2132</v>
      </c>
      <c r="AC522" s="474"/>
      <c r="AD522" s="540"/>
      <c r="AE522" s="717"/>
      <c r="AF522" s="474"/>
      <c r="AG522" s="717"/>
    </row>
    <row r="523" spans="1:33" s="472" customFormat="1" ht="33.75" x14ac:dyDescent="0.25">
      <c r="A523" s="560"/>
      <c r="B523" s="691" t="s">
        <v>1670</v>
      </c>
      <c r="C523" s="1301" t="s">
        <v>1671</v>
      </c>
      <c r="D523" s="1301"/>
      <c r="E523" s="1301"/>
      <c r="F523" s="1301"/>
      <c r="G523" s="1301"/>
      <c r="H523" s="1301"/>
      <c r="I523" s="1301"/>
      <c r="J523" s="1301"/>
      <c r="K523" s="1301"/>
      <c r="L523" s="1301"/>
      <c r="M523" s="1302"/>
      <c r="X523" s="674"/>
      <c r="Y523" s="675"/>
      <c r="Z523" s="675"/>
      <c r="AA523" s="499"/>
      <c r="AB523" s="509" t="s">
        <v>1671</v>
      </c>
      <c r="AC523" s="474"/>
      <c r="AD523" s="540"/>
      <c r="AE523" s="717"/>
      <c r="AF523" s="474"/>
      <c r="AG523" s="717"/>
    </row>
    <row r="524" spans="1:33" s="472" customFormat="1" ht="15" x14ac:dyDescent="0.25">
      <c r="A524" s="843"/>
      <c r="B524" s="844"/>
      <c r="C524" s="844"/>
      <c r="D524" s="844"/>
      <c r="E524" s="845" t="s">
        <v>3118</v>
      </c>
      <c r="F524" s="846"/>
      <c r="G524" s="847"/>
      <c r="H524" s="666"/>
      <c r="I524" s="848">
        <v>831</v>
      </c>
      <c r="J524" s="849"/>
      <c r="K524" s="849"/>
      <c r="L524" s="850"/>
      <c r="M524" s="851"/>
      <c r="X524" s="674"/>
      <c r="Y524" s="675"/>
      <c r="Z524" s="675"/>
      <c r="AA524" s="499"/>
      <c r="AC524" s="474"/>
      <c r="AD524" s="540"/>
      <c r="AE524" s="717"/>
      <c r="AF524" s="474"/>
      <c r="AG524" s="717"/>
    </row>
    <row r="525" spans="1:33" s="472" customFormat="1" ht="15" x14ac:dyDescent="0.25">
      <c r="A525" s="843"/>
      <c r="B525" s="844"/>
      <c r="C525" s="844"/>
      <c r="D525" s="844"/>
      <c r="E525" s="845" t="s">
        <v>3119</v>
      </c>
      <c r="F525" s="846"/>
      <c r="G525" s="847"/>
      <c r="H525" s="666"/>
      <c r="I525" s="848">
        <v>378</v>
      </c>
      <c r="J525" s="849"/>
      <c r="K525" s="849"/>
      <c r="L525" s="850"/>
      <c r="M525" s="851"/>
      <c r="X525" s="674"/>
      <c r="Y525" s="675"/>
      <c r="Z525" s="675"/>
      <c r="AA525" s="499"/>
      <c r="AC525" s="474"/>
      <c r="AD525" s="540"/>
      <c r="AE525" s="717"/>
      <c r="AF525" s="474"/>
      <c r="AG525" s="717"/>
    </row>
    <row r="526" spans="1:33" s="472" customFormat="1" ht="15" x14ac:dyDescent="0.25">
      <c r="A526" s="843"/>
      <c r="B526" s="844"/>
      <c r="C526" s="844"/>
      <c r="D526" s="844"/>
      <c r="E526" s="845" t="s">
        <v>2707</v>
      </c>
      <c r="F526" s="846"/>
      <c r="G526" s="847"/>
      <c r="H526" s="666"/>
      <c r="I526" s="848">
        <v>2788</v>
      </c>
      <c r="J526" s="849"/>
      <c r="K526" s="849"/>
      <c r="L526" s="850"/>
      <c r="M526" s="851"/>
      <c r="X526" s="674"/>
      <c r="Y526" s="675"/>
      <c r="Z526" s="675"/>
      <c r="AA526" s="499"/>
      <c r="AC526" s="474"/>
      <c r="AD526" s="540"/>
      <c r="AE526" s="717"/>
      <c r="AF526" s="474"/>
      <c r="AG526" s="717"/>
    </row>
    <row r="527" spans="1:33" s="472" customFormat="1" ht="23.25" x14ac:dyDescent="0.25">
      <c r="A527" s="525"/>
      <c r="B527" s="692" t="s">
        <v>2134</v>
      </c>
      <c r="C527" s="1303" t="s">
        <v>2135</v>
      </c>
      <c r="D527" s="1303"/>
      <c r="E527" s="1303"/>
      <c r="F527" s="693" t="s">
        <v>3120</v>
      </c>
      <c r="G527" s="694" t="s">
        <v>2137</v>
      </c>
      <c r="H527" s="694"/>
      <c r="I527" s="694">
        <v>645.33000000000004</v>
      </c>
      <c r="J527" s="694">
        <v>645.33000000000004</v>
      </c>
      <c r="K527" s="694"/>
      <c r="L527" s="695"/>
      <c r="M527" s="696"/>
      <c r="X527" s="674"/>
      <c r="Y527" s="675"/>
      <c r="Z527" s="675"/>
      <c r="AA527" s="499"/>
      <c r="AC527" s="474" t="s">
        <v>2135</v>
      </c>
      <c r="AD527" s="540"/>
      <c r="AE527" s="717"/>
      <c r="AF527" s="474"/>
      <c r="AG527" s="717"/>
    </row>
    <row r="528" spans="1:33" s="472" customFormat="1" ht="23.25" x14ac:dyDescent="0.25">
      <c r="A528" s="525"/>
      <c r="B528" s="692" t="s">
        <v>651</v>
      </c>
      <c r="C528" s="1303" t="s">
        <v>1676</v>
      </c>
      <c r="D528" s="1303"/>
      <c r="E528" s="1303"/>
      <c r="F528" s="693" t="s">
        <v>3121</v>
      </c>
      <c r="G528" s="694">
        <v>0</v>
      </c>
      <c r="H528" s="694">
        <v>0</v>
      </c>
      <c r="I528" s="694">
        <v>0</v>
      </c>
      <c r="J528" s="694"/>
      <c r="K528" s="694">
        <v>0</v>
      </c>
      <c r="L528" s="695"/>
      <c r="M528" s="696"/>
      <c r="X528" s="674"/>
      <c r="Y528" s="675"/>
      <c r="Z528" s="675"/>
      <c r="AA528" s="499"/>
      <c r="AC528" s="474" t="s">
        <v>1676</v>
      </c>
      <c r="AD528" s="540"/>
      <c r="AE528" s="717"/>
      <c r="AF528" s="474"/>
      <c r="AG528" s="717"/>
    </row>
    <row r="529" spans="1:33" s="472" customFormat="1" ht="34.5" x14ac:dyDescent="0.25">
      <c r="A529" s="525"/>
      <c r="B529" s="692" t="s">
        <v>836</v>
      </c>
      <c r="C529" s="1303" t="s">
        <v>1766</v>
      </c>
      <c r="D529" s="1303"/>
      <c r="E529" s="1303"/>
      <c r="F529" s="693" t="s">
        <v>3122</v>
      </c>
      <c r="G529" s="694">
        <v>65.709999999999994</v>
      </c>
      <c r="H529" s="694" t="s">
        <v>1768</v>
      </c>
      <c r="I529" s="694">
        <v>366.66</v>
      </c>
      <c r="J529" s="694"/>
      <c r="K529" s="694" t="s">
        <v>3123</v>
      </c>
      <c r="L529" s="695"/>
      <c r="M529" s="696"/>
      <c r="X529" s="674"/>
      <c r="Y529" s="675"/>
      <c r="Z529" s="675"/>
      <c r="AA529" s="499"/>
      <c r="AC529" s="474" t="s">
        <v>1766</v>
      </c>
      <c r="AD529" s="540"/>
      <c r="AE529" s="717"/>
      <c r="AF529" s="474"/>
      <c r="AG529" s="717"/>
    </row>
    <row r="530" spans="1:33" s="472" customFormat="1" ht="23.25" x14ac:dyDescent="0.25">
      <c r="A530" s="525"/>
      <c r="B530" s="692" t="s">
        <v>840</v>
      </c>
      <c r="C530" s="1303" t="s">
        <v>1823</v>
      </c>
      <c r="D530" s="1303"/>
      <c r="E530" s="1303"/>
      <c r="F530" s="693" t="s">
        <v>3124</v>
      </c>
      <c r="G530" s="694">
        <v>1.2</v>
      </c>
      <c r="H530" s="694" t="s">
        <v>1825</v>
      </c>
      <c r="I530" s="694">
        <v>50.22</v>
      </c>
      <c r="J530" s="694"/>
      <c r="K530" s="694" t="s">
        <v>3125</v>
      </c>
      <c r="L530" s="695"/>
      <c r="M530" s="696"/>
      <c r="X530" s="674"/>
      <c r="Y530" s="675"/>
      <c r="Z530" s="675"/>
      <c r="AA530" s="499"/>
      <c r="AC530" s="474" t="s">
        <v>1823</v>
      </c>
      <c r="AD530" s="540"/>
      <c r="AE530" s="717"/>
      <c r="AF530" s="474"/>
      <c r="AG530" s="717"/>
    </row>
    <row r="531" spans="1:33" s="472" customFormat="1" ht="23.25" x14ac:dyDescent="0.25">
      <c r="A531" s="525"/>
      <c r="B531" s="692" t="s">
        <v>845</v>
      </c>
      <c r="C531" s="1303" t="s">
        <v>1831</v>
      </c>
      <c r="D531" s="1303"/>
      <c r="E531" s="1303"/>
      <c r="F531" s="693" t="s">
        <v>3124</v>
      </c>
      <c r="G531" s="694">
        <v>6.22</v>
      </c>
      <c r="H531" s="694"/>
      <c r="I531" s="694">
        <v>260.31</v>
      </c>
      <c r="J531" s="694"/>
      <c r="K531" s="694"/>
      <c r="L531" s="695"/>
      <c r="M531" s="696"/>
      <c r="X531" s="674"/>
      <c r="Y531" s="675"/>
      <c r="Z531" s="675"/>
      <c r="AA531" s="499"/>
      <c r="AC531" s="474" t="s">
        <v>1831</v>
      </c>
      <c r="AD531" s="540"/>
      <c r="AE531" s="717"/>
      <c r="AF531" s="474"/>
      <c r="AG531" s="717"/>
    </row>
    <row r="532" spans="1:33" s="472" customFormat="1" ht="23.25" x14ac:dyDescent="0.25">
      <c r="A532" s="525"/>
      <c r="B532" s="692" t="s">
        <v>848</v>
      </c>
      <c r="C532" s="1303" t="s">
        <v>1833</v>
      </c>
      <c r="D532" s="1303"/>
      <c r="E532" s="1303"/>
      <c r="F532" s="693" t="s">
        <v>3121</v>
      </c>
      <c r="G532" s="694">
        <v>6.09</v>
      </c>
      <c r="H532" s="694"/>
      <c r="I532" s="694">
        <v>50.97</v>
      </c>
      <c r="J532" s="694"/>
      <c r="K532" s="694"/>
      <c r="L532" s="695"/>
      <c r="M532" s="696"/>
      <c r="X532" s="674"/>
      <c r="Y532" s="675"/>
      <c r="Z532" s="675"/>
      <c r="AA532" s="499"/>
      <c r="AC532" s="474" t="s">
        <v>1833</v>
      </c>
      <c r="AD532" s="540"/>
      <c r="AE532" s="717"/>
      <c r="AF532" s="474"/>
      <c r="AG532" s="717"/>
    </row>
    <row r="533" spans="1:33" s="472" customFormat="1" ht="15" x14ac:dyDescent="0.25">
      <c r="A533" s="1311" t="s">
        <v>1366</v>
      </c>
      <c r="B533" s="1312"/>
      <c r="C533" s="1312"/>
      <c r="D533" s="1312"/>
      <c r="E533" s="1312"/>
      <c r="F533" s="1312"/>
      <c r="G533" s="1312"/>
      <c r="H533" s="1312"/>
      <c r="I533" s="1312"/>
      <c r="J533" s="1312"/>
      <c r="K533" s="1312"/>
      <c r="L533" s="1312"/>
      <c r="M533" s="1313"/>
      <c r="X533" s="674"/>
      <c r="Y533" s="675" t="s">
        <v>1366</v>
      </c>
      <c r="Z533" s="675"/>
      <c r="AA533" s="499"/>
      <c r="AC533" s="474"/>
      <c r="AD533" s="540"/>
      <c r="AE533" s="717"/>
      <c r="AF533" s="474"/>
      <c r="AG533" s="717"/>
    </row>
    <row r="534" spans="1:33" s="472" customFormat="1" ht="57" x14ac:dyDescent="0.25">
      <c r="A534" s="676" t="s">
        <v>1367</v>
      </c>
      <c r="B534" s="677" t="s">
        <v>1969</v>
      </c>
      <c r="C534" s="1304" t="s">
        <v>1970</v>
      </c>
      <c r="D534" s="1304"/>
      <c r="E534" s="1304"/>
      <c r="F534" s="678">
        <v>0.16800000000000001</v>
      </c>
      <c r="G534" s="679" t="s">
        <v>1971</v>
      </c>
      <c r="H534" s="679" t="s">
        <v>1972</v>
      </c>
      <c r="I534" s="679">
        <v>21487</v>
      </c>
      <c r="J534" s="679">
        <v>1680</v>
      </c>
      <c r="K534" s="680" t="s">
        <v>3126</v>
      </c>
      <c r="L534" s="709">
        <v>1039.7328</v>
      </c>
      <c r="M534" s="690">
        <v>174.68</v>
      </c>
      <c r="X534" s="674"/>
      <c r="Y534" s="675"/>
      <c r="Z534" s="675"/>
      <c r="AA534" s="499" t="s">
        <v>1970</v>
      </c>
      <c r="AC534" s="474"/>
      <c r="AD534" s="540"/>
      <c r="AE534" s="717"/>
      <c r="AF534" s="474"/>
      <c r="AG534" s="717"/>
    </row>
    <row r="535" spans="1:33" s="472" customFormat="1" ht="15" x14ac:dyDescent="0.25">
      <c r="A535" s="682"/>
      <c r="B535" s="683"/>
      <c r="C535" s="684" t="s">
        <v>3127</v>
      </c>
      <c r="D535" s="685"/>
      <c r="E535" s="685"/>
      <c r="F535" s="685"/>
      <c r="G535" s="685"/>
      <c r="H535" s="685"/>
      <c r="I535" s="685"/>
      <c r="J535" s="685"/>
      <c r="K535" s="685"/>
      <c r="L535" s="685"/>
      <c r="M535" s="686"/>
      <c r="X535" s="674"/>
      <c r="Y535" s="675"/>
      <c r="Z535" s="675"/>
      <c r="AA535" s="499"/>
      <c r="AC535" s="474"/>
      <c r="AD535" s="540"/>
      <c r="AE535" s="717"/>
      <c r="AF535" s="474"/>
      <c r="AG535" s="717"/>
    </row>
    <row r="536" spans="1:33" s="472" customFormat="1" ht="15" x14ac:dyDescent="0.25">
      <c r="A536" s="560"/>
      <c r="B536" s="691" t="s">
        <v>1975</v>
      </c>
      <c r="C536" s="1301" t="s">
        <v>1976</v>
      </c>
      <c r="D536" s="1301"/>
      <c r="E536" s="1301"/>
      <c r="F536" s="1301"/>
      <c r="G536" s="1301"/>
      <c r="H536" s="1301"/>
      <c r="I536" s="1301"/>
      <c r="J536" s="1301"/>
      <c r="K536" s="1301"/>
      <c r="L536" s="1301"/>
      <c r="M536" s="1302"/>
      <c r="X536" s="674"/>
      <c r="Y536" s="675"/>
      <c r="Z536" s="675"/>
      <c r="AA536" s="499"/>
      <c r="AB536" s="509" t="s">
        <v>1976</v>
      </c>
      <c r="AC536" s="474"/>
      <c r="AD536" s="540"/>
      <c r="AE536" s="717"/>
      <c r="AF536" s="474"/>
      <c r="AG536" s="717"/>
    </row>
    <row r="537" spans="1:33" s="472" customFormat="1" ht="15" x14ac:dyDescent="0.25">
      <c r="A537" s="560"/>
      <c r="B537" s="691" t="s">
        <v>1977</v>
      </c>
      <c r="C537" s="1301" t="s">
        <v>1978</v>
      </c>
      <c r="D537" s="1301"/>
      <c r="E537" s="1301"/>
      <c r="F537" s="1301"/>
      <c r="G537" s="1301"/>
      <c r="H537" s="1301"/>
      <c r="I537" s="1301"/>
      <c r="J537" s="1301"/>
      <c r="K537" s="1301"/>
      <c r="L537" s="1301"/>
      <c r="M537" s="1302"/>
      <c r="X537" s="674"/>
      <c r="Y537" s="675"/>
      <c r="Z537" s="675"/>
      <c r="AA537" s="499"/>
      <c r="AB537" s="509" t="s">
        <v>1978</v>
      </c>
      <c r="AC537" s="474"/>
      <c r="AD537" s="540"/>
      <c r="AE537" s="717"/>
      <c r="AF537" s="474"/>
      <c r="AG537" s="717"/>
    </row>
    <row r="538" spans="1:33" s="472" customFormat="1" ht="15" x14ac:dyDescent="0.25">
      <c r="A538" s="560"/>
      <c r="B538" s="691" t="s">
        <v>1979</v>
      </c>
      <c r="C538" s="1301" t="s">
        <v>1980</v>
      </c>
      <c r="D538" s="1301"/>
      <c r="E538" s="1301"/>
      <c r="F538" s="1301"/>
      <c r="G538" s="1301"/>
      <c r="H538" s="1301"/>
      <c r="I538" s="1301"/>
      <c r="J538" s="1301"/>
      <c r="K538" s="1301"/>
      <c r="L538" s="1301"/>
      <c r="M538" s="1302"/>
      <c r="X538" s="674"/>
      <c r="Y538" s="675"/>
      <c r="Z538" s="675"/>
      <c r="AA538" s="499"/>
      <c r="AB538" s="509" t="s">
        <v>1980</v>
      </c>
      <c r="AC538" s="474"/>
      <c r="AD538" s="540"/>
      <c r="AE538" s="717"/>
      <c r="AF538" s="474"/>
      <c r="AG538" s="717"/>
    </row>
    <row r="539" spans="1:33" s="472" customFormat="1" ht="33.75" x14ac:dyDescent="0.25">
      <c r="A539" s="560"/>
      <c r="B539" s="691" t="s">
        <v>1670</v>
      </c>
      <c r="C539" s="1301" t="s">
        <v>1671</v>
      </c>
      <c r="D539" s="1301"/>
      <c r="E539" s="1301"/>
      <c r="F539" s="1301"/>
      <c r="G539" s="1301"/>
      <c r="H539" s="1301"/>
      <c r="I539" s="1301"/>
      <c r="J539" s="1301"/>
      <c r="K539" s="1301"/>
      <c r="L539" s="1301"/>
      <c r="M539" s="1302"/>
      <c r="X539" s="674"/>
      <c r="Y539" s="675"/>
      <c r="Z539" s="675"/>
      <c r="AA539" s="499"/>
      <c r="AB539" s="509" t="s">
        <v>1671</v>
      </c>
      <c r="AC539" s="474"/>
      <c r="AD539" s="540"/>
      <c r="AE539" s="717"/>
      <c r="AF539" s="474"/>
      <c r="AG539" s="717"/>
    </row>
    <row r="540" spans="1:33" s="472" customFormat="1" ht="15" x14ac:dyDescent="0.25">
      <c r="A540" s="843"/>
      <c r="B540" s="844"/>
      <c r="C540" s="844"/>
      <c r="D540" s="844"/>
      <c r="E540" s="845" t="s">
        <v>3128</v>
      </c>
      <c r="F540" s="846"/>
      <c r="G540" s="847"/>
      <c r="H540" s="666"/>
      <c r="I540" s="848">
        <v>2937</v>
      </c>
      <c r="J540" s="849"/>
      <c r="K540" s="849"/>
      <c r="L540" s="850"/>
      <c r="M540" s="851"/>
      <c r="X540" s="674"/>
      <c r="Y540" s="675"/>
      <c r="Z540" s="675"/>
      <c r="AA540" s="499"/>
      <c r="AC540" s="474"/>
      <c r="AD540" s="540"/>
      <c r="AE540" s="717"/>
      <c r="AF540" s="474"/>
      <c r="AG540" s="717"/>
    </row>
    <row r="541" spans="1:33" s="472" customFormat="1" ht="15" x14ac:dyDescent="0.25">
      <c r="A541" s="843"/>
      <c r="B541" s="844"/>
      <c r="C541" s="844"/>
      <c r="D541" s="844"/>
      <c r="E541" s="845" t="s">
        <v>3129</v>
      </c>
      <c r="F541" s="846"/>
      <c r="G541" s="847"/>
      <c r="H541" s="666"/>
      <c r="I541" s="848">
        <v>1337</v>
      </c>
      <c r="J541" s="849"/>
      <c r="K541" s="849"/>
      <c r="L541" s="850"/>
      <c r="M541" s="851"/>
      <c r="X541" s="674"/>
      <c r="Y541" s="675"/>
      <c r="Z541" s="675"/>
      <c r="AA541" s="499"/>
      <c r="AC541" s="474"/>
      <c r="AD541" s="540"/>
      <c r="AE541" s="717"/>
      <c r="AF541" s="474"/>
      <c r="AG541" s="717"/>
    </row>
    <row r="542" spans="1:33" s="472" customFormat="1" ht="15" x14ac:dyDescent="0.25">
      <c r="A542" s="843"/>
      <c r="B542" s="844"/>
      <c r="C542" s="844"/>
      <c r="D542" s="844"/>
      <c r="E542" s="845" t="s">
        <v>2707</v>
      </c>
      <c r="F542" s="846"/>
      <c r="G542" s="847"/>
      <c r="H542" s="666"/>
      <c r="I542" s="848">
        <v>25761</v>
      </c>
      <c r="J542" s="849"/>
      <c r="K542" s="849"/>
      <c r="L542" s="850"/>
      <c r="M542" s="851"/>
      <c r="X542" s="674"/>
      <c r="Y542" s="675"/>
      <c r="Z542" s="675"/>
      <c r="AA542" s="499"/>
      <c r="AC542" s="474"/>
      <c r="AD542" s="540"/>
      <c r="AE542" s="717"/>
      <c r="AF542" s="474"/>
      <c r="AG542" s="717"/>
    </row>
    <row r="543" spans="1:33" s="472" customFormat="1" ht="23.25" x14ac:dyDescent="0.25">
      <c r="A543" s="525"/>
      <c r="B543" s="692" t="s">
        <v>1898</v>
      </c>
      <c r="C543" s="1303" t="s">
        <v>1899</v>
      </c>
      <c r="D543" s="1303"/>
      <c r="E543" s="1303"/>
      <c r="F543" s="693" t="s">
        <v>3130</v>
      </c>
      <c r="G543" s="694" t="s">
        <v>1901</v>
      </c>
      <c r="H543" s="694"/>
      <c r="I543" s="694">
        <v>1680.42</v>
      </c>
      <c r="J543" s="694">
        <v>1680.42</v>
      </c>
      <c r="K543" s="694"/>
      <c r="L543" s="695"/>
      <c r="M543" s="696"/>
      <c r="X543" s="674"/>
      <c r="Y543" s="675"/>
      <c r="Z543" s="675"/>
      <c r="AA543" s="499"/>
      <c r="AC543" s="474" t="s">
        <v>1899</v>
      </c>
      <c r="AD543" s="540"/>
      <c r="AE543" s="717"/>
      <c r="AF543" s="474"/>
      <c r="AG543" s="717"/>
    </row>
    <row r="544" spans="1:33" s="472" customFormat="1" ht="23.25" x14ac:dyDescent="0.25">
      <c r="A544" s="525"/>
      <c r="B544" s="692" t="s">
        <v>651</v>
      </c>
      <c r="C544" s="1303" t="s">
        <v>1676</v>
      </c>
      <c r="D544" s="1303"/>
      <c r="E544" s="1303"/>
      <c r="F544" s="693" t="s">
        <v>3131</v>
      </c>
      <c r="G544" s="694">
        <v>0</v>
      </c>
      <c r="H544" s="694">
        <v>0</v>
      </c>
      <c r="I544" s="694">
        <v>0</v>
      </c>
      <c r="J544" s="694"/>
      <c r="K544" s="694">
        <v>0</v>
      </c>
      <c r="L544" s="695"/>
      <c r="M544" s="696"/>
      <c r="X544" s="674"/>
      <c r="Y544" s="675"/>
      <c r="Z544" s="675"/>
      <c r="AA544" s="499"/>
      <c r="AC544" s="474" t="s">
        <v>1676</v>
      </c>
      <c r="AD544" s="540"/>
      <c r="AE544" s="717"/>
      <c r="AF544" s="474"/>
      <c r="AG544" s="717"/>
    </row>
    <row r="545" spans="1:33" s="472" customFormat="1" ht="23.25" x14ac:dyDescent="0.25">
      <c r="A545" s="525"/>
      <c r="B545" s="692" t="s">
        <v>1983</v>
      </c>
      <c r="C545" s="1303" t="s">
        <v>1984</v>
      </c>
      <c r="D545" s="1303"/>
      <c r="E545" s="1303"/>
      <c r="F545" s="693" t="s">
        <v>3132</v>
      </c>
      <c r="G545" s="694">
        <v>79.069999999999993</v>
      </c>
      <c r="H545" s="694" t="s">
        <v>1986</v>
      </c>
      <c r="I545" s="694">
        <v>38.74</v>
      </c>
      <c r="J545" s="694"/>
      <c r="K545" s="694" t="s">
        <v>3133</v>
      </c>
      <c r="L545" s="695"/>
      <c r="M545" s="696"/>
      <c r="X545" s="674"/>
      <c r="Y545" s="675"/>
      <c r="Z545" s="675"/>
      <c r="AA545" s="499"/>
      <c r="AC545" s="474" t="s">
        <v>1984</v>
      </c>
      <c r="AD545" s="540"/>
      <c r="AE545" s="717"/>
      <c r="AF545" s="474"/>
      <c r="AG545" s="717"/>
    </row>
    <row r="546" spans="1:33" s="472" customFormat="1" ht="45.75" x14ac:dyDescent="0.25">
      <c r="A546" s="525"/>
      <c r="B546" s="692" t="s">
        <v>1988</v>
      </c>
      <c r="C546" s="1303" t="s">
        <v>1989</v>
      </c>
      <c r="D546" s="1303"/>
      <c r="E546" s="1303"/>
      <c r="F546" s="693" t="s">
        <v>3134</v>
      </c>
      <c r="G546" s="694">
        <v>70.010000000000005</v>
      </c>
      <c r="H546" s="694" t="s">
        <v>1991</v>
      </c>
      <c r="I546" s="694">
        <v>46.21</v>
      </c>
      <c r="J546" s="694"/>
      <c r="K546" s="694" t="s">
        <v>3135</v>
      </c>
      <c r="L546" s="695"/>
      <c r="M546" s="696"/>
      <c r="X546" s="674"/>
      <c r="Y546" s="675"/>
      <c r="Z546" s="675"/>
      <c r="AA546" s="499"/>
      <c r="AC546" s="474" t="s">
        <v>1989</v>
      </c>
      <c r="AD546" s="540"/>
      <c r="AE546" s="717"/>
      <c r="AF546" s="474"/>
      <c r="AG546" s="717"/>
    </row>
    <row r="547" spans="1:33" s="472" customFormat="1" ht="57" x14ac:dyDescent="0.25">
      <c r="A547" s="525"/>
      <c r="B547" s="692" t="s">
        <v>1993</v>
      </c>
      <c r="C547" s="1303" t="s">
        <v>1994</v>
      </c>
      <c r="D547" s="1303"/>
      <c r="E547" s="1303"/>
      <c r="F547" s="693" t="s">
        <v>3136</v>
      </c>
      <c r="G547" s="694">
        <v>340</v>
      </c>
      <c r="H547" s="694" t="s">
        <v>1996</v>
      </c>
      <c r="I547" s="694">
        <v>12705.8</v>
      </c>
      <c r="J547" s="694"/>
      <c r="K547" s="694" t="s">
        <v>3137</v>
      </c>
      <c r="L547" s="695"/>
      <c r="M547" s="696"/>
      <c r="X547" s="674"/>
      <c r="Y547" s="675"/>
      <c r="Z547" s="675"/>
      <c r="AA547" s="499"/>
      <c r="AC547" s="474" t="s">
        <v>1994</v>
      </c>
      <c r="AD547" s="540"/>
      <c r="AE547" s="717"/>
      <c r="AF547" s="474"/>
      <c r="AG547" s="717"/>
    </row>
    <row r="548" spans="1:33" s="472" customFormat="1" ht="34.5" x14ac:dyDescent="0.25">
      <c r="A548" s="525"/>
      <c r="B548" s="692" t="s">
        <v>1678</v>
      </c>
      <c r="C548" s="1303" t="s">
        <v>1679</v>
      </c>
      <c r="D548" s="1303"/>
      <c r="E548" s="1303"/>
      <c r="F548" s="693" t="s">
        <v>3138</v>
      </c>
      <c r="G548" s="694">
        <v>111.99</v>
      </c>
      <c r="H548" s="694" t="s">
        <v>1681</v>
      </c>
      <c r="I548" s="694">
        <v>72.790000000000006</v>
      </c>
      <c r="J548" s="694"/>
      <c r="K548" s="694" t="s">
        <v>3139</v>
      </c>
      <c r="L548" s="695"/>
      <c r="M548" s="696"/>
      <c r="X548" s="674"/>
      <c r="Y548" s="675"/>
      <c r="Z548" s="675"/>
      <c r="AA548" s="499"/>
      <c r="AC548" s="474" t="s">
        <v>1679</v>
      </c>
      <c r="AD548" s="540"/>
      <c r="AE548" s="717"/>
      <c r="AF548" s="474"/>
      <c r="AG548" s="717"/>
    </row>
    <row r="549" spans="1:33" s="472" customFormat="1" ht="23.25" x14ac:dyDescent="0.25">
      <c r="A549" s="525"/>
      <c r="B549" s="692" t="s">
        <v>2000</v>
      </c>
      <c r="C549" s="1303" t="s">
        <v>2001</v>
      </c>
      <c r="D549" s="1303"/>
      <c r="E549" s="1303"/>
      <c r="F549" s="693" t="s">
        <v>3140</v>
      </c>
      <c r="G549" s="694">
        <v>26.5</v>
      </c>
      <c r="H549" s="694" t="s">
        <v>2003</v>
      </c>
      <c r="I549" s="694">
        <v>235.32</v>
      </c>
      <c r="J549" s="694"/>
      <c r="K549" s="694" t="s">
        <v>3141</v>
      </c>
      <c r="L549" s="695"/>
      <c r="M549" s="696"/>
      <c r="X549" s="674"/>
      <c r="Y549" s="675"/>
      <c r="Z549" s="675"/>
      <c r="AA549" s="499"/>
      <c r="AC549" s="474" t="s">
        <v>2001</v>
      </c>
      <c r="AD549" s="540"/>
      <c r="AE549" s="717"/>
      <c r="AF549" s="474"/>
      <c r="AG549" s="717"/>
    </row>
    <row r="550" spans="1:33" s="472" customFormat="1" ht="34.5" x14ac:dyDescent="0.25">
      <c r="A550" s="525"/>
      <c r="B550" s="692" t="s">
        <v>836</v>
      </c>
      <c r="C550" s="1303" t="s">
        <v>1766</v>
      </c>
      <c r="D550" s="1303"/>
      <c r="E550" s="1303"/>
      <c r="F550" s="693" t="s">
        <v>3142</v>
      </c>
      <c r="G550" s="694">
        <v>65.709999999999994</v>
      </c>
      <c r="H550" s="694" t="s">
        <v>1768</v>
      </c>
      <c r="I550" s="694">
        <v>63.74</v>
      </c>
      <c r="J550" s="694"/>
      <c r="K550" s="694" t="s">
        <v>3143</v>
      </c>
      <c r="L550" s="695"/>
      <c r="M550" s="696"/>
      <c r="X550" s="674"/>
      <c r="Y550" s="675"/>
      <c r="Z550" s="675"/>
      <c r="AA550" s="499"/>
      <c r="AC550" s="474" t="s">
        <v>1766</v>
      </c>
      <c r="AD550" s="540"/>
      <c r="AE550" s="717"/>
      <c r="AF550" s="474"/>
      <c r="AG550" s="717"/>
    </row>
    <row r="551" spans="1:33" s="472" customFormat="1" ht="23.25" x14ac:dyDescent="0.25">
      <c r="A551" s="533" t="s">
        <v>878</v>
      </c>
      <c r="B551" s="704" t="s">
        <v>2007</v>
      </c>
      <c r="C551" s="1314" t="s">
        <v>2008</v>
      </c>
      <c r="D551" s="1314"/>
      <c r="E551" s="1314"/>
      <c r="F551" s="705" t="s">
        <v>3144</v>
      </c>
      <c r="G551" s="706">
        <v>0</v>
      </c>
      <c r="H551" s="706"/>
      <c r="I551" s="706">
        <v>0</v>
      </c>
      <c r="J551" s="706"/>
      <c r="K551" s="706"/>
      <c r="L551" s="707"/>
      <c r="M551" s="708"/>
      <c r="X551" s="674"/>
      <c r="Y551" s="675"/>
      <c r="Z551" s="675"/>
      <c r="AA551" s="499"/>
      <c r="AC551" s="474"/>
      <c r="AD551" s="540" t="s">
        <v>2008</v>
      </c>
      <c r="AE551" s="717"/>
      <c r="AF551" s="474"/>
      <c r="AG551" s="717"/>
    </row>
    <row r="552" spans="1:33" s="472" customFormat="1" ht="57" x14ac:dyDescent="0.25">
      <c r="A552" s="525"/>
      <c r="B552" s="692" t="s">
        <v>2010</v>
      </c>
      <c r="C552" s="1303" t="s">
        <v>2011</v>
      </c>
      <c r="D552" s="1303"/>
      <c r="E552" s="1303"/>
      <c r="F552" s="693" t="s">
        <v>3145</v>
      </c>
      <c r="G552" s="694">
        <v>183.68</v>
      </c>
      <c r="H552" s="694"/>
      <c r="I552" s="694">
        <v>63.94</v>
      </c>
      <c r="J552" s="694"/>
      <c r="K552" s="694"/>
      <c r="L552" s="695"/>
      <c r="M552" s="696"/>
      <c r="X552" s="674"/>
      <c r="Y552" s="675"/>
      <c r="Z552" s="675"/>
      <c r="AA552" s="499"/>
      <c r="AC552" s="474" t="s">
        <v>2011</v>
      </c>
      <c r="AD552" s="540"/>
      <c r="AE552" s="717"/>
      <c r="AF552" s="474"/>
      <c r="AG552" s="717"/>
    </row>
    <row r="553" spans="1:33" s="472" customFormat="1" ht="23.25" x14ac:dyDescent="0.25">
      <c r="A553" s="533" t="s">
        <v>878</v>
      </c>
      <c r="B553" s="704" t="s">
        <v>2013</v>
      </c>
      <c r="C553" s="1314" t="s">
        <v>2014</v>
      </c>
      <c r="D553" s="1314"/>
      <c r="E553" s="1314"/>
      <c r="F553" s="705" t="s">
        <v>3146</v>
      </c>
      <c r="G553" s="706">
        <v>0</v>
      </c>
      <c r="H553" s="706"/>
      <c r="I553" s="706">
        <v>0</v>
      </c>
      <c r="J553" s="706"/>
      <c r="K553" s="706"/>
      <c r="L553" s="707"/>
      <c r="M553" s="708"/>
      <c r="X553" s="674"/>
      <c r="Y553" s="675"/>
      <c r="Z553" s="675"/>
      <c r="AA553" s="499"/>
      <c r="AC553" s="474"/>
      <c r="AD553" s="540" t="s">
        <v>2014</v>
      </c>
      <c r="AE553" s="717"/>
      <c r="AF553" s="474"/>
      <c r="AG553" s="717"/>
    </row>
    <row r="554" spans="1:33" s="472" customFormat="1" ht="22.5" x14ac:dyDescent="0.25">
      <c r="A554" s="533" t="s">
        <v>875</v>
      </c>
      <c r="B554" s="704" t="s">
        <v>2016</v>
      </c>
      <c r="C554" s="1314" t="s">
        <v>2017</v>
      </c>
      <c r="D554" s="1314"/>
      <c r="E554" s="1314"/>
      <c r="F554" s="705" t="s">
        <v>1950</v>
      </c>
      <c r="G554" s="706">
        <v>0</v>
      </c>
      <c r="H554" s="706"/>
      <c r="I554" s="706">
        <v>0</v>
      </c>
      <c r="J554" s="706"/>
      <c r="K554" s="706"/>
      <c r="L554" s="707"/>
      <c r="M554" s="708"/>
      <c r="X554" s="674"/>
      <c r="Y554" s="675"/>
      <c r="Z554" s="675"/>
      <c r="AA554" s="499"/>
      <c r="AC554" s="474"/>
      <c r="AD554" s="540" t="s">
        <v>2017</v>
      </c>
      <c r="AE554" s="717"/>
      <c r="AF554" s="474"/>
      <c r="AG554" s="717"/>
    </row>
    <row r="555" spans="1:33" s="472" customFormat="1" ht="57" x14ac:dyDescent="0.25">
      <c r="A555" s="676" t="s">
        <v>1370</v>
      </c>
      <c r="B555" s="677" t="s">
        <v>2018</v>
      </c>
      <c r="C555" s="1304" t="s">
        <v>2019</v>
      </c>
      <c r="D555" s="1304"/>
      <c r="E555" s="1304"/>
      <c r="F555" s="678">
        <v>2.2320000000000002</v>
      </c>
      <c r="G555" s="679" t="s">
        <v>2020</v>
      </c>
      <c r="H555" s="679" t="s">
        <v>2021</v>
      </c>
      <c r="I555" s="679">
        <v>866421</v>
      </c>
      <c r="J555" s="679">
        <v>66161</v>
      </c>
      <c r="K555" s="680" t="s">
        <v>3147</v>
      </c>
      <c r="L555" s="709">
        <v>3081.2808</v>
      </c>
      <c r="M555" s="690">
        <v>6877.42</v>
      </c>
      <c r="X555" s="674"/>
      <c r="Y555" s="675"/>
      <c r="Z555" s="675"/>
      <c r="AA555" s="499" t="s">
        <v>2019</v>
      </c>
      <c r="AC555" s="474"/>
      <c r="AD555" s="540"/>
      <c r="AE555" s="717"/>
      <c r="AF555" s="474"/>
      <c r="AG555" s="717"/>
    </row>
    <row r="556" spans="1:33" s="472" customFormat="1" ht="15" x14ac:dyDescent="0.25">
      <c r="A556" s="682"/>
      <c r="B556" s="683"/>
      <c r="C556" s="684" t="s">
        <v>3148</v>
      </c>
      <c r="D556" s="685"/>
      <c r="E556" s="685"/>
      <c r="F556" s="685"/>
      <c r="G556" s="685"/>
      <c r="H556" s="685"/>
      <c r="I556" s="685"/>
      <c r="J556" s="685"/>
      <c r="K556" s="685"/>
      <c r="L556" s="685"/>
      <c r="M556" s="686"/>
      <c r="X556" s="674"/>
      <c r="Y556" s="675"/>
      <c r="Z556" s="675"/>
      <c r="AA556" s="499"/>
      <c r="AC556" s="474"/>
      <c r="AD556" s="540"/>
      <c r="AE556" s="717"/>
      <c r="AF556" s="474"/>
      <c r="AG556" s="717"/>
    </row>
    <row r="557" spans="1:33" s="472" customFormat="1" ht="15" x14ac:dyDescent="0.25">
      <c r="A557" s="560"/>
      <c r="B557" s="691" t="s">
        <v>1975</v>
      </c>
      <c r="C557" s="1301" t="s">
        <v>1976</v>
      </c>
      <c r="D557" s="1301"/>
      <c r="E557" s="1301"/>
      <c r="F557" s="1301"/>
      <c r="G557" s="1301"/>
      <c r="H557" s="1301"/>
      <c r="I557" s="1301"/>
      <c r="J557" s="1301"/>
      <c r="K557" s="1301"/>
      <c r="L557" s="1301"/>
      <c r="M557" s="1302"/>
      <c r="X557" s="674"/>
      <c r="Y557" s="675"/>
      <c r="Z557" s="675"/>
      <c r="AA557" s="499"/>
      <c r="AB557" s="509" t="s">
        <v>1976</v>
      </c>
      <c r="AC557" s="474"/>
      <c r="AD557" s="540"/>
      <c r="AE557" s="717"/>
      <c r="AF557" s="474"/>
      <c r="AG557" s="717"/>
    </row>
    <row r="558" spans="1:33" s="472" customFormat="1" ht="15" x14ac:dyDescent="0.25">
      <c r="A558" s="560"/>
      <c r="B558" s="691" t="s">
        <v>1977</v>
      </c>
      <c r="C558" s="1301" t="s">
        <v>1978</v>
      </c>
      <c r="D558" s="1301"/>
      <c r="E558" s="1301"/>
      <c r="F558" s="1301"/>
      <c r="G558" s="1301"/>
      <c r="H558" s="1301"/>
      <c r="I558" s="1301"/>
      <c r="J558" s="1301"/>
      <c r="K558" s="1301"/>
      <c r="L558" s="1301"/>
      <c r="M558" s="1302"/>
      <c r="X558" s="674"/>
      <c r="Y558" s="675"/>
      <c r="Z558" s="675"/>
      <c r="AA558" s="499"/>
      <c r="AB558" s="509" t="s">
        <v>1978</v>
      </c>
      <c r="AC558" s="474"/>
      <c r="AD558" s="540"/>
      <c r="AE558" s="717"/>
      <c r="AF558" s="474"/>
      <c r="AG558" s="717"/>
    </row>
    <row r="559" spans="1:33" s="472" customFormat="1" ht="15" x14ac:dyDescent="0.25">
      <c r="A559" s="560"/>
      <c r="B559" s="691" t="s">
        <v>1979</v>
      </c>
      <c r="C559" s="1301" t="s">
        <v>1980</v>
      </c>
      <c r="D559" s="1301"/>
      <c r="E559" s="1301"/>
      <c r="F559" s="1301"/>
      <c r="G559" s="1301"/>
      <c r="H559" s="1301"/>
      <c r="I559" s="1301"/>
      <c r="J559" s="1301"/>
      <c r="K559" s="1301"/>
      <c r="L559" s="1301"/>
      <c r="M559" s="1302"/>
      <c r="X559" s="674"/>
      <c r="Y559" s="675"/>
      <c r="Z559" s="675"/>
      <c r="AA559" s="499"/>
      <c r="AB559" s="509" t="s">
        <v>1980</v>
      </c>
      <c r="AC559" s="474"/>
      <c r="AD559" s="540"/>
      <c r="AE559" s="717"/>
      <c r="AF559" s="474"/>
      <c r="AG559" s="717"/>
    </row>
    <row r="560" spans="1:33" s="472" customFormat="1" ht="33.75" x14ac:dyDescent="0.25">
      <c r="A560" s="560"/>
      <c r="B560" s="691" t="s">
        <v>1670</v>
      </c>
      <c r="C560" s="1301" t="s">
        <v>1671</v>
      </c>
      <c r="D560" s="1301"/>
      <c r="E560" s="1301"/>
      <c r="F560" s="1301"/>
      <c r="G560" s="1301"/>
      <c r="H560" s="1301"/>
      <c r="I560" s="1301"/>
      <c r="J560" s="1301"/>
      <c r="K560" s="1301"/>
      <c r="L560" s="1301"/>
      <c r="M560" s="1302"/>
      <c r="X560" s="674"/>
      <c r="Y560" s="675"/>
      <c r="Z560" s="675"/>
      <c r="AA560" s="499"/>
      <c r="AB560" s="509" t="s">
        <v>1671</v>
      </c>
      <c r="AC560" s="474"/>
      <c r="AD560" s="540"/>
      <c r="AE560" s="717"/>
      <c r="AF560" s="474"/>
      <c r="AG560" s="717"/>
    </row>
    <row r="561" spans="1:33" s="472" customFormat="1" ht="15" x14ac:dyDescent="0.25">
      <c r="A561" s="843"/>
      <c r="B561" s="844"/>
      <c r="C561" s="844"/>
      <c r="D561" s="844"/>
      <c r="E561" s="845" t="s">
        <v>3149</v>
      </c>
      <c r="F561" s="846"/>
      <c r="G561" s="847"/>
      <c r="H561" s="666"/>
      <c r="I561" s="848">
        <v>111965</v>
      </c>
      <c r="J561" s="849"/>
      <c r="K561" s="849"/>
      <c r="L561" s="850"/>
      <c r="M561" s="851"/>
      <c r="X561" s="674"/>
      <c r="Y561" s="675"/>
      <c r="Z561" s="675"/>
      <c r="AA561" s="499"/>
      <c r="AC561" s="474"/>
      <c r="AD561" s="540"/>
      <c r="AE561" s="717"/>
      <c r="AF561" s="474"/>
      <c r="AG561" s="717"/>
    </row>
    <row r="562" spans="1:33" s="472" customFormat="1" ht="15" x14ac:dyDescent="0.25">
      <c r="A562" s="843"/>
      <c r="B562" s="844"/>
      <c r="C562" s="844"/>
      <c r="D562" s="844"/>
      <c r="E562" s="845" t="s">
        <v>3150</v>
      </c>
      <c r="F562" s="846"/>
      <c r="G562" s="847"/>
      <c r="H562" s="666"/>
      <c r="I562" s="848">
        <v>50984</v>
      </c>
      <c r="J562" s="849"/>
      <c r="K562" s="849"/>
      <c r="L562" s="850"/>
      <c r="M562" s="851"/>
      <c r="X562" s="674"/>
      <c r="Y562" s="675"/>
      <c r="Z562" s="675"/>
      <c r="AA562" s="499"/>
      <c r="AC562" s="474"/>
      <c r="AD562" s="540"/>
      <c r="AE562" s="717"/>
      <c r="AF562" s="474"/>
      <c r="AG562" s="717"/>
    </row>
    <row r="563" spans="1:33" s="472" customFormat="1" ht="15" x14ac:dyDescent="0.25">
      <c r="A563" s="843"/>
      <c r="B563" s="844"/>
      <c r="C563" s="844"/>
      <c r="D563" s="844"/>
      <c r="E563" s="845" t="s">
        <v>2707</v>
      </c>
      <c r="F563" s="846"/>
      <c r="G563" s="847"/>
      <c r="H563" s="666"/>
      <c r="I563" s="848">
        <v>1029370</v>
      </c>
      <c r="J563" s="849"/>
      <c r="K563" s="849"/>
      <c r="L563" s="850"/>
      <c r="M563" s="851"/>
      <c r="X563" s="674"/>
      <c r="Y563" s="675"/>
      <c r="Z563" s="675"/>
      <c r="AA563" s="499"/>
      <c r="AC563" s="474"/>
      <c r="AD563" s="540"/>
      <c r="AE563" s="717"/>
      <c r="AF563" s="474"/>
      <c r="AG563" s="717"/>
    </row>
    <row r="564" spans="1:33" s="472" customFormat="1" ht="23.25" x14ac:dyDescent="0.25">
      <c r="A564" s="525"/>
      <c r="B564" s="692" t="s">
        <v>1898</v>
      </c>
      <c r="C564" s="1303" t="s">
        <v>1899</v>
      </c>
      <c r="D564" s="1303"/>
      <c r="E564" s="1303"/>
      <c r="F564" s="693" t="s">
        <v>3151</v>
      </c>
      <c r="G564" s="694" t="s">
        <v>1901</v>
      </c>
      <c r="H564" s="694"/>
      <c r="I564" s="694">
        <v>66160.78</v>
      </c>
      <c r="J564" s="694">
        <v>66160.78</v>
      </c>
      <c r="K564" s="694"/>
      <c r="L564" s="695"/>
      <c r="M564" s="696"/>
      <c r="X564" s="674"/>
      <c r="Y564" s="675"/>
      <c r="Z564" s="675"/>
      <c r="AA564" s="499"/>
      <c r="AC564" s="474" t="s">
        <v>1899</v>
      </c>
      <c r="AD564" s="540"/>
      <c r="AE564" s="717"/>
      <c r="AF564" s="474"/>
      <c r="AG564" s="717"/>
    </row>
    <row r="565" spans="1:33" s="472" customFormat="1" ht="23.25" x14ac:dyDescent="0.25">
      <c r="A565" s="525"/>
      <c r="B565" s="692" t="s">
        <v>651</v>
      </c>
      <c r="C565" s="1303" t="s">
        <v>1676</v>
      </c>
      <c r="D565" s="1303"/>
      <c r="E565" s="1303"/>
      <c r="F565" s="693" t="s">
        <v>3152</v>
      </c>
      <c r="G565" s="694">
        <v>0</v>
      </c>
      <c r="H565" s="694">
        <v>0</v>
      </c>
      <c r="I565" s="694">
        <v>0</v>
      </c>
      <c r="J565" s="694"/>
      <c r="K565" s="694">
        <v>0</v>
      </c>
      <c r="L565" s="695"/>
      <c r="M565" s="696"/>
      <c r="X565" s="674"/>
      <c r="Y565" s="675"/>
      <c r="Z565" s="675"/>
      <c r="AA565" s="499"/>
      <c r="AC565" s="474" t="s">
        <v>1676</v>
      </c>
      <c r="AD565" s="540"/>
      <c r="AE565" s="717"/>
      <c r="AF565" s="474"/>
      <c r="AG565" s="717"/>
    </row>
    <row r="566" spans="1:33" s="472" customFormat="1" ht="23.25" x14ac:dyDescent="0.25">
      <c r="A566" s="525"/>
      <c r="B566" s="692" t="s">
        <v>1983</v>
      </c>
      <c r="C566" s="1303" t="s">
        <v>1984</v>
      </c>
      <c r="D566" s="1303"/>
      <c r="E566" s="1303"/>
      <c r="F566" s="693" t="s">
        <v>3153</v>
      </c>
      <c r="G566" s="694">
        <v>79.069999999999993</v>
      </c>
      <c r="H566" s="694" t="s">
        <v>1986</v>
      </c>
      <c r="I566" s="694">
        <v>517.12</v>
      </c>
      <c r="J566" s="694"/>
      <c r="K566" s="694" t="s">
        <v>3154</v>
      </c>
      <c r="L566" s="695"/>
      <c r="M566" s="696"/>
      <c r="X566" s="674"/>
      <c r="Y566" s="675"/>
      <c r="Z566" s="675"/>
      <c r="AA566" s="499"/>
      <c r="AC566" s="474" t="s">
        <v>1984</v>
      </c>
      <c r="AD566" s="540"/>
      <c r="AE566" s="717"/>
      <c r="AF566" s="474"/>
      <c r="AG566" s="717"/>
    </row>
    <row r="567" spans="1:33" s="472" customFormat="1" ht="45.75" x14ac:dyDescent="0.25">
      <c r="A567" s="525"/>
      <c r="B567" s="692" t="s">
        <v>1988</v>
      </c>
      <c r="C567" s="1303" t="s">
        <v>1989</v>
      </c>
      <c r="D567" s="1303"/>
      <c r="E567" s="1303"/>
      <c r="F567" s="693" t="s">
        <v>3155</v>
      </c>
      <c r="G567" s="694">
        <v>70.010000000000005</v>
      </c>
      <c r="H567" s="694" t="s">
        <v>1991</v>
      </c>
      <c r="I567" s="694">
        <v>616.09</v>
      </c>
      <c r="J567" s="694"/>
      <c r="K567" s="694" t="s">
        <v>3156</v>
      </c>
      <c r="L567" s="695"/>
      <c r="M567" s="696"/>
      <c r="X567" s="674"/>
      <c r="Y567" s="675"/>
      <c r="Z567" s="675"/>
      <c r="AA567" s="499"/>
      <c r="AC567" s="474" t="s">
        <v>1989</v>
      </c>
      <c r="AD567" s="540"/>
      <c r="AE567" s="717"/>
      <c r="AF567" s="474"/>
      <c r="AG567" s="717"/>
    </row>
    <row r="568" spans="1:33" s="472" customFormat="1" ht="57" x14ac:dyDescent="0.25">
      <c r="A568" s="525"/>
      <c r="B568" s="692" t="s">
        <v>1993</v>
      </c>
      <c r="C568" s="1303" t="s">
        <v>1994</v>
      </c>
      <c r="D568" s="1303"/>
      <c r="E568" s="1303"/>
      <c r="F568" s="693" t="s">
        <v>3157</v>
      </c>
      <c r="G568" s="694">
        <v>340</v>
      </c>
      <c r="H568" s="694" t="s">
        <v>1996</v>
      </c>
      <c r="I568" s="694">
        <v>525439.4</v>
      </c>
      <c r="J568" s="694"/>
      <c r="K568" s="694" t="s">
        <v>3158</v>
      </c>
      <c r="L568" s="695"/>
      <c r="M568" s="696"/>
      <c r="X568" s="674"/>
      <c r="Y568" s="675"/>
      <c r="Z568" s="675"/>
      <c r="AA568" s="499"/>
      <c r="AC568" s="474" t="s">
        <v>1994</v>
      </c>
      <c r="AD568" s="540"/>
      <c r="AE568" s="717"/>
      <c r="AF568" s="474"/>
      <c r="AG568" s="717"/>
    </row>
    <row r="569" spans="1:33" s="472" customFormat="1" ht="34.5" x14ac:dyDescent="0.25">
      <c r="A569" s="525"/>
      <c r="B569" s="692" t="s">
        <v>1678</v>
      </c>
      <c r="C569" s="1303" t="s">
        <v>1679</v>
      </c>
      <c r="D569" s="1303"/>
      <c r="E569" s="1303"/>
      <c r="F569" s="693" t="s">
        <v>3159</v>
      </c>
      <c r="G569" s="694">
        <v>111.99</v>
      </c>
      <c r="H569" s="694" t="s">
        <v>1681</v>
      </c>
      <c r="I569" s="694">
        <v>1085.18</v>
      </c>
      <c r="J569" s="694"/>
      <c r="K569" s="694" t="s">
        <v>3160</v>
      </c>
      <c r="L569" s="695"/>
      <c r="M569" s="696"/>
      <c r="X569" s="674"/>
      <c r="Y569" s="675"/>
      <c r="Z569" s="675"/>
      <c r="AA569" s="499"/>
      <c r="AC569" s="474" t="s">
        <v>1679</v>
      </c>
      <c r="AD569" s="540"/>
      <c r="AE569" s="717"/>
      <c r="AF569" s="474"/>
      <c r="AG569" s="717"/>
    </row>
    <row r="570" spans="1:33" s="472" customFormat="1" ht="23.25" x14ac:dyDescent="0.25">
      <c r="A570" s="525"/>
      <c r="B570" s="692" t="s">
        <v>2000</v>
      </c>
      <c r="C570" s="1303" t="s">
        <v>2001</v>
      </c>
      <c r="D570" s="1303"/>
      <c r="E570" s="1303"/>
      <c r="F570" s="693" t="s">
        <v>3161</v>
      </c>
      <c r="G570" s="694">
        <v>26.5</v>
      </c>
      <c r="H570" s="694" t="s">
        <v>2003</v>
      </c>
      <c r="I570" s="694">
        <v>3125.15</v>
      </c>
      <c r="J570" s="694"/>
      <c r="K570" s="694" t="s">
        <v>3162</v>
      </c>
      <c r="L570" s="695"/>
      <c r="M570" s="696"/>
      <c r="X570" s="674"/>
      <c r="Y570" s="675"/>
      <c r="Z570" s="675"/>
      <c r="AA570" s="499"/>
      <c r="AC570" s="474" t="s">
        <v>2001</v>
      </c>
      <c r="AD570" s="540"/>
      <c r="AE570" s="717"/>
      <c r="AF570" s="474"/>
      <c r="AG570" s="717"/>
    </row>
    <row r="571" spans="1:33" s="472" customFormat="1" ht="34.5" x14ac:dyDescent="0.25">
      <c r="A571" s="525"/>
      <c r="B571" s="692" t="s">
        <v>836</v>
      </c>
      <c r="C571" s="1303" t="s">
        <v>1766</v>
      </c>
      <c r="D571" s="1303"/>
      <c r="E571" s="1303"/>
      <c r="F571" s="693" t="s">
        <v>3163</v>
      </c>
      <c r="G571" s="694">
        <v>65.709999999999994</v>
      </c>
      <c r="H571" s="694" t="s">
        <v>1768</v>
      </c>
      <c r="I571" s="694">
        <v>953.45</v>
      </c>
      <c r="J571" s="694"/>
      <c r="K571" s="694" t="s">
        <v>3164</v>
      </c>
      <c r="L571" s="695"/>
      <c r="M571" s="696"/>
      <c r="X571" s="674"/>
      <c r="Y571" s="675"/>
      <c r="Z571" s="675"/>
      <c r="AA571" s="499"/>
      <c r="AC571" s="474" t="s">
        <v>1766</v>
      </c>
      <c r="AD571" s="540"/>
      <c r="AE571" s="717"/>
      <c r="AF571" s="474"/>
      <c r="AG571" s="717"/>
    </row>
    <row r="572" spans="1:33" s="472" customFormat="1" ht="23.25" x14ac:dyDescent="0.25">
      <c r="A572" s="533" t="s">
        <v>878</v>
      </c>
      <c r="B572" s="704" t="s">
        <v>2007</v>
      </c>
      <c r="C572" s="1314" t="s">
        <v>2008</v>
      </c>
      <c r="D572" s="1314"/>
      <c r="E572" s="1314"/>
      <c r="F572" s="705" t="s">
        <v>3165</v>
      </c>
      <c r="G572" s="706">
        <v>0</v>
      </c>
      <c r="H572" s="706"/>
      <c r="I572" s="706">
        <v>0</v>
      </c>
      <c r="J572" s="706"/>
      <c r="K572" s="706"/>
      <c r="L572" s="707"/>
      <c r="M572" s="708"/>
      <c r="X572" s="674"/>
      <c r="Y572" s="675"/>
      <c r="Z572" s="675"/>
      <c r="AA572" s="499"/>
      <c r="AC572" s="474"/>
      <c r="AD572" s="540" t="s">
        <v>2008</v>
      </c>
      <c r="AE572" s="717"/>
      <c r="AF572" s="474"/>
      <c r="AG572" s="717"/>
    </row>
    <row r="573" spans="1:33" s="472" customFormat="1" ht="57" x14ac:dyDescent="0.25">
      <c r="A573" s="525"/>
      <c r="B573" s="692" t="s">
        <v>2010</v>
      </c>
      <c r="C573" s="1303" t="s">
        <v>2011</v>
      </c>
      <c r="D573" s="1303"/>
      <c r="E573" s="1303"/>
      <c r="F573" s="693" t="s">
        <v>3166</v>
      </c>
      <c r="G573" s="694">
        <v>183.68</v>
      </c>
      <c r="H573" s="694"/>
      <c r="I573" s="694">
        <v>2656.01</v>
      </c>
      <c r="J573" s="694"/>
      <c r="K573" s="694"/>
      <c r="L573" s="695"/>
      <c r="M573" s="696"/>
      <c r="X573" s="674"/>
      <c r="Y573" s="675"/>
      <c r="Z573" s="675"/>
      <c r="AA573" s="499"/>
      <c r="AC573" s="474" t="s">
        <v>2011</v>
      </c>
      <c r="AD573" s="540"/>
      <c r="AE573" s="717"/>
      <c r="AF573" s="474"/>
      <c r="AG573" s="717"/>
    </row>
    <row r="574" spans="1:33" s="472" customFormat="1" ht="23.25" x14ac:dyDescent="0.25">
      <c r="A574" s="533" t="s">
        <v>878</v>
      </c>
      <c r="B574" s="704" t="s">
        <v>2013</v>
      </c>
      <c r="C574" s="1314" t="s">
        <v>2014</v>
      </c>
      <c r="D574" s="1314"/>
      <c r="E574" s="1314"/>
      <c r="F574" s="705" t="s">
        <v>3167</v>
      </c>
      <c r="G574" s="706">
        <v>0</v>
      </c>
      <c r="H574" s="706"/>
      <c r="I574" s="706">
        <v>0</v>
      </c>
      <c r="J574" s="706"/>
      <c r="K574" s="706"/>
      <c r="L574" s="707"/>
      <c r="M574" s="708"/>
      <c r="X574" s="674"/>
      <c r="Y574" s="675"/>
      <c r="Z574" s="675"/>
      <c r="AA574" s="499"/>
      <c r="AC574" s="474"/>
      <c r="AD574" s="540" t="s">
        <v>2014</v>
      </c>
      <c r="AE574" s="717"/>
      <c r="AF574" s="474"/>
      <c r="AG574" s="717"/>
    </row>
    <row r="575" spans="1:33" s="472" customFormat="1" ht="22.5" x14ac:dyDescent="0.25">
      <c r="A575" s="533" t="s">
        <v>875</v>
      </c>
      <c r="B575" s="704" t="s">
        <v>2016</v>
      </c>
      <c r="C575" s="1314" t="s">
        <v>2017</v>
      </c>
      <c r="D575" s="1314"/>
      <c r="E575" s="1314"/>
      <c r="F575" s="705" t="s">
        <v>1950</v>
      </c>
      <c r="G575" s="706">
        <v>0</v>
      </c>
      <c r="H575" s="706"/>
      <c r="I575" s="706">
        <v>0</v>
      </c>
      <c r="J575" s="706"/>
      <c r="K575" s="706"/>
      <c r="L575" s="707"/>
      <c r="M575" s="708"/>
      <c r="X575" s="674"/>
      <c r="Y575" s="675"/>
      <c r="Z575" s="675"/>
      <c r="AA575" s="499"/>
      <c r="AC575" s="474"/>
      <c r="AD575" s="540" t="s">
        <v>2017</v>
      </c>
      <c r="AE575" s="717"/>
      <c r="AF575" s="474"/>
      <c r="AG575" s="717"/>
    </row>
    <row r="576" spans="1:33" s="472" customFormat="1" ht="45" x14ac:dyDescent="0.25">
      <c r="A576" s="676" t="s">
        <v>1373</v>
      </c>
      <c r="B576" s="677" t="s">
        <v>2041</v>
      </c>
      <c r="C576" s="1304" t="s">
        <v>1269</v>
      </c>
      <c r="D576" s="1304"/>
      <c r="E576" s="1304"/>
      <c r="F576" s="698">
        <v>7.2</v>
      </c>
      <c r="G576" s="679">
        <v>480</v>
      </c>
      <c r="H576" s="679"/>
      <c r="I576" s="679">
        <v>3456</v>
      </c>
      <c r="J576" s="679"/>
      <c r="K576" s="680"/>
      <c r="L576" s="681">
        <v>0</v>
      </c>
      <c r="M576" s="681">
        <v>0</v>
      </c>
      <c r="X576" s="674"/>
      <c r="Y576" s="675"/>
      <c r="Z576" s="675"/>
      <c r="AA576" s="499" t="s">
        <v>1269</v>
      </c>
      <c r="AC576" s="474"/>
      <c r="AD576" s="540"/>
      <c r="AE576" s="717"/>
      <c r="AF576" s="474"/>
      <c r="AG576" s="717"/>
    </row>
    <row r="577" spans="1:33" s="472" customFormat="1" ht="15" x14ac:dyDescent="0.25">
      <c r="A577" s="682"/>
      <c r="B577" s="683"/>
      <c r="C577" s="684" t="s">
        <v>3168</v>
      </c>
      <c r="D577" s="685"/>
      <c r="E577" s="685"/>
      <c r="F577" s="685"/>
      <c r="G577" s="685"/>
      <c r="H577" s="685"/>
      <c r="I577" s="685"/>
      <c r="J577" s="685"/>
      <c r="K577" s="685"/>
      <c r="L577" s="685"/>
      <c r="M577" s="686"/>
      <c r="X577" s="674"/>
      <c r="Y577" s="675"/>
      <c r="Z577" s="675"/>
      <c r="AA577" s="499"/>
      <c r="AC577" s="474"/>
      <c r="AD577" s="540"/>
      <c r="AE577" s="717"/>
      <c r="AF577" s="474"/>
      <c r="AG577" s="717"/>
    </row>
    <row r="578" spans="1:33" s="472" customFormat="1" ht="45" x14ac:dyDescent="0.25">
      <c r="A578" s="676" t="s">
        <v>1375</v>
      </c>
      <c r="B578" s="677" t="s">
        <v>2043</v>
      </c>
      <c r="C578" s="1304" t="s">
        <v>1272</v>
      </c>
      <c r="D578" s="1304"/>
      <c r="E578" s="1304"/>
      <c r="F578" s="688">
        <v>5</v>
      </c>
      <c r="G578" s="679">
        <v>2.44</v>
      </c>
      <c r="H578" s="679"/>
      <c r="I578" s="679">
        <v>12</v>
      </c>
      <c r="J578" s="679"/>
      <c r="K578" s="680"/>
      <c r="L578" s="681">
        <v>0</v>
      </c>
      <c r="M578" s="681">
        <v>0</v>
      </c>
      <c r="X578" s="674"/>
      <c r="Y578" s="675"/>
      <c r="Z578" s="675"/>
      <c r="AA578" s="499" t="s">
        <v>1272</v>
      </c>
      <c r="AC578" s="474"/>
      <c r="AD578" s="540"/>
      <c r="AE578" s="717"/>
      <c r="AF578" s="474"/>
      <c r="AG578" s="717"/>
    </row>
    <row r="579" spans="1:33" s="472" customFormat="1" ht="15" x14ac:dyDescent="0.25">
      <c r="A579" s="682"/>
      <c r="B579" s="683"/>
      <c r="C579" s="684" t="s">
        <v>3169</v>
      </c>
      <c r="D579" s="685"/>
      <c r="E579" s="685"/>
      <c r="F579" s="685"/>
      <c r="G579" s="685"/>
      <c r="H579" s="685"/>
      <c r="I579" s="685"/>
      <c r="J579" s="685"/>
      <c r="K579" s="685"/>
      <c r="L579" s="685"/>
      <c r="M579" s="686"/>
      <c r="X579" s="674"/>
      <c r="Y579" s="675"/>
      <c r="Z579" s="675"/>
      <c r="AA579" s="499"/>
      <c r="AC579" s="474"/>
      <c r="AD579" s="540"/>
      <c r="AE579" s="717"/>
      <c r="AF579" s="474"/>
      <c r="AG579" s="717"/>
    </row>
    <row r="580" spans="1:33" s="472" customFormat="1" ht="45.75" x14ac:dyDescent="0.25">
      <c r="A580" s="676" t="s">
        <v>1377</v>
      </c>
      <c r="B580" s="677" t="s">
        <v>2045</v>
      </c>
      <c r="C580" s="1304" t="s">
        <v>2046</v>
      </c>
      <c r="D580" s="1304"/>
      <c r="E580" s="1304"/>
      <c r="F580" s="698">
        <v>2.4</v>
      </c>
      <c r="G580" s="679" t="s">
        <v>2047</v>
      </c>
      <c r="H580" s="679" t="s">
        <v>2048</v>
      </c>
      <c r="I580" s="679">
        <v>26864</v>
      </c>
      <c r="J580" s="679">
        <v>3603</v>
      </c>
      <c r="K580" s="680" t="s">
        <v>3170</v>
      </c>
      <c r="L580" s="689">
        <v>156.04499999999999</v>
      </c>
      <c r="M580" s="690">
        <v>374.51</v>
      </c>
      <c r="X580" s="674"/>
      <c r="Y580" s="675"/>
      <c r="Z580" s="675"/>
      <c r="AA580" s="499" t="s">
        <v>2046</v>
      </c>
      <c r="AC580" s="474"/>
      <c r="AD580" s="540"/>
      <c r="AE580" s="717"/>
      <c r="AF580" s="474"/>
      <c r="AG580" s="717"/>
    </row>
    <row r="581" spans="1:33" s="472" customFormat="1" ht="15" x14ac:dyDescent="0.25">
      <c r="A581" s="682"/>
      <c r="B581" s="683"/>
      <c r="C581" s="684" t="s">
        <v>3171</v>
      </c>
      <c r="D581" s="685"/>
      <c r="E581" s="685"/>
      <c r="F581" s="685"/>
      <c r="G581" s="685"/>
      <c r="H581" s="685"/>
      <c r="I581" s="685"/>
      <c r="J581" s="685"/>
      <c r="K581" s="685"/>
      <c r="L581" s="685"/>
      <c r="M581" s="686"/>
      <c r="X581" s="674"/>
      <c r="Y581" s="675"/>
      <c r="Z581" s="675"/>
      <c r="AA581" s="499"/>
      <c r="AC581" s="474"/>
      <c r="AD581" s="540"/>
      <c r="AE581" s="717"/>
      <c r="AF581" s="474"/>
      <c r="AG581" s="717"/>
    </row>
    <row r="582" spans="1:33" s="472" customFormat="1" ht="15" x14ac:dyDescent="0.25">
      <c r="A582" s="560"/>
      <c r="B582" s="683"/>
      <c r="C582" s="684" t="s">
        <v>2051</v>
      </c>
      <c r="D582" s="685"/>
      <c r="E582" s="685"/>
      <c r="F582" s="685"/>
      <c r="G582" s="685"/>
      <c r="H582" s="685"/>
      <c r="I582" s="685"/>
      <c r="J582" s="685"/>
      <c r="K582" s="685"/>
      <c r="L582" s="685"/>
      <c r="M582" s="687"/>
      <c r="X582" s="674"/>
      <c r="Y582" s="675"/>
      <c r="Z582" s="675"/>
      <c r="AA582" s="499"/>
      <c r="AC582" s="474"/>
      <c r="AD582" s="540"/>
      <c r="AE582" s="717"/>
      <c r="AF582" s="474"/>
      <c r="AG582" s="717"/>
    </row>
    <row r="583" spans="1:33" s="472" customFormat="1" ht="33.75" x14ac:dyDescent="0.25">
      <c r="A583" s="560"/>
      <c r="B583" s="691" t="s">
        <v>1670</v>
      </c>
      <c r="C583" s="1301" t="s">
        <v>1671</v>
      </c>
      <c r="D583" s="1301"/>
      <c r="E583" s="1301"/>
      <c r="F583" s="1301"/>
      <c r="G583" s="1301"/>
      <c r="H583" s="1301"/>
      <c r="I583" s="1301"/>
      <c r="J583" s="1301"/>
      <c r="K583" s="1301"/>
      <c r="L583" s="1301"/>
      <c r="M583" s="1302"/>
      <c r="X583" s="674"/>
      <c r="Y583" s="675"/>
      <c r="Z583" s="675"/>
      <c r="AA583" s="499"/>
      <c r="AB583" s="509" t="s">
        <v>1671</v>
      </c>
      <c r="AC583" s="474"/>
      <c r="AD583" s="540"/>
      <c r="AE583" s="717"/>
      <c r="AF583" s="474"/>
      <c r="AG583" s="717"/>
    </row>
    <row r="584" spans="1:33" s="472" customFormat="1" ht="15" x14ac:dyDescent="0.25">
      <c r="A584" s="843"/>
      <c r="B584" s="844"/>
      <c r="C584" s="844"/>
      <c r="D584" s="844"/>
      <c r="E584" s="845" t="s">
        <v>3172</v>
      </c>
      <c r="F584" s="846"/>
      <c r="G584" s="847"/>
      <c r="H584" s="666"/>
      <c r="I584" s="848">
        <v>5031</v>
      </c>
      <c r="J584" s="849"/>
      <c r="K584" s="849"/>
      <c r="L584" s="850"/>
      <c r="M584" s="851"/>
      <c r="X584" s="674"/>
      <c r="Y584" s="675"/>
      <c r="Z584" s="675"/>
      <c r="AA584" s="499"/>
      <c r="AC584" s="474"/>
      <c r="AD584" s="540"/>
      <c r="AE584" s="717"/>
      <c r="AF584" s="474"/>
      <c r="AG584" s="717"/>
    </row>
    <row r="585" spans="1:33" s="472" customFormat="1" ht="15" x14ac:dyDescent="0.25">
      <c r="A585" s="843"/>
      <c r="B585" s="844"/>
      <c r="C585" s="844"/>
      <c r="D585" s="844"/>
      <c r="E585" s="845" t="s">
        <v>3173</v>
      </c>
      <c r="F585" s="846"/>
      <c r="G585" s="847"/>
      <c r="H585" s="666"/>
      <c r="I585" s="848">
        <v>3470</v>
      </c>
      <c r="J585" s="849"/>
      <c r="K585" s="849"/>
      <c r="L585" s="850"/>
      <c r="M585" s="851"/>
      <c r="X585" s="674"/>
      <c r="Y585" s="675"/>
      <c r="Z585" s="675"/>
      <c r="AA585" s="499"/>
      <c r="AC585" s="474"/>
      <c r="AD585" s="540"/>
      <c r="AE585" s="717"/>
      <c r="AF585" s="474"/>
      <c r="AG585" s="717"/>
    </row>
    <row r="586" spans="1:33" s="472" customFormat="1" ht="15" x14ac:dyDescent="0.25">
      <c r="A586" s="843"/>
      <c r="B586" s="844"/>
      <c r="C586" s="844"/>
      <c r="D586" s="844"/>
      <c r="E586" s="845" t="s">
        <v>2707</v>
      </c>
      <c r="F586" s="846"/>
      <c r="G586" s="847"/>
      <c r="H586" s="666"/>
      <c r="I586" s="848">
        <v>35365</v>
      </c>
      <c r="J586" s="849"/>
      <c r="K586" s="849"/>
      <c r="L586" s="850"/>
      <c r="M586" s="851"/>
      <c r="X586" s="674"/>
      <c r="Y586" s="675"/>
      <c r="Z586" s="675"/>
      <c r="AA586" s="499"/>
      <c r="AC586" s="474"/>
      <c r="AD586" s="540"/>
      <c r="AE586" s="717"/>
      <c r="AF586" s="474"/>
      <c r="AG586" s="717"/>
    </row>
    <row r="587" spans="1:33" s="472" customFormat="1" ht="23.25" x14ac:dyDescent="0.25">
      <c r="A587" s="525"/>
      <c r="B587" s="692" t="s">
        <v>1898</v>
      </c>
      <c r="C587" s="1303" t="s">
        <v>1899</v>
      </c>
      <c r="D587" s="1303"/>
      <c r="E587" s="1303"/>
      <c r="F587" s="693" t="s">
        <v>3174</v>
      </c>
      <c r="G587" s="694" t="s">
        <v>1901</v>
      </c>
      <c r="H587" s="694"/>
      <c r="I587" s="694">
        <v>3602.79</v>
      </c>
      <c r="J587" s="694">
        <v>3602.79</v>
      </c>
      <c r="K587" s="694"/>
      <c r="L587" s="695"/>
      <c r="M587" s="696"/>
      <c r="X587" s="674"/>
      <c r="Y587" s="675"/>
      <c r="Z587" s="675"/>
      <c r="AA587" s="499"/>
      <c r="AC587" s="474" t="s">
        <v>1899</v>
      </c>
      <c r="AD587" s="540"/>
      <c r="AE587" s="717"/>
      <c r="AF587" s="474"/>
      <c r="AG587" s="717"/>
    </row>
    <row r="588" spans="1:33" s="472" customFormat="1" ht="23.25" x14ac:dyDescent="0.25">
      <c r="A588" s="525"/>
      <c r="B588" s="692" t="s">
        <v>651</v>
      </c>
      <c r="C588" s="1303" t="s">
        <v>1676</v>
      </c>
      <c r="D588" s="1303"/>
      <c r="E588" s="1303"/>
      <c r="F588" s="693" t="s">
        <v>3175</v>
      </c>
      <c r="G588" s="694">
        <v>0</v>
      </c>
      <c r="H588" s="694">
        <v>0</v>
      </c>
      <c r="I588" s="694">
        <v>0</v>
      </c>
      <c r="J588" s="694"/>
      <c r="K588" s="694">
        <v>0</v>
      </c>
      <c r="L588" s="695"/>
      <c r="M588" s="696"/>
      <c r="X588" s="674"/>
      <c r="Y588" s="675"/>
      <c r="Z588" s="675"/>
      <c r="AA588" s="499"/>
      <c r="AC588" s="474" t="s">
        <v>1676</v>
      </c>
      <c r="AD588" s="540"/>
      <c r="AE588" s="717"/>
      <c r="AF588" s="474"/>
      <c r="AG588" s="717"/>
    </row>
    <row r="589" spans="1:33" s="472" customFormat="1" ht="45.75" x14ac:dyDescent="0.25">
      <c r="A589" s="525"/>
      <c r="B589" s="692" t="s">
        <v>2054</v>
      </c>
      <c r="C589" s="1303" t="s">
        <v>2055</v>
      </c>
      <c r="D589" s="1303"/>
      <c r="E589" s="1303"/>
      <c r="F589" s="693" t="s">
        <v>3176</v>
      </c>
      <c r="G589" s="694">
        <v>179.46</v>
      </c>
      <c r="H589" s="694" t="s">
        <v>2057</v>
      </c>
      <c r="I589" s="694">
        <v>3104.66</v>
      </c>
      <c r="J589" s="694"/>
      <c r="K589" s="694" t="s">
        <v>3177</v>
      </c>
      <c r="L589" s="695"/>
      <c r="M589" s="696"/>
      <c r="X589" s="674"/>
      <c r="Y589" s="675"/>
      <c r="Z589" s="675"/>
      <c r="AA589" s="499"/>
      <c r="AC589" s="474" t="s">
        <v>2055</v>
      </c>
      <c r="AD589" s="540"/>
      <c r="AE589" s="717"/>
      <c r="AF589" s="474"/>
      <c r="AG589" s="717"/>
    </row>
    <row r="590" spans="1:33" s="472" customFormat="1" ht="34.5" x14ac:dyDescent="0.25">
      <c r="A590" s="525"/>
      <c r="B590" s="692" t="s">
        <v>1678</v>
      </c>
      <c r="C590" s="1303" t="s">
        <v>1679</v>
      </c>
      <c r="D590" s="1303"/>
      <c r="E590" s="1303"/>
      <c r="F590" s="693" t="s">
        <v>3178</v>
      </c>
      <c r="G590" s="694">
        <v>111.99</v>
      </c>
      <c r="H590" s="694" t="s">
        <v>1681</v>
      </c>
      <c r="I590" s="694">
        <v>51.52</v>
      </c>
      <c r="J590" s="694"/>
      <c r="K590" s="694" t="s">
        <v>3179</v>
      </c>
      <c r="L590" s="695"/>
      <c r="M590" s="696"/>
      <c r="X590" s="674"/>
      <c r="Y590" s="675"/>
      <c r="Z590" s="675"/>
      <c r="AA590" s="499"/>
      <c r="AC590" s="474" t="s">
        <v>1679</v>
      </c>
      <c r="AD590" s="540"/>
      <c r="AE590" s="717"/>
      <c r="AF590" s="474"/>
      <c r="AG590" s="717"/>
    </row>
    <row r="591" spans="1:33" s="472" customFormat="1" ht="34.5" x14ac:dyDescent="0.25">
      <c r="A591" s="525"/>
      <c r="B591" s="692" t="s">
        <v>2061</v>
      </c>
      <c r="C591" s="1303" t="s">
        <v>2062</v>
      </c>
      <c r="D591" s="1303"/>
      <c r="E591" s="1303"/>
      <c r="F591" s="693" t="s">
        <v>3180</v>
      </c>
      <c r="G591" s="694">
        <v>6.9</v>
      </c>
      <c r="H591" s="694" t="s">
        <v>2064</v>
      </c>
      <c r="I591" s="694">
        <v>61.96</v>
      </c>
      <c r="J591" s="694"/>
      <c r="K591" s="694" t="s">
        <v>3181</v>
      </c>
      <c r="L591" s="695"/>
      <c r="M591" s="696"/>
      <c r="X591" s="674"/>
      <c r="Y591" s="675"/>
      <c r="Z591" s="675"/>
      <c r="AA591" s="499"/>
      <c r="AC591" s="474" t="s">
        <v>2062</v>
      </c>
      <c r="AD591" s="540"/>
      <c r="AE591" s="717"/>
      <c r="AF591" s="474"/>
      <c r="AG591" s="717"/>
    </row>
    <row r="592" spans="1:33" s="472" customFormat="1" ht="34.5" x14ac:dyDescent="0.25">
      <c r="A592" s="525"/>
      <c r="B592" s="692" t="s">
        <v>2066</v>
      </c>
      <c r="C592" s="1303" t="s">
        <v>2067</v>
      </c>
      <c r="D592" s="1303"/>
      <c r="E592" s="1303"/>
      <c r="F592" s="693" t="s">
        <v>3182</v>
      </c>
      <c r="G592" s="694">
        <v>80.349999999999994</v>
      </c>
      <c r="H592" s="694" t="s">
        <v>2069</v>
      </c>
      <c r="I592" s="694">
        <v>7150.35</v>
      </c>
      <c r="J592" s="694"/>
      <c r="K592" s="694" t="s">
        <v>3183</v>
      </c>
      <c r="L592" s="695"/>
      <c r="M592" s="696"/>
      <c r="X592" s="674"/>
      <c r="Y592" s="675"/>
      <c r="Z592" s="675"/>
      <c r="AA592" s="499"/>
      <c r="AC592" s="474" t="s">
        <v>2067</v>
      </c>
      <c r="AD592" s="540"/>
      <c r="AE592" s="717"/>
      <c r="AF592" s="474"/>
      <c r="AG592" s="717"/>
    </row>
    <row r="593" spans="1:33" s="472" customFormat="1" ht="34.5" x14ac:dyDescent="0.25">
      <c r="A593" s="525"/>
      <c r="B593" s="692" t="s">
        <v>836</v>
      </c>
      <c r="C593" s="1303" t="s">
        <v>1766</v>
      </c>
      <c r="D593" s="1303"/>
      <c r="E593" s="1303"/>
      <c r="F593" s="693" t="s">
        <v>3184</v>
      </c>
      <c r="G593" s="694">
        <v>65.709999999999994</v>
      </c>
      <c r="H593" s="694" t="s">
        <v>1768</v>
      </c>
      <c r="I593" s="694">
        <v>69.650000000000006</v>
      </c>
      <c r="J593" s="694"/>
      <c r="K593" s="694" t="s">
        <v>3185</v>
      </c>
      <c r="L593" s="695"/>
      <c r="M593" s="696"/>
      <c r="X593" s="674"/>
      <c r="Y593" s="675"/>
      <c r="Z593" s="675"/>
      <c r="AA593" s="499"/>
      <c r="AC593" s="474" t="s">
        <v>1766</v>
      </c>
      <c r="AD593" s="540"/>
      <c r="AE593" s="717"/>
      <c r="AF593" s="474"/>
      <c r="AG593" s="717"/>
    </row>
    <row r="594" spans="1:33" s="472" customFormat="1" ht="23.25" x14ac:dyDescent="0.25">
      <c r="A594" s="533" t="s">
        <v>875</v>
      </c>
      <c r="B594" s="704" t="s">
        <v>1770</v>
      </c>
      <c r="C594" s="1314" t="s">
        <v>1272</v>
      </c>
      <c r="D594" s="1314"/>
      <c r="E594" s="1314"/>
      <c r="F594" s="705" t="s">
        <v>1950</v>
      </c>
      <c r="G594" s="706">
        <v>2.44</v>
      </c>
      <c r="H594" s="706"/>
      <c r="I594" s="706">
        <v>0</v>
      </c>
      <c r="J594" s="706"/>
      <c r="K594" s="706"/>
      <c r="L594" s="707"/>
      <c r="M594" s="708"/>
      <c r="X594" s="674"/>
      <c r="Y594" s="675"/>
      <c r="Z594" s="675"/>
      <c r="AA594" s="499"/>
      <c r="AC594" s="474"/>
      <c r="AD594" s="540" t="s">
        <v>1272</v>
      </c>
      <c r="AE594" s="717"/>
      <c r="AF594" s="474"/>
      <c r="AG594" s="717"/>
    </row>
    <row r="595" spans="1:33" s="472" customFormat="1" ht="23.25" x14ac:dyDescent="0.25">
      <c r="A595" s="525"/>
      <c r="B595" s="692" t="s">
        <v>2073</v>
      </c>
      <c r="C595" s="1303" t="s">
        <v>2074</v>
      </c>
      <c r="D595" s="1303"/>
      <c r="E595" s="1303"/>
      <c r="F595" s="693" t="s">
        <v>3012</v>
      </c>
      <c r="G595" s="694">
        <v>30030</v>
      </c>
      <c r="H595" s="694"/>
      <c r="I595" s="694">
        <v>6.01</v>
      </c>
      <c r="J595" s="694"/>
      <c r="K595" s="694"/>
      <c r="L595" s="695"/>
      <c r="M595" s="696"/>
      <c r="X595" s="674"/>
      <c r="Y595" s="675"/>
      <c r="Z595" s="675"/>
      <c r="AA595" s="499"/>
      <c r="AC595" s="474" t="s">
        <v>2074</v>
      </c>
      <c r="AD595" s="540"/>
      <c r="AE595" s="717"/>
      <c r="AF595" s="474"/>
      <c r="AG595" s="717"/>
    </row>
    <row r="596" spans="1:33" s="472" customFormat="1" ht="23.25" x14ac:dyDescent="0.25">
      <c r="A596" s="525"/>
      <c r="B596" s="692" t="s">
        <v>1838</v>
      </c>
      <c r="C596" s="1303" t="s">
        <v>1839</v>
      </c>
      <c r="D596" s="1303"/>
      <c r="E596" s="1303"/>
      <c r="F596" s="693" t="s">
        <v>3186</v>
      </c>
      <c r="G596" s="694">
        <v>9040.01</v>
      </c>
      <c r="H596" s="694"/>
      <c r="I596" s="694">
        <v>43.39</v>
      </c>
      <c r="J596" s="694"/>
      <c r="K596" s="694"/>
      <c r="L596" s="695"/>
      <c r="M596" s="696"/>
      <c r="X596" s="674"/>
      <c r="Y596" s="675"/>
      <c r="Z596" s="675"/>
      <c r="AA596" s="499"/>
      <c r="AC596" s="474" t="s">
        <v>1839</v>
      </c>
      <c r="AD596" s="540"/>
      <c r="AE596" s="717"/>
      <c r="AF596" s="474"/>
      <c r="AG596" s="717"/>
    </row>
    <row r="597" spans="1:33" s="472" customFormat="1" ht="45.75" x14ac:dyDescent="0.25">
      <c r="A597" s="525"/>
      <c r="B597" s="692" t="s">
        <v>2077</v>
      </c>
      <c r="C597" s="1303" t="s">
        <v>2078</v>
      </c>
      <c r="D597" s="1303"/>
      <c r="E597" s="1303"/>
      <c r="F597" s="693" t="s">
        <v>3187</v>
      </c>
      <c r="G597" s="694">
        <v>67.099999999999994</v>
      </c>
      <c r="H597" s="694"/>
      <c r="I597" s="694">
        <v>161.04</v>
      </c>
      <c r="J597" s="694"/>
      <c r="K597" s="694"/>
      <c r="L597" s="695"/>
      <c r="M597" s="696"/>
      <c r="X597" s="674"/>
      <c r="Y597" s="675"/>
      <c r="Z597" s="675"/>
      <c r="AA597" s="499"/>
      <c r="AC597" s="474" t="s">
        <v>2078</v>
      </c>
      <c r="AD597" s="540"/>
      <c r="AE597" s="717"/>
      <c r="AF597" s="474"/>
      <c r="AG597" s="717"/>
    </row>
    <row r="598" spans="1:33" s="472" customFormat="1" ht="23.25" x14ac:dyDescent="0.25">
      <c r="A598" s="533" t="s">
        <v>875</v>
      </c>
      <c r="B598" s="704" t="s">
        <v>2080</v>
      </c>
      <c r="C598" s="1314" t="s">
        <v>2081</v>
      </c>
      <c r="D598" s="1314"/>
      <c r="E598" s="1314"/>
      <c r="F598" s="705" t="s">
        <v>1950</v>
      </c>
      <c r="G598" s="706">
        <v>0</v>
      </c>
      <c r="H598" s="706"/>
      <c r="I598" s="706">
        <v>0</v>
      </c>
      <c r="J598" s="706"/>
      <c r="K598" s="706"/>
      <c r="L598" s="707"/>
      <c r="M598" s="708"/>
      <c r="X598" s="674"/>
      <c r="Y598" s="675"/>
      <c r="Z598" s="675"/>
      <c r="AA598" s="499"/>
      <c r="AC598" s="474"/>
      <c r="AD598" s="540" t="s">
        <v>2081</v>
      </c>
      <c r="AE598" s="717"/>
      <c r="AF598" s="474"/>
      <c r="AG598" s="717"/>
    </row>
    <row r="599" spans="1:33" s="472" customFormat="1" ht="34.5" x14ac:dyDescent="0.25">
      <c r="A599" s="533" t="s">
        <v>875</v>
      </c>
      <c r="B599" s="704" t="s">
        <v>2082</v>
      </c>
      <c r="C599" s="1314" t="s">
        <v>2083</v>
      </c>
      <c r="D599" s="1314"/>
      <c r="E599" s="1314"/>
      <c r="F599" s="705" t="s">
        <v>1950</v>
      </c>
      <c r="G599" s="706">
        <v>412</v>
      </c>
      <c r="H599" s="706"/>
      <c r="I599" s="706">
        <v>0</v>
      </c>
      <c r="J599" s="706"/>
      <c r="K599" s="706"/>
      <c r="L599" s="707"/>
      <c r="M599" s="708"/>
      <c r="X599" s="674"/>
      <c r="Y599" s="675"/>
      <c r="Z599" s="675"/>
      <c r="AA599" s="499"/>
      <c r="AC599" s="474"/>
      <c r="AD599" s="540" t="s">
        <v>2083</v>
      </c>
      <c r="AE599" s="717"/>
      <c r="AF599" s="474"/>
      <c r="AG599" s="717"/>
    </row>
    <row r="600" spans="1:33" s="472" customFormat="1" ht="45.75" x14ac:dyDescent="0.25">
      <c r="A600" s="525" t="s">
        <v>2084</v>
      </c>
      <c r="B600" s="692" t="s">
        <v>2085</v>
      </c>
      <c r="C600" s="1303" t="s">
        <v>2086</v>
      </c>
      <c r="D600" s="1303"/>
      <c r="E600" s="1303"/>
      <c r="F600" s="693" t="s">
        <v>3188</v>
      </c>
      <c r="G600" s="694">
        <v>1553</v>
      </c>
      <c r="H600" s="694"/>
      <c r="I600" s="694">
        <v>4845.3599999999997</v>
      </c>
      <c r="J600" s="694"/>
      <c r="K600" s="694"/>
      <c r="L600" s="695"/>
      <c r="M600" s="696"/>
      <c r="X600" s="674"/>
      <c r="Y600" s="675"/>
      <c r="Z600" s="675"/>
      <c r="AA600" s="499"/>
      <c r="AC600" s="474"/>
      <c r="AD600" s="540"/>
      <c r="AE600" s="717"/>
      <c r="AF600" s="474" t="s">
        <v>2086</v>
      </c>
      <c r="AG600" s="717"/>
    </row>
    <row r="601" spans="1:33" s="472" customFormat="1" ht="45.75" x14ac:dyDescent="0.25">
      <c r="A601" s="711" t="s">
        <v>1951</v>
      </c>
      <c r="B601" s="712" t="s">
        <v>2085</v>
      </c>
      <c r="C601" s="1315" t="s">
        <v>2086</v>
      </c>
      <c r="D601" s="1315"/>
      <c r="E601" s="1315"/>
      <c r="F601" s="713" t="s">
        <v>3189</v>
      </c>
      <c r="G601" s="714">
        <v>1553</v>
      </c>
      <c r="H601" s="714"/>
      <c r="I601" s="714">
        <v>48453.599999999999</v>
      </c>
      <c r="J601" s="714"/>
      <c r="K601" s="714"/>
      <c r="L601" s="715"/>
      <c r="M601" s="716"/>
      <c r="X601" s="674"/>
      <c r="Y601" s="675"/>
      <c r="Z601" s="675"/>
      <c r="AA601" s="499"/>
      <c r="AC601" s="474"/>
      <c r="AD601" s="540"/>
      <c r="AE601" s="717"/>
      <c r="AF601" s="474"/>
      <c r="AG601" s="717" t="s">
        <v>2086</v>
      </c>
    </row>
    <row r="602" spans="1:33" s="472" customFormat="1" ht="23.25" x14ac:dyDescent="0.25">
      <c r="A602" s="533" t="s">
        <v>878</v>
      </c>
      <c r="B602" s="704" t="s">
        <v>2089</v>
      </c>
      <c r="C602" s="1314" t="s">
        <v>2090</v>
      </c>
      <c r="D602" s="1314"/>
      <c r="E602" s="1314"/>
      <c r="F602" s="705" t="s">
        <v>3190</v>
      </c>
      <c r="G602" s="706">
        <v>0</v>
      </c>
      <c r="H602" s="706"/>
      <c r="I602" s="706">
        <v>0</v>
      </c>
      <c r="J602" s="706"/>
      <c r="K602" s="706"/>
      <c r="L602" s="707"/>
      <c r="M602" s="708"/>
      <c r="X602" s="674"/>
      <c r="Y602" s="675"/>
      <c r="Z602" s="675"/>
      <c r="AA602" s="499"/>
      <c r="AC602" s="474"/>
      <c r="AD602" s="540" t="s">
        <v>2090</v>
      </c>
      <c r="AE602" s="717"/>
      <c r="AF602" s="474"/>
      <c r="AG602" s="717"/>
    </row>
    <row r="603" spans="1:33" s="472" customFormat="1" ht="23.25" x14ac:dyDescent="0.25">
      <c r="A603" s="525"/>
      <c r="B603" s="692" t="s">
        <v>2092</v>
      </c>
      <c r="C603" s="1303" t="s">
        <v>2093</v>
      </c>
      <c r="D603" s="1303"/>
      <c r="E603" s="1303"/>
      <c r="F603" s="693" t="s">
        <v>3191</v>
      </c>
      <c r="G603" s="694">
        <v>176.1</v>
      </c>
      <c r="H603" s="694"/>
      <c r="I603" s="694">
        <v>338.11</v>
      </c>
      <c r="J603" s="694"/>
      <c r="K603" s="694"/>
      <c r="L603" s="695"/>
      <c r="M603" s="696"/>
      <c r="X603" s="674"/>
      <c r="Y603" s="675"/>
      <c r="Z603" s="675"/>
      <c r="AA603" s="499"/>
      <c r="AC603" s="474" t="s">
        <v>2093</v>
      </c>
      <c r="AD603" s="540"/>
      <c r="AE603" s="717"/>
      <c r="AF603" s="474"/>
      <c r="AG603" s="717"/>
    </row>
    <row r="604" spans="1:33" s="472" customFormat="1" ht="23.25" x14ac:dyDescent="0.25">
      <c r="A604" s="525"/>
      <c r="B604" s="692" t="s">
        <v>2095</v>
      </c>
      <c r="C604" s="1303" t="s">
        <v>2096</v>
      </c>
      <c r="D604" s="1303"/>
      <c r="E604" s="1303"/>
      <c r="F604" s="693" t="s">
        <v>3192</v>
      </c>
      <c r="G604" s="694">
        <v>207.8</v>
      </c>
      <c r="H604" s="694"/>
      <c r="I604" s="694">
        <v>389</v>
      </c>
      <c r="J604" s="694"/>
      <c r="K604" s="694"/>
      <c r="L604" s="695"/>
      <c r="M604" s="696"/>
      <c r="X604" s="674"/>
      <c r="Y604" s="675"/>
      <c r="Z604" s="675"/>
      <c r="AA604" s="499"/>
      <c r="AC604" s="474" t="s">
        <v>2096</v>
      </c>
      <c r="AD604" s="540"/>
      <c r="AE604" s="717"/>
      <c r="AF604" s="474"/>
      <c r="AG604" s="717"/>
    </row>
    <row r="605" spans="1:33" s="472" customFormat="1" ht="23.25" x14ac:dyDescent="0.25">
      <c r="A605" s="525"/>
      <c r="B605" s="692" t="s">
        <v>2098</v>
      </c>
      <c r="C605" s="1303" t="s">
        <v>2099</v>
      </c>
      <c r="D605" s="1303"/>
      <c r="E605" s="1303"/>
      <c r="F605" s="693" t="s">
        <v>3193</v>
      </c>
      <c r="G605" s="694">
        <v>3468.64</v>
      </c>
      <c r="H605" s="694"/>
      <c r="I605" s="694">
        <v>1664.95</v>
      </c>
      <c r="J605" s="694"/>
      <c r="K605" s="694"/>
      <c r="L605" s="695"/>
      <c r="M605" s="696"/>
      <c r="X605" s="674"/>
      <c r="Y605" s="675"/>
      <c r="Z605" s="675"/>
      <c r="AA605" s="499"/>
      <c r="AC605" s="474" t="s">
        <v>2099</v>
      </c>
      <c r="AD605" s="540"/>
      <c r="AE605" s="717"/>
      <c r="AF605" s="474"/>
      <c r="AG605" s="717"/>
    </row>
    <row r="606" spans="1:33" s="472" customFormat="1" ht="23.25" x14ac:dyDescent="0.25">
      <c r="A606" s="533" t="s">
        <v>878</v>
      </c>
      <c r="B606" s="704" t="s">
        <v>2101</v>
      </c>
      <c r="C606" s="1314" t="s">
        <v>2102</v>
      </c>
      <c r="D606" s="1314"/>
      <c r="E606" s="1314"/>
      <c r="F606" s="705" t="s">
        <v>3194</v>
      </c>
      <c r="G606" s="706">
        <v>0</v>
      </c>
      <c r="H606" s="706"/>
      <c r="I606" s="706">
        <v>0</v>
      </c>
      <c r="J606" s="706"/>
      <c r="K606" s="706"/>
      <c r="L606" s="707"/>
      <c r="M606" s="708"/>
      <c r="X606" s="674"/>
      <c r="Y606" s="675"/>
      <c r="Z606" s="675"/>
      <c r="AA606" s="499"/>
      <c r="AC606" s="474"/>
      <c r="AD606" s="540" t="s">
        <v>2102</v>
      </c>
      <c r="AE606" s="717"/>
      <c r="AF606" s="474"/>
      <c r="AG606" s="717"/>
    </row>
    <row r="607" spans="1:33" s="472" customFormat="1" ht="34.5" x14ac:dyDescent="0.25">
      <c r="A607" s="525"/>
      <c r="B607" s="692" t="s">
        <v>2104</v>
      </c>
      <c r="C607" s="1303" t="s">
        <v>2105</v>
      </c>
      <c r="D607" s="1303"/>
      <c r="E607" s="1303"/>
      <c r="F607" s="693" t="s">
        <v>3195</v>
      </c>
      <c r="G607" s="694">
        <v>11.99</v>
      </c>
      <c r="H607" s="694"/>
      <c r="I607" s="694">
        <v>86.33</v>
      </c>
      <c r="J607" s="694"/>
      <c r="K607" s="694"/>
      <c r="L607" s="695"/>
      <c r="M607" s="696"/>
      <c r="X607" s="674"/>
      <c r="Y607" s="675"/>
      <c r="Z607" s="675"/>
      <c r="AA607" s="499"/>
      <c r="AC607" s="474" t="s">
        <v>2105</v>
      </c>
      <c r="AD607" s="540"/>
      <c r="AE607" s="717"/>
      <c r="AF607" s="474"/>
      <c r="AG607" s="717"/>
    </row>
    <row r="608" spans="1:33" s="472" customFormat="1" ht="45.75" x14ac:dyDescent="0.25">
      <c r="A608" s="525"/>
      <c r="B608" s="692" t="s">
        <v>2107</v>
      </c>
      <c r="C608" s="1303" t="s">
        <v>2108</v>
      </c>
      <c r="D608" s="1303"/>
      <c r="E608" s="1303"/>
      <c r="F608" s="693" t="s">
        <v>3196</v>
      </c>
      <c r="G608" s="694">
        <v>272.62</v>
      </c>
      <c r="H608" s="694"/>
      <c r="I608" s="694">
        <v>32.71</v>
      </c>
      <c r="J608" s="694"/>
      <c r="K608" s="694"/>
      <c r="L608" s="695"/>
      <c r="M608" s="696"/>
      <c r="X608" s="674"/>
      <c r="Y608" s="675"/>
      <c r="Z608" s="675"/>
      <c r="AA608" s="499"/>
      <c r="AC608" s="474" t="s">
        <v>2108</v>
      </c>
      <c r="AD608" s="540"/>
      <c r="AE608" s="717"/>
      <c r="AF608" s="474"/>
      <c r="AG608" s="717"/>
    </row>
    <row r="609" spans="1:33" s="472" customFormat="1" ht="57" x14ac:dyDescent="0.25">
      <c r="A609" s="525"/>
      <c r="B609" s="692" t="s">
        <v>2110</v>
      </c>
      <c r="C609" s="1303" t="s">
        <v>2111</v>
      </c>
      <c r="D609" s="1303"/>
      <c r="E609" s="1303"/>
      <c r="F609" s="693" t="s">
        <v>3197</v>
      </c>
      <c r="G609" s="694">
        <v>156.83000000000001</v>
      </c>
      <c r="H609" s="694"/>
      <c r="I609" s="694">
        <v>37.64</v>
      </c>
      <c r="J609" s="694"/>
      <c r="K609" s="694"/>
      <c r="L609" s="695"/>
      <c r="M609" s="696"/>
      <c r="X609" s="674"/>
      <c r="Y609" s="675"/>
      <c r="Z609" s="675"/>
      <c r="AA609" s="499"/>
      <c r="AC609" s="474" t="s">
        <v>2111</v>
      </c>
      <c r="AD609" s="540"/>
      <c r="AE609" s="717"/>
      <c r="AF609" s="474"/>
      <c r="AG609" s="717"/>
    </row>
    <row r="610" spans="1:33" s="472" customFormat="1" ht="23.25" x14ac:dyDescent="0.25">
      <c r="A610" s="533" t="s">
        <v>878</v>
      </c>
      <c r="B610" s="704" t="s">
        <v>2113</v>
      </c>
      <c r="C610" s="1314" t="s">
        <v>2114</v>
      </c>
      <c r="D610" s="1314"/>
      <c r="E610" s="1314"/>
      <c r="F610" s="705" t="s">
        <v>3198</v>
      </c>
      <c r="G610" s="706">
        <v>0</v>
      </c>
      <c r="H610" s="706"/>
      <c r="I610" s="706">
        <v>0</v>
      </c>
      <c r="J610" s="706"/>
      <c r="K610" s="706"/>
      <c r="L610" s="707"/>
      <c r="M610" s="708"/>
      <c r="X610" s="674"/>
      <c r="Y610" s="675"/>
      <c r="Z610" s="675"/>
      <c r="AA610" s="499"/>
      <c r="AC610" s="474"/>
      <c r="AD610" s="540" t="s">
        <v>2114</v>
      </c>
      <c r="AE610" s="717"/>
      <c r="AF610" s="474"/>
      <c r="AG610" s="717"/>
    </row>
    <row r="611" spans="1:33" s="472" customFormat="1" ht="45" x14ac:dyDescent="0.25">
      <c r="A611" s="676" t="s">
        <v>1380</v>
      </c>
      <c r="B611" s="677" t="s">
        <v>2041</v>
      </c>
      <c r="C611" s="1304" t="s">
        <v>1269</v>
      </c>
      <c r="D611" s="1304"/>
      <c r="E611" s="1304"/>
      <c r="F611" s="688">
        <v>12</v>
      </c>
      <c r="G611" s="679">
        <v>480</v>
      </c>
      <c r="H611" s="679"/>
      <c r="I611" s="679">
        <v>5760</v>
      </c>
      <c r="J611" s="679"/>
      <c r="K611" s="680"/>
      <c r="L611" s="681">
        <v>0</v>
      </c>
      <c r="M611" s="681">
        <v>0</v>
      </c>
      <c r="X611" s="674"/>
      <c r="Y611" s="675"/>
      <c r="Z611" s="675"/>
      <c r="AA611" s="499" t="s">
        <v>1269</v>
      </c>
      <c r="AC611" s="474"/>
      <c r="AD611" s="540"/>
      <c r="AE611" s="717"/>
      <c r="AF611" s="474"/>
      <c r="AG611" s="717"/>
    </row>
    <row r="612" spans="1:33" s="472" customFormat="1" ht="15" x14ac:dyDescent="0.25">
      <c r="A612" s="682"/>
      <c r="B612" s="683"/>
      <c r="C612" s="684" t="s">
        <v>3199</v>
      </c>
      <c r="D612" s="685"/>
      <c r="E612" s="685"/>
      <c r="F612" s="685"/>
      <c r="G612" s="685"/>
      <c r="H612" s="685"/>
      <c r="I612" s="685"/>
      <c r="J612" s="685"/>
      <c r="K612" s="685"/>
      <c r="L612" s="685"/>
      <c r="M612" s="686"/>
      <c r="X612" s="674"/>
      <c r="Y612" s="675"/>
      <c r="Z612" s="675"/>
      <c r="AA612" s="499"/>
      <c r="AC612" s="474"/>
      <c r="AD612" s="540"/>
      <c r="AE612" s="717"/>
      <c r="AF612" s="474"/>
      <c r="AG612" s="717"/>
    </row>
    <row r="613" spans="1:33" s="472" customFormat="1" ht="45" x14ac:dyDescent="0.25">
      <c r="A613" s="676" t="s">
        <v>1382</v>
      </c>
      <c r="B613" s="677" t="s">
        <v>2043</v>
      </c>
      <c r="C613" s="1304" t="s">
        <v>1272</v>
      </c>
      <c r="D613" s="1304"/>
      <c r="E613" s="1304"/>
      <c r="F613" s="698">
        <v>4.8</v>
      </c>
      <c r="G613" s="679">
        <v>2.44</v>
      </c>
      <c r="H613" s="679"/>
      <c r="I613" s="679">
        <v>12</v>
      </c>
      <c r="J613" s="679"/>
      <c r="K613" s="680"/>
      <c r="L613" s="681">
        <v>0</v>
      </c>
      <c r="M613" s="681">
        <v>0</v>
      </c>
      <c r="X613" s="674"/>
      <c r="Y613" s="675"/>
      <c r="Z613" s="675"/>
      <c r="AA613" s="499" t="s">
        <v>1272</v>
      </c>
      <c r="AC613" s="474"/>
      <c r="AD613" s="540"/>
      <c r="AE613" s="717"/>
      <c r="AF613" s="474"/>
      <c r="AG613" s="717"/>
    </row>
    <row r="614" spans="1:33" s="472" customFormat="1" ht="15" x14ac:dyDescent="0.25">
      <c r="A614" s="682"/>
      <c r="B614" s="683"/>
      <c r="C614" s="684" t="s">
        <v>3200</v>
      </c>
      <c r="D614" s="685"/>
      <c r="E614" s="685"/>
      <c r="F614" s="685"/>
      <c r="G614" s="685"/>
      <c r="H614" s="685"/>
      <c r="I614" s="685"/>
      <c r="J614" s="685"/>
      <c r="K614" s="685"/>
      <c r="L614" s="685"/>
      <c r="M614" s="686"/>
      <c r="X614" s="674"/>
      <c r="Y614" s="675"/>
      <c r="Z614" s="675"/>
      <c r="AA614" s="499"/>
      <c r="AC614" s="474"/>
      <c r="AD614" s="540"/>
      <c r="AE614" s="717"/>
      <c r="AF614" s="474"/>
      <c r="AG614" s="717"/>
    </row>
    <row r="615" spans="1:33" s="472" customFormat="1" ht="34.5" x14ac:dyDescent="0.25">
      <c r="A615" s="676" t="s">
        <v>1384</v>
      </c>
      <c r="B615" s="677" t="s">
        <v>1385</v>
      </c>
      <c r="C615" s="1304" t="s">
        <v>1283</v>
      </c>
      <c r="D615" s="1304"/>
      <c r="E615" s="1304"/>
      <c r="F615" s="688">
        <v>8</v>
      </c>
      <c r="G615" s="679" t="s">
        <v>2118</v>
      </c>
      <c r="H615" s="679"/>
      <c r="I615" s="679">
        <v>19143</v>
      </c>
      <c r="J615" s="679"/>
      <c r="K615" s="680"/>
      <c r="L615" s="681">
        <v>0</v>
      </c>
      <c r="M615" s="681">
        <v>0</v>
      </c>
      <c r="X615" s="674"/>
      <c r="Y615" s="675"/>
      <c r="Z615" s="675"/>
      <c r="AA615" s="499" t="s">
        <v>1283</v>
      </c>
      <c r="AC615" s="474"/>
      <c r="AD615" s="540"/>
      <c r="AE615" s="717"/>
      <c r="AF615" s="474"/>
      <c r="AG615" s="717"/>
    </row>
    <row r="616" spans="1:33" s="472" customFormat="1" ht="15" x14ac:dyDescent="0.25">
      <c r="A616" s="682"/>
      <c r="B616" s="683"/>
      <c r="C616" s="684" t="s">
        <v>3028</v>
      </c>
      <c r="D616" s="685"/>
      <c r="E616" s="685"/>
      <c r="F616" s="685"/>
      <c r="G616" s="685"/>
      <c r="H616" s="685"/>
      <c r="I616" s="685"/>
      <c r="J616" s="685"/>
      <c r="K616" s="685"/>
      <c r="L616" s="685"/>
      <c r="M616" s="686"/>
      <c r="X616" s="674"/>
      <c r="Y616" s="675"/>
      <c r="Z616" s="675"/>
      <c r="AA616" s="499"/>
      <c r="AC616" s="474"/>
      <c r="AD616" s="540"/>
      <c r="AE616" s="717"/>
      <c r="AF616" s="474"/>
      <c r="AG616" s="717"/>
    </row>
    <row r="617" spans="1:33" s="472" customFormat="1" ht="15" x14ac:dyDescent="0.25">
      <c r="A617" s="560"/>
      <c r="B617" s="683"/>
      <c r="C617" s="684" t="s">
        <v>2120</v>
      </c>
      <c r="D617" s="685"/>
      <c r="E617" s="685"/>
      <c r="F617" s="685"/>
      <c r="G617" s="685"/>
      <c r="H617" s="685"/>
      <c r="I617" s="685"/>
      <c r="J617" s="685"/>
      <c r="K617" s="685"/>
      <c r="L617" s="685"/>
      <c r="M617" s="687"/>
      <c r="X617" s="674"/>
      <c r="Y617" s="675"/>
      <c r="Z617" s="675"/>
      <c r="AA617" s="499"/>
      <c r="AC617" s="474"/>
      <c r="AD617" s="540"/>
      <c r="AE617" s="717"/>
      <c r="AF617" s="474"/>
      <c r="AG617" s="717"/>
    </row>
    <row r="618" spans="1:33" s="472" customFormat="1" ht="34.5" x14ac:dyDescent="0.25">
      <c r="A618" s="676" t="s">
        <v>1386</v>
      </c>
      <c r="B618" s="677" t="s">
        <v>1387</v>
      </c>
      <c r="C618" s="1304" t="s">
        <v>1288</v>
      </c>
      <c r="D618" s="1304"/>
      <c r="E618" s="1304"/>
      <c r="F618" s="688">
        <v>72</v>
      </c>
      <c r="G618" s="679" t="s">
        <v>2121</v>
      </c>
      <c r="H618" s="679"/>
      <c r="I618" s="679">
        <v>123967</v>
      </c>
      <c r="J618" s="679"/>
      <c r="K618" s="680"/>
      <c r="L618" s="681">
        <v>0</v>
      </c>
      <c r="M618" s="681">
        <v>0</v>
      </c>
      <c r="X618" s="674"/>
      <c r="Y618" s="675"/>
      <c r="Z618" s="675"/>
      <c r="AA618" s="499" t="s">
        <v>1288</v>
      </c>
      <c r="AC618" s="474"/>
      <c r="AD618" s="540"/>
      <c r="AE618" s="717"/>
      <c r="AF618" s="474"/>
      <c r="AG618" s="717"/>
    </row>
    <row r="619" spans="1:33" s="472" customFormat="1" ht="15" x14ac:dyDescent="0.25">
      <c r="A619" s="682"/>
      <c r="B619" s="683"/>
      <c r="C619" s="684" t="s">
        <v>3201</v>
      </c>
      <c r="D619" s="685"/>
      <c r="E619" s="685"/>
      <c r="F619" s="685"/>
      <c r="G619" s="685"/>
      <c r="H619" s="685"/>
      <c r="I619" s="685"/>
      <c r="J619" s="685"/>
      <c r="K619" s="685"/>
      <c r="L619" s="685"/>
      <c r="M619" s="686"/>
      <c r="X619" s="674"/>
      <c r="Y619" s="675"/>
      <c r="Z619" s="675"/>
      <c r="AA619" s="499"/>
      <c r="AC619" s="474"/>
      <c r="AD619" s="540"/>
      <c r="AE619" s="717"/>
      <c r="AF619" s="474"/>
      <c r="AG619" s="717"/>
    </row>
    <row r="620" spans="1:33" s="472" customFormat="1" ht="15" x14ac:dyDescent="0.25">
      <c r="A620" s="560"/>
      <c r="B620" s="683"/>
      <c r="C620" s="684" t="s">
        <v>2123</v>
      </c>
      <c r="D620" s="685"/>
      <c r="E620" s="685"/>
      <c r="F620" s="685"/>
      <c r="G620" s="685"/>
      <c r="H620" s="685"/>
      <c r="I620" s="685"/>
      <c r="J620" s="685"/>
      <c r="K620" s="685"/>
      <c r="L620" s="685"/>
      <c r="M620" s="687"/>
      <c r="X620" s="674"/>
      <c r="Y620" s="675"/>
      <c r="Z620" s="675"/>
      <c r="AA620" s="499"/>
      <c r="AC620" s="474"/>
      <c r="AD620" s="540"/>
      <c r="AE620" s="717"/>
      <c r="AF620" s="474"/>
      <c r="AG620" s="717"/>
    </row>
    <row r="621" spans="1:33" s="472" customFormat="1" ht="34.5" x14ac:dyDescent="0.25">
      <c r="A621" s="676" t="s">
        <v>1389</v>
      </c>
      <c r="B621" s="677" t="s">
        <v>1390</v>
      </c>
      <c r="C621" s="1304" t="s">
        <v>1292</v>
      </c>
      <c r="D621" s="1304"/>
      <c r="E621" s="1304"/>
      <c r="F621" s="688">
        <v>152</v>
      </c>
      <c r="G621" s="679" t="s">
        <v>2124</v>
      </c>
      <c r="H621" s="679"/>
      <c r="I621" s="679">
        <v>70064</v>
      </c>
      <c r="J621" s="679"/>
      <c r="K621" s="680"/>
      <c r="L621" s="681">
        <v>0</v>
      </c>
      <c r="M621" s="681">
        <v>0</v>
      </c>
      <c r="X621" s="674"/>
      <c r="Y621" s="675"/>
      <c r="Z621" s="675"/>
      <c r="AA621" s="499" t="s">
        <v>1292</v>
      </c>
      <c r="AC621" s="474"/>
      <c r="AD621" s="540"/>
      <c r="AE621" s="717"/>
      <c r="AF621" s="474"/>
      <c r="AG621" s="717"/>
    </row>
    <row r="622" spans="1:33" s="472" customFormat="1" ht="15" x14ac:dyDescent="0.25">
      <c r="A622" s="682"/>
      <c r="B622" s="683"/>
      <c r="C622" s="684" t="s">
        <v>3202</v>
      </c>
      <c r="D622" s="685"/>
      <c r="E622" s="685"/>
      <c r="F622" s="685"/>
      <c r="G622" s="685"/>
      <c r="H622" s="685"/>
      <c r="I622" s="685"/>
      <c r="J622" s="685"/>
      <c r="K622" s="685"/>
      <c r="L622" s="685"/>
      <c r="M622" s="686"/>
      <c r="X622" s="674"/>
      <c r="Y622" s="675"/>
      <c r="Z622" s="675"/>
      <c r="AA622" s="499"/>
      <c r="AC622" s="474"/>
      <c r="AD622" s="540"/>
      <c r="AE622" s="717"/>
      <c r="AF622" s="474"/>
      <c r="AG622" s="717"/>
    </row>
    <row r="623" spans="1:33" s="472" customFormat="1" ht="15" x14ac:dyDescent="0.25">
      <c r="A623" s="560"/>
      <c r="B623" s="683"/>
      <c r="C623" s="684" t="s">
        <v>2126</v>
      </c>
      <c r="D623" s="685"/>
      <c r="E623" s="685"/>
      <c r="F623" s="685"/>
      <c r="G623" s="685"/>
      <c r="H623" s="685"/>
      <c r="I623" s="685"/>
      <c r="J623" s="685"/>
      <c r="K623" s="685"/>
      <c r="L623" s="685"/>
      <c r="M623" s="687"/>
      <c r="X623" s="674"/>
      <c r="Y623" s="675"/>
      <c r="Z623" s="675"/>
      <c r="AA623" s="499"/>
      <c r="AC623" s="474"/>
      <c r="AD623" s="540"/>
      <c r="AE623" s="717"/>
      <c r="AF623" s="474"/>
      <c r="AG623" s="717"/>
    </row>
    <row r="624" spans="1:33" s="472" customFormat="1" ht="33.75" x14ac:dyDescent="0.25">
      <c r="A624" s="676" t="s">
        <v>1392</v>
      </c>
      <c r="B624" s="677" t="s">
        <v>1393</v>
      </c>
      <c r="C624" s="1304" t="s">
        <v>1296</v>
      </c>
      <c r="D624" s="1304"/>
      <c r="E624" s="1304"/>
      <c r="F624" s="688">
        <v>72</v>
      </c>
      <c r="G624" s="679" t="s">
        <v>2127</v>
      </c>
      <c r="H624" s="679"/>
      <c r="I624" s="679">
        <v>10218</v>
      </c>
      <c r="J624" s="679"/>
      <c r="K624" s="680"/>
      <c r="L624" s="681">
        <v>0</v>
      </c>
      <c r="M624" s="681">
        <v>0</v>
      </c>
      <c r="X624" s="674"/>
      <c r="Y624" s="675"/>
      <c r="Z624" s="675"/>
      <c r="AA624" s="499" t="s">
        <v>1296</v>
      </c>
      <c r="AC624" s="474"/>
      <c r="AD624" s="540"/>
      <c r="AE624" s="717"/>
      <c r="AF624" s="474"/>
      <c r="AG624" s="717"/>
    </row>
    <row r="625" spans="1:33" s="472" customFormat="1" ht="15" x14ac:dyDescent="0.25">
      <c r="A625" s="682"/>
      <c r="B625" s="683"/>
      <c r="C625" s="684" t="s">
        <v>3201</v>
      </c>
      <c r="D625" s="685"/>
      <c r="E625" s="685"/>
      <c r="F625" s="685"/>
      <c r="G625" s="685"/>
      <c r="H625" s="685"/>
      <c r="I625" s="685"/>
      <c r="J625" s="685"/>
      <c r="K625" s="685"/>
      <c r="L625" s="685"/>
      <c r="M625" s="686"/>
      <c r="X625" s="674"/>
      <c r="Y625" s="675"/>
      <c r="Z625" s="675"/>
      <c r="AA625" s="499"/>
      <c r="AC625" s="474"/>
      <c r="AD625" s="540"/>
      <c r="AE625" s="717"/>
      <c r="AF625" s="474"/>
      <c r="AG625" s="717"/>
    </row>
    <row r="626" spans="1:33" s="472" customFormat="1" ht="15" x14ac:dyDescent="0.25">
      <c r="A626" s="560"/>
      <c r="B626" s="683"/>
      <c r="C626" s="684" t="s">
        <v>2128</v>
      </c>
      <c r="D626" s="685"/>
      <c r="E626" s="685"/>
      <c r="F626" s="685"/>
      <c r="G626" s="685"/>
      <c r="H626" s="685"/>
      <c r="I626" s="685"/>
      <c r="J626" s="685"/>
      <c r="K626" s="685"/>
      <c r="L626" s="685"/>
      <c r="M626" s="687"/>
      <c r="X626" s="674"/>
      <c r="Y626" s="675"/>
      <c r="Z626" s="675"/>
      <c r="AA626" s="499"/>
      <c r="AC626" s="474"/>
      <c r="AD626" s="540"/>
      <c r="AE626" s="717"/>
      <c r="AF626" s="474"/>
      <c r="AG626" s="717"/>
    </row>
    <row r="627" spans="1:33" s="472" customFormat="1" ht="34.5" x14ac:dyDescent="0.25">
      <c r="A627" s="676" t="s">
        <v>1394</v>
      </c>
      <c r="B627" s="677" t="s">
        <v>1395</v>
      </c>
      <c r="C627" s="1304" t="s">
        <v>1299</v>
      </c>
      <c r="D627" s="1304"/>
      <c r="E627" s="1304"/>
      <c r="F627" s="688">
        <v>8</v>
      </c>
      <c r="G627" s="679" t="s">
        <v>2129</v>
      </c>
      <c r="H627" s="679"/>
      <c r="I627" s="679">
        <v>13914</v>
      </c>
      <c r="J627" s="679"/>
      <c r="K627" s="680"/>
      <c r="L627" s="681">
        <v>0</v>
      </c>
      <c r="M627" s="681">
        <v>0</v>
      </c>
      <c r="X627" s="674"/>
      <c r="Y627" s="675"/>
      <c r="Z627" s="675"/>
      <c r="AA627" s="499" t="s">
        <v>1299</v>
      </c>
      <c r="AC627" s="474"/>
      <c r="AD627" s="540"/>
      <c r="AE627" s="717"/>
      <c r="AF627" s="474"/>
      <c r="AG627" s="717"/>
    </row>
    <row r="628" spans="1:33" s="472" customFormat="1" ht="15" x14ac:dyDescent="0.25">
      <c r="A628" s="682"/>
      <c r="B628" s="683"/>
      <c r="C628" s="684" t="s">
        <v>3028</v>
      </c>
      <c r="D628" s="685"/>
      <c r="E628" s="685"/>
      <c r="F628" s="685"/>
      <c r="G628" s="685"/>
      <c r="H628" s="685"/>
      <c r="I628" s="685"/>
      <c r="J628" s="685"/>
      <c r="K628" s="685"/>
      <c r="L628" s="685"/>
      <c r="M628" s="686"/>
      <c r="X628" s="674"/>
      <c r="Y628" s="675"/>
      <c r="Z628" s="675"/>
      <c r="AA628" s="499"/>
      <c r="AC628" s="474"/>
      <c r="AD628" s="540"/>
      <c r="AE628" s="717"/>
      <c r="AF628" s="474"/>
      <c r="AG628" s="717"/>
    </row>
    <row r="629" spans="1:33" s="472" customFormat="1" ht="15" x14ac:dyDescent="0.25">
      <c r="A629" s="560"/>
      <c r="B629" s="683"/>
      <c r="C629" s="684" t="s">
        <v>2130</v>
      </c>
      <c r="D629" s="685"/>
      <c r="E629" s="685"/>
      <c r="F629" s="685"/>
      <c r="G629" s="685"/>
      <c r="H629" s="685"/>
      <c r="I629" s="685"/>
      <c r="J629" s="685"/>
      <c r="K629" s="685"/>
      <c r="L629" s="685"/>
      <c r="M629" s="687"/>
      <c r="X629" s="674"/>
      <c r="Y629" s="675"/>
      <c r="Z629" s="675"/>
      <c r="AA629" s="499"/>
      <c r="AC629" s="474"/>
      <c r="AD629" s="540"/>
      <c r="AE629" s="717"/>
      <c r="AF629" s="474"/>
      <c r="AG629" s="717"/>
    </row>
    <row r="630" spans="1:33" s="472" customFormat="1" ht="45.75" x14ac:dyDescent="0.25">
      <c r="A630" s="676" t="s">
        <v>1396</v>
      </c>
      <c r="B630" s="677" t="s">
        <v>2131</v>
      </c>
      <c r="C630" s="1304" t="s">
        <v>2132</v>
      </c>
      <c r="D630" s="1304"/>
      <c r="E630" s="1304"/>
      <c r="F630" s="688">
        <v>80</v>
      </c>
      <c r="G630" s="679" t="s">
        <v>1303</v>
      </c>
      <c r="H630" s="679" t="s">
        <v>1304</v>
      </c>
      <c r="I630" s="679">
        <v>453</v>
      </c>
      <c r="J630" s="679">
        <v>185</v>
      </c>
      <c r="K630" s="680" t="s">
        <v>1397</v>
      </c>
      <c r="L630" s="689">
        <v>0.255</v>
      </c>
      <c r="M630" s="710">
        <v>20.399999999999999</v>
      </c>
      <c r="X630" s="674"/>
      <c r="Y630" s="675"/>
      <c r="Z630" s="675"/>
      <c r="AA630" s="499" t="s">
        <v>2132</v>
      </c>
      <c r="AC630" s="474"/>
      <c r="AD630" s="540"/>
      <c r="AE630" s="717"/>
      <c r="AF630" s="474"/>
      <c r="AG630" s="717"/>
    </row>
    <row r="631" spans="1:33" s="472" customFormat="1" ht="33.75" x14ac:dyDescent="0.25">
      <c r="A631" s="560"/>
      <c r="B631" s="691" t="s">
        <v>1670</v>
      </c>
      <c r="C631" s="1301" t="s">
        <v>1671</v>
      </c>
      <c r="D631" s="1301"/>
      <c r="E631" s="1301"/>
      <c r="F631" s="1301"/>
      <c r="G631" s="1301"/>
      <c r="H631" s="1301"/>
      <c r="I631" s="1301"/>
      <c r="J631" s="1301"/>
      <c r="K631" s="1301"/>
      <c r="L631" s="1301"/>
      <c r="M631" s="1302"/>
      <c r="X631" s="674"/>
      <c r="Y631" s="675"/>
      <c r="Z631" s="675"/>
      <c r="AA631" s="499"/>
      <c r="AB631" s="509" t="s">
        <v>1671</v>
      </c>
      <c r="AC631" s="474"/>
      <c r="AD631" s="540"/>
      <c r="AE631" s="717"/>
      <c r="AF631" s="474"/>
      <c r="AG631" s="717"/>
    </row>
    <row r="632" spans="1:33" s="472" customFormat="1" ht="15" x14ac:dyDescent="0.25">
      <c r="A632" s="843"/>
      <c r="B632" s="844"/>
      <c r="C632" s="844"/>
      <c r="D632" s="844"/>
      <c r="E632" s="845" t="s">
        <v>3203</v>
      </c>
      <c r="F632" s="846"/>
      <c r="G632" s="847"/>
      <c r="H632" s="666"/>
      <c r="I632" s="848">
        <v>239</v>
      </c>
      <c r="J632" s="849"/>
      <c r="K632" s="849"/>
      <c r="L632" s="850"/>
      <c r="M632" s="851"/>
      <c r="X632" s="674"/>
      <c r="Y632" s="675"/>
      <c r="Z632" s="675"/>
      <c r="AA632" s="499"/>
      <c r="AC632" s="474"/>
      <c r="AD632" s="540"/>
      <c r="AE632" s="717"/>
      <c r="AF632" s="474"/>
      <c r="AG632" s="717"/>
    </row>
    <row r="633" spans="1:33" s="472" customFormat="1" ht="15" x14ac:dyDescent="0.25">
      <c r="A633" s="843"/>
      <c r="B633" s="844"/>
      <c r="C633" s="844"/>
      <c r="D633" s="844"/>
      <c r="E633" s="845" t="s">
        <v>3204</v>
      </c>
      <c r="F633" s="846"/>
      <c r="G633" s="847"/>
      <c r="H633" s="666"/>
      <c r="I633" s="848">
        <v>109</v>
      </c>
      <c r="J633" s="849"/>
      <c r="K633" s="849"/>
      <c r="L633" s="850"/>
      <c r="M633" s="851"/>
      <c r="X633" s="674"/>
      <c r="Y633" s="675"/>
      <c r="Z633" s="675"/>
      <c r="AA633" s="499"/>
      <c r="AC633" s="474"/>
      <c r="AD633" s="540"/>
      <c r="AE633" s="717"/>
      <c r="AF633" s="474"/>
      <c r="AG633" s="717"/>
    </row>
    <row r="634" spans="1:33" s="472" customFormat="1" ht="15" x14ac:dyDescent="0.25">
      <c r="A634" s="843"/>
      <c r="B634" s="844"/>
      <c r="C634" s="844"/>
      <c r="D634" s="844"/>
      <c r="E634" s="845" t="s">
        <v>2707</v>
      </c>
      <c r="F634" s="846"/>
      <c r="G634" s="847"/>
      <c r="H634" s="666"/>
      <c r="I634" s="848">
        <v>801</v>
      </c>
      <c r="J634" s="849"/>
      <c r="K634" s="849"/>
      <c r="L634" s="850"/>
      <c r="M634" s="851"/>
      <c r="X634" s="674"/>
      <c r="Y634" s="675"/>
      <c r="Z634" s="675"/>
      <c r="AA634" s="499"/>
      <c r="AC634" s="474"/>
      <c r="AD634" s="540"/>
      <c r="AE634" s="717"/>
      <c r="AF634" s="474"/>
      <c r="AG634" s="717"/>
    </row>
    <row r="635" spans="1:33" s="472" customFormat="1" ht="23.25" x14ac:dyDescent="0.25">
      <c r="A635" s="525"/>
      <c r="B635" s="692" t="s">
        <v>2134</v>
      </c>
      <c r="C635" s="1303" t="s">
        <v>2135</v>
      </c>
      <c r="D635" s="1303"/>
      <c r="E635" s="1303"/>
      <c r="F635" s="693" t="s">
        <v>3205</v>
      </c>
      <c r="G635" s="694" t="s">
        <v>2137</v>
      </c>
      <c r="H635" s="694"/>
      <c r="I635" s="694">
        <v>185.03</v>
      </c>
      <c r="J635" s="694">
        <v>185.03</v>
      </c>
      <c r="K635" s="694"/>
      <c r="L635" s="695"/>
      <c r="M635" s="696"/>
      <c r="X635" s="674"/>
      <c r="Y635" s="675"/>
      <c r="Z635" s="675"/>
      <c r="AA635" s="499"/>
      <c r="AC635" s="474" t="s">
        <v>2135</v>
      </c>
      <c r="AD635" s="540"/>
      <c r="AE635" s="717"/>
      <c r="AF635" s="474"/>
      <c r="AG635" s="717"/>
    </row>
    <row r="636" spans="1:33" s="472" customFormat="1" ht="23.25" x14ac:dyDescent="0.25">
      <c r="A636" s="525"/>
      <c r="B636" s="692" t="s">
        <v>651</v>
      </c>
      <c r="C636" s="1303" t="s">
        <v>1676</v>
      </c>
      <c r="D636" s="1303"/>
      <c r="E636" s="1303"/>
      <c r="F636" s="693" t="s">
        <v>3206</v>
      </c>
      <c r="G636" s="694">
        <v>0</v>
      </c>
      <c r="H636" s="694">
        <v>0</v>
      </c>
      <c r="I636" s="694">
        <v>0</v>
      </c>
      <c r="J636" s="694"/>
      <c r="K636" s="694">
        <v>0</v>
      </c>
      <c r="L636" s="695"/>
      <c r="M636" s="696"/>
      <c r="X636" s="674"/>
      <c r="Y636" s="675"/>
      <c r="Z636" s="675"/>
      <c r="AA636" s="499"/>
      <c r="AC636" s="474" t="s">
        <v>1676</v>
      </c>
      <c r="AD636" s="540"/>
      <c r="AE636" s="717"/>
      <c r="AF636" s="474"/>
      <c r="AG636" s="717"/>
    </row>
    <row r="637" spans="1:33" s="472" customFormat="1" ht="34.5" x14ac:dyDescent="0.25">
      <c r="A637" s="525"/>
      <c r="B637" s="692" t="s">
        <v>836</v>
      </c>
      <c r="C637" s="1303" t="s">
        <v>1766</v>
      </c>
      <c r="D637" s="1303"/>
      <c r="E637" s="1303"/>
      <c r="F637" s="693" t="s">
        <v>3207</v>
      </c>
      <c r="G637" s="694">
        <v>65.709999999999994</v>
      </c>
      <c r="H637" s="694" t="s">
        <v>1768</v>
      </c>
      <c r="I637" s="694">
        <v>105.14</v>
      </c>
      <c r="J637" s="694"/>
      <c r="K637" s="694" t="s">
        <v>3208</v>
      </c>
      <c r="L637" s="695"/>
      <c r="M637" s="696"/>
      <c r="X637" s="674"/>
      <c r="Y637" s="675"/>
      <c r="Z637" s="675"/>
      <c r="AA637" s="499"/>
      <c r="AC637" s="474" t="s">
        <v>1766</v>
      </c>
      <c r="AD637" s="540"/>
      <c r="AE637" s="717"/>
      <c r="AF637" s="474"/>
      <c r="AG637" s="717"/>
    </row>
    <row r="638" spans="1:33" s="472" customFormat="1" ht="23.25" x14ac:dyDescent="0.25">
      <c r="A638" s="525"/>
      <c r="B638" s="692" t="s">
        <v>840</v>
      </c>
      <c r="C638" s="1303" t="s">
        <v>1823</v>
      </c>
      <c r="D638" s="1303"/>
      <c r="E638" s="1303"/>
      <c r="F638" s="693" t="s">
        <v>3209</v>
      </c>
      <c r="G638" s="694">
        <v>1.2</v>
      </c>
      <c r="H638" s="694" t="s">
        <v>1825</v>
      </c>
      <c r="I638" s="694">
        <v>14.4</v>
      </c>
      <c r="J638" s="694"/>
      <c r="K638" s="694" t="s">
        <v>3210</v>
      </c>
      <c r="L638" s="695"/>
      <c r="M638" s="696"/>
      <c r="X638" s="674"/>
      <c r="Y638" s="675"/>
      <c r="Z638" s="675"/>
      <c r="AA638" s="499"/>
      <c r="AC638" s="474" t="s">
        <v>1823</v>
      </c>
      <c r="AD638" s="540"/>
      <c r="AE638" s="717"/>
      <c r="AF638" s="474"/>
      <c r="AG638" s="717"/>
    </row>
    <row r="639" spans="1:33" s="472" customFormat="1" ht="23.25" x14ac:dyDescent="0.25">
      <c r="A639" s="525"/>
      <c r="B639" s="692" t="s">
        <v>845</v>
      </c>
      <c r="C639" s="1303" t="s">
        <v>1831</v>
      </c>
      <c r="D639" s="1303"/>
      <c r="E639" s="1303"/>
      <c r="F639" s="693" t="s">
        <v>3209</v>
      </c>
      <c r="G639" s="694">
        <v>6.22</v>
      </c>
      <c r="H639" s="694"/>
      <c r="I639" s="694">
        <v>74.64</v>
      </c>
      <c r="J639" s="694"/>
      <c r="K639" s="694"/>
      <c r="L639" s="695"/>
      <c r="M639" s="696"/>
      <c r="X639" s="674"/>
      <c r="Y639" s="675"/>
      <c r="Z639" s="675"/>
      <c r="AA639" s="499"/>
      <c r="AC639" s="474" t="s">
        <v>1831</v>
      </c>
      <c r="AD639" s="540"/>
      <c r="AE639" s="717"/>
      <c r="AF639" s="474"/>
      <c r="AG639" s="717"/>
    </row>
    <row r="640" spans="1:33" s="472" customFormat="1" ht="23.25" x14ac:dyDescent="0.25">
      <c r="A640" s="525"/>
      <c r="B640" s="692" t="s">
        <v>848</v>
      </c>
      <c r="C640" s="1303" t="s">
        <v>1833</v>
      </c>
      <c r="D640" s="1303"/>
      <c r="E640" s="1303"/>
      <c r="F640" s="693" t="s">
        <v>3206</v>
      </c>
      <c r="G640" s="694">
        <v>6.09</v>
      </c>
      <c r="H640" s="694"/>
      <c r="I640" s="694">
        <v>14.62</v>
      </c>
      <c r="J640" s="694"/>
      <c r="K640" s="694"/>
      <c r="L640" s="695"/>
      <c r="M640" s="696"/>
      <c r="X640" s="674"/>
      <c r="Y640" s="675"/>
      <c r="Z640" s="675"/>
      <c r="AA640" s="499"/>
      <c r="AC640" s="474" t="s">
        <v>1833</v>
      </c>
      <c r="AD640" s="540"/>
      <c r="AE640" s="717"/>
      <c r="AF640" s="474"/>
      <c r="AG640" s="717"/>
    </row>
    <row r="641" spans="1:33" s="472" customFormat="1" ht="15" x14ac:dyDescent="0.25">
      <c r="A641" s="1311" t="s">
        <v>1398</v>
      </c>
      <c r="B641" s="1312"/>
      <c r="C641" s="1312"/>
      <c r="D641" s="1312"/>
      <c r="E641" s="1312"/>
      <c r="F641" s="1312"/>
      <c r="G641" s="1312"/>
      <c r="H641" s="1312"/>
      <c r="I641" s="1312"/>
      <c r="J641" s="1312"/>
      <c r="K641" s="1312"/>
      <c r="L641" s="1312"/>
      <c r="M641" s="1313"/>
      <c r="X641" s="674"/>
      <c r="Y641" s="675" t="s">
        <v>1398</v>
      </c>
      <c r="Z641" s="675"/>
      <c r="AA641" s="499"/>
      <c r="AC641" s="474"/>
      <c r="AD641" s="540"/>
      <c r="AE641" s="717"/>
      <c r="AF641" s="474"/>
      <c r="AG641" s="717"/>
    </row>
    <row r="642" spans="1:33" s="472" customFormat="1" ht="45.75" x14ac:dyDescent="0.25">
      <c r="A642" s="676" t="s">
        <v>1399</v>
      </c>
      <c r="B642" s="677" t="s">
        <v>3211</v>
      </c>
      <c r="C642" s="1304" t="s">
        <v>3212</v>
      </c>
      <c r="D642" s="1304"/>
      <c r="E642" s="1304"/>
      <c r="F642" s="688">
        <v>20</v>
      </c>
      <c r="G642" s="679" t="s">
        <v>3213</v>
      </c>
      <c r="H642" s="679" t="s">
        <v>3214</v>
      </c>
      <c r="I642" s="679">
        <v>34341</v>
      </c>
      <c r="J642" s="679">
        <v>19586</v>
      </c>
      <c r="K642" s="680" t="s">
        <v>3215</v>
      </c>
      <c r="L642" s="690">
        <v>112.05</v>
      </c>
      <c r="M642" s="681">
        <v>2241</v>
      </c>
      <c r="X642" s="674"/>
      <c r="Y642" s="675"/>
      <c r="Z642" s="675"/>
      <c r="AA642" s="499" t="s">
        <v>3212</v>
      </c>
      <c r="AC642" s="474"/>
      <c r="AD642" s="540"/>
      <c r="AE642" s="717"/>
      <c r="AF642" s="474"/>
      <c r="AG642" s="717"/>
    </row>
    <row r="643" spans="1:33" s="472" customFormat="1" ht="15" x14ac:dyDescent="0.25">
      <c r="A643" s="682"/>
      <c r="B643" s="683"/>
      <c r="C643" s="684" t="s">
        <v>3216</v>
      </c>
      <c r="D643" s="685"/>
      <c r="E643" s="685"/>
      <c r="F643" s="685"/>
      <c r="G643" s="685"/>
      <c r="H643" s="685"/>
      <c r="I643" s="685"/>
      <c r="J643" s="685"/>
      <c r="K643" s="685"/>
      <c r="L643" s="685"/>
      <c r="M643" s="686"/>
      <c r="X643" s="674"/>
      <c r="Y643" s="675"/>
      <c r="Z643" s="675"/>
      <c r="AA643" s="499"/>
      <c r="AC643" s="474"/>
      <c r="AD643" s="540"/>
      <c r="AE643" s="717"/>
      <c r="AF643" s="474"/>
      <c r="AG643" s="717"/>
    </row>
    <row r="644" spans="1:33" s="472" customFormat="1" ht="33.75" x14ac:dyDescent="0.25">
      <c r="A644" s="560"/>
      <c r="B644" s="691" t="s">
        <v>1670</v>
      </c>
      <c r="C644" s="1301" t="s">
        <v>1671</v>
      </c>
      <c r="D644" s="1301"/>
      <c r="E644" s="1301"/>
      <c r="F644" s="1301"/>
      <c r="G644" s="1301"/>
      <c r="H644" s="1301"/>
      <c r="I644" s="1301"/>
      <c r="J644" s="1301"/>
      <c r="K644" s="1301"/>
      <c r="L644" s="1301"/>
      <c r="M644" s="1302"/>
      <c r="X644" s="674"/>
      <c r="Y644" s="675"/>
      <c r="Z644" s="675"/>
      <c r="AA644" s="499"/>
      <c r="AB644" s="509" t="s">
        <v>1671</v>
      </c>
      <c r="AC644" s="474"/>
      <c r="AD644" s="540"/>
      <c r="AE644" s="717"/>
      <c r="AF644" s="474"/>
      <c r="AG644" s="717"/>
    </row>
    <row r="645" spans="1:33" s="472" customFormat="1" ht="15" x14ac:dyDescent="0.25">
      <c r="A645" s="843"/>
      <c r="B645" s="844"/>
      <c r="C645" s="844"/>
      <c r="D645" s="844"/>
      <c r="E645" s="845" t="s">
        <v>3217</v>
      </c>
      <c r="F645" s="846"/>
      <c r="G645" s="847"/>
      <c r="H645" s="666"/>
      <c r="I645" s="848">
        <v>22224</v>
      </c>
      <c r="J645" s="849"/>
      <c r="K645" s="849"/>
      <c r="L645" s="850"/>
      <c r="M645" s="851"/>
      <c r="X645" s="674"/>
      <c r="Y645" s="675"/>
      <c r="Z645" s="675"/>
      <c r="AA645" s="499"/>
      <c r="AC645" s="474"/>
      <c r="AD645" s="540"/>
      <c r="AE645" s="717"/>
      <c r="AF645" s="474"/>
      <c r="AG645" s="717"/>
    </row>
    <row r="646" spans="1:33" s="472" customFormat="1" ht="15" x14ac:dyDescent="0.25">
      <c r="A646" s="843"/>
      <c r="B646" s="844"/>
      <c r="C646" s="844"/>
      <c r="D646" s="844"/>
      <c r="E646" s="845" t="s">
        <v>3218</v>
      </c>
      <c r="F646" s="846"/>
      <c r="G646" s="847"/>
      <c r="H646" s="666"/>
      <c r="I646" s="848">
        <v>16163</v>
      </c>
      <c r="J646" s="849"/>
      <c r="K646" s="849"/>
      <c r="L646" s="850"/>
      <c r="M646" s="851"/>
      <c r="X646" s="674"/>
      <c r="Y646" s="675"/>
      <c r="Z646" s="675"/>
      <c r="AA646" s="499"/>
      <c r="AC646" s="474"/>
      <c r="AD646" s="540"/>
      <c r="AE646" s="717"/>
      <c r="AF646" s="474"/>
      <c r="AG646" s="717"/>
    </row>
    <row r="647" spans="1:33" s="472" customFormat="1" ht="15" x14ac:dyDescent="0.25">
      <c r="A647" s="843"/>
      <c r="B647" s="844"/>
      <c r="C647" s="844"/>
      <c r="D647" s="844"/>
      <c r="E647" s="845" t="s">
        <v>2707</v>
      </c>
      <c r="F647" s="846"/>
      <c r="G647" s="847"/>
      <c r="H647" s="666"/>
      <c r="I647" s="848">
        <v>72728</v>
      </c>
      <c r="J647" s="849"/>
      <c r="K647" s="849"/>
      <c r="L647" s="850"/>
      <c r="M647" s="851"/>
      <c r="X647" s="674"/>
      <c r="Y647" s="675"/>
      <c r="Z647" s="675"/>
      <c r="AA647" s="499"/>
      <c r="AC647" s="474"/>
      <c r="AD647" s="540"/>
      <c r="AE647" s="717"/>
      <c r="AF647" s="474"/>
      <c r="AG647" s="717"/>
    </row>
    <row r="648" spans="1:33" s="472" customFormat="1" ht="23.25" x14ac:dyDescent="0.25">
      <c r="A648" s="525"/>
      <c r="B648" s="692" t="s">
        <v>3219</v>
      </c>
      <c r="C648" s="1303" t="s">
        <v>3220</v>
      </c>
      <c r="D648" s="1303"/>
      <c r="E648" s="1303"/>
      <c r="F648" s="693" t="s">
        <v>3221</v>
      </c>
      <c r="G648" s="694" t="s">
        <v>3222</v>
      </c>
      <c r="H648" s="694"/>
      <c r="I648" s="694">
        <v>19586.34</v>
      </c>
      <c r="J648" s="694">
        <v>19586.34</v>
      </c>
      <c r="K648" s="694"/>
      <c r="L648" s="695"/>
      <c r="M648" s="696"/>
      <c r="X648" s="674"/>
      <c r="Y648" s="675"/>
      <c r="Z648" s="675"/>
      <c r="AA648" s="499"/>
      <c r="AC648" s="474" t="s">
        <v>3220</v>
      </c>
      <c r="AD648" s="540"/>
      <c r="AE648" s="717"/>
      <c r="AF648" s="474"/>
      <c r="AG648" s="717"/>
    </row>
    <row r="649" spans="1:33" s="472" customFormat="1" ht="23.25" x14ac:dyDescent="0.25">
      <c r="A649" s="525"/>
      <c r="B649" s="692" t="s">
        <v>651</v>
      </c>
      <c r="C649" s="1303" t="s">
        <v>1676</v>
      </c>
      <c r="D649" s="1303"/>
      <c r="E649" s="1303"/>
      <c r="F649" s="693" t="s">
        <v>3223</v>
      </c>
      <c r="G649" s="694">
        <v>0</v>
      </c>
      <c r="H649" s="694">
        <v>0</v>
      </c>
      <c r="I649" s="694">
        <v>0</v>
      </c>
      <c r="J649" s="694"/>
      <c r="K649" s="694">
        <v>0</v>
      </c>
      <c r="L649" s="695"/>
      <c r="M649" s="696"/>
      <c r="X649" s="674"/>
      <c r="Y649" s="675"/>
      <c r="Z649" s="675"/>
      <c r="AA649" s="499"/>
      <c r="AC649" s="474" t="s">
        <v>1676</v>
      </c>
      <c r="AD649" s="540"/>
      <c r="AE649" s="717"/>
      <c r="AF649" s="474"/>
      <c r="AG649" s="717"/>
    </row>
    <row r="650" spans="1:33" s="472" customFormat="1" ht="34.5" x14ac:dyDescent="0.25">
      <c r="A650" s="525"/>
      <c r="B650" s="692" t="s">
        <v>2446</v>
      </c>
      <c r="C650" s="1303" t="s">
        <v>2447</v>
      </c>
      <c r="D650" s="1303"/>
      <c r="E650" s="1303"/>
      <c r="F650" s="693" t="s">
        <v>3224</v>
      </c>
      <c r="G650" s="694">
        <v>100</v>
      </c>
      <c r="H650" s="694" t="s">
        <v>2449</v>
      </c>
      <c r="I650" s="694">
        <v>240</v>
      </c>
      <c r="J650" s="694"/>
      <c r="K650" s="694" t="s">
        <v>3225</v>
      </c>
      <c r="L650" s="695"/>
      <c r="M650" s="696"/>
      <c r="X650" s="674"/>
      <c r="Y650" s="675"/>
      <c r="Z650" s="675"/>
      <c r="AA650" s="499"/>
      <c r="AC650" s="474" t="s">
        <v>2447</v>
      </c>
      <c r="AD650" s="540"/>
      <c r="AE650" s="717"/>
      <c r="AF650" s="474"/>
      <c r="AG650" s="717"/>
    </row>
    <row r="651" spans="1:33" s="472" customFormat="1" ht="34.5" x14ac:dyDescent="0.25">
      <c r="A651" s="525"/>
      <c r="B651" s="692" t="s">
        <v>1678</v>
      </c>
      <c r="C651" s="1303" t="s">
        <v>1679</v>
      </c>
      <c r="D651" s="1303"/>
      <c r="E651" s="1303"/>
      <c r="F651" s="693" t="s">
        <v>3226</v>
      </c>
      <c r="G651" s="694">
        <v>111.99</v>
      </c>
      <c r="H651" s="694" t="s">
        <v>1681</v>
      </c>
      <c r="I651" s="694">
        <v>89.59</v>
      </c>
      <c r="J651" s="694"/>
      <c r="K651" s="694" t="s">
        <v>3227</v>
      </c>
      <c r="L651" s="695"/>
      <c r="M651" s="696"/>
      <c r="X651" s="674"/>
      <c r="Y651" s="675"/>
      <c r="Z651" s="675"/>
      <c r="AA651" s="499"/>
      <c r="AC651" s="474" t="s">
        <v>1679</v>
      </c>
      <c r="AD651" s="540"/>
      <c r="AE651" s="717"/>
      <c r="AF651" s="474"/>
      <c r="AG651" s="717"/>
    </row>
    <row r="652" spans="1:33" s="472" customFormat="1" ht="23.25" x14ac:dyDescent="0.25">
      <c r="A652" s="525"/>
      <c r="B652" s="692" t="s">
        <v>1756</v>
      </c>
      <c r="C652" s="1303" t="s">
        <v>1757</v>
      </c>
      <c r="D652" s="1303"/>
      <c r="E652" s="1303"/>
      <c r="F652" s="693" t="s">
        <v>3228</v>
      </c>
      <c r="G652" s="694">
        <v>89.99</v>
      </c>
      <c r="H652" s="694" t="s">
        <v>1759</v>
      </c>
      <c r="I652" s="694">
        <v>395.96</v>
      </c>
      <c r="J652" s="694"/>
      <c r="K652" s="694" t="s">
        <v>3229</v>
      </c>
      <c r="L652" s="695"/>
      <c r="M652" s="696"/>
      <c r="X652" s="674"/>
      <c r="Y652" s="675"/>
      <c r="Z652" s="675"/>
      <c r="AA652" s="499"/>
      <c r="AC652" s="474" t="s">
        <v>1757</v>
      </c>
      <c r="AD652" s="540"/>
      <c r="AE652" s="717"/>
      <c r="AF652" s="474"/>
      <c r="AG652" s="717"/>
    </row>
    <row r="653" spans="1:33" s="472" customFormat="1" ht="34.5" x14ac:dyDescent="0.25">
      <c r="A653" s="525"/>
      <c r="B653" s="692" t="s">
        <v>3230</v>
      </c>
      <c r="C653" s="1303" t="s">
        <v>3231</v>
      </c>
      <c r="D653" s="1303"/>
      <c r="E653" s="1303"/>
      <c r="F653" s="693" t="s">
        <v>3232</v>
      </c>
      <c r="G653" s="694">
        <v>0.55000000000000004</v>
      </c>
      <c r="H653" s="694" t="s">
        <v>3233</v>
      </c>
      <c r="I653" s="694">
        <v>28.16</v>
      </c>
      <c r="J653" s="694"/>
      <c r="K653" s="694" t="s">
        <v>3234</v>
      </c>
      <c r="L653" s="695"/>
      <c r="M653" s="696"/>
      <c r="X653" s="674"/>
      <c r="Y653" s="675"/>
      <c r="Z653" s="675"/>
      <c r="AA653" s="499"/>
      <c r="AC653" s="474" t="s">
        <v>3231</v>
      </c>
      <c r="AD653" s="540"/>
      <c r="AE653" s="717"/>
      <c r="AF653" s="474"/>
      <c r="AG653" s="717"/>
    </row>
    <row r="654" spans="1:33" s="472" customFormat="1" ht="23.25" x14ac:dyDescent="0.25">
      <c r="A654" s="525"/>
      <c r="B654" s="692" t="s">
        <v>3235</v>
      </c>
      <c r="C654" s="1303" t="s">
        <v>3236</v>
      </c>
      <c r="D654" s="1303"/>
      <c r="E654" s="1303"/>
      <c r="F654" s="693" t="s">
        <v>3237</v>
      </c>
      <c r="G654" s="694">
        <v>110</v>
      </c>
      <c r="H654" s="694" t="s">
        <v>3238</v>
      </c>
      <c r="I654" s="694">
        <v>242</v>
      </c>
      <c r="J654" s="694"/>
      <c r="K654" s="694" t="s">
        <v>3239</v>
      </c>
      <c r="L654" s="695"/>
      <c r="M654" s="696"/>
      <c r="X654" s="674"/>
      <c r="Y654" s="675"/>
      <c r="Z654" s="675"/>
      <c r="AA654" s="499"/>
      <c r="AC654" s="474" t="s">
        <v>3236</v>
      </c>
      <c r="AD654" s="540"/>
      <c r="AE654" s="717"/>
      <c r="AF654" s="474"/>
      <c r="AG654" s="717"/>
    </row>
    <row r="655" spans="1:33" s="472" customFormat="1" ht="34.5" x14ac:dyDescent="0.25">
      <c r="A655" s="525"/>
      <c r="B655" s="692" t="s">
        <v>836</v>
      </c>
      <c r="C655" s="1303" t="s">
        <v>1766</v>
      </c>
      <c r="D655" s="1303"/>
      <c r="E655" s="1303"/>
      <c r="F655" s="693" t="s">
        <v>3240</v>
      </c>
      <c r="G655" s="694">
        <v>65.709999999999994</v>
      </c>
      <c r="H655" s="694" t="s">
        <v>1768</v>
      </c>
      <c r="I655" s="694">
        <v>65.709999999999994</v>
      </c>
      <c r="J655" s="694"/>
      <c r="K655" s="694" t="s">
        <v>1768</v>
      </c>
      <c r="L655" s="695"/>
      <c r="M655" s="696"/>
      <c r="X655" s="674"/>
      <c r="Y655" s="675"/>
      <c r="Z655" s="675"/>
      <c r="AA655" s="499"/>
      <c r="AC655" s="474" t="s">
        <v>1766</v>
      </c>
      <c r="AD655" s="540"/>
      <c r="AE655" s="717"/>
      <c r="AF655" s="474"/>
      <c r="AG655" s="717"/>
    </row>
    <row r="656" spans="1:33" s="472" customFormat="1" ht="34.5" x14ac:dyDescent="0.25">
      <c r="A656" s="525"/>
      <c r="B656" s="692" t="s">
        <v>3241</v>
      </c>
      <c r="C656" s="1303" t="s">
        <v>3242</v>
      </c>
      <c r="D656" s="1303"/>
      <c r="E656" s="1303"/>
      <c r="F656" s="693" t="s">
        <v>3237</v>
      </c>
      <c r="G656" s="694">
        <v>87.49</v>
      </c>
      <c r="H656" s="694" t="s">
        <v>3243</v>
      </c>
      <c r="I656" s="694">
        <v>192.48</v>
      </c>
      <c r="J656" s="694"/>
      <c r="K656" s="694" t="s">
        <v>3244</v>
      </c>
      <c r="L656" s="695"/>
      <c r="M656" s="696"/>
      <c r="X656" s="674"/>
      <c r="Y656" s="675"/>
      <c r="Z656" s="675"/>
      <c r="AA656" s="499"/>
      <c r="AC656" s="474" t="s">
        <v>3242</v>
      </c>
      <c r="AD656" s="540"/>
      <c r="AE656" s="717"/>
      <c r="AF656" s="474"/>
      <c r="AG656" s="717"/>
    </row>
    <row r="657" spans="1:33" s="472" customFormat="1" ht="57" x14ac:dyDescent="0.25">
      <c r="A657" s="525"/>
      <c r="B657" s="692" t="s">
        <v>1728</v>
      </c>
      <c r="C657" s="1303" t="s">
        <v>1729</v>
      </c>
      <c r="D657" s="1303"/>
      <c r="E657" s="1303"/>
      <c r="F657" s="693" t="s">
        <v>3245</v>
      </c>
      <c r="G657" s="694">
        <v>90</v>
      </c>
      <c r="H657" s="694" t="s">
        <v>1731</v>
      </c>
      <c r="I657" s="694">
        <v>2304</v>
      </c>
      <c r="J657" s="694"/>
      <c r="K657" s="694" t="s">
        <v>3246</v>
      </c>
      <c r="L657" s="695"/>
      <c r="M657" s="696"/>
      <c r="X657" s="674"/>
      <c r="Y657" s="675"/>
      <c r="Z657" s="675"/>
      <c r="AA657" s="499"/>
      <c r="AC657" s="474" t="s">
        <v>1729</v>
      </c>
      <c r="AD657" s="540"/>
      <c r="AE657" s="717"/>
      <c r="AF657" s="474"/>
      <c r="AG657" s="717"/>
    </row>
    <row r="658" spans="1:33" s="472" customFormat="1" ht="23.25" x14ac:dyDescent="0.25">
      <c r="A658" s="525"/>
      <c r="B658" s="692" t="s">
        <v>1770</v>
      </c>
      <c r="C658" s="1303" t="s">
        <v>1272</v>
      </c>
      <c r="D658" s="1303"/>
      <c r="E658" s="1303"/>
      <c r="F658" s="693" t="s">
        <v>3247</v>
      </c>
      <c r="G658" s="694">
        <v>2.44</v>
      </c>
      <c r="H658" s="694"/>
      <c r="I658" s="694">
        <v>1.71</v>
      </c>
      <c r="J658" s="694"/>
      <c r="K658" s="694"/>
      <c r="L658" s="695"/>
      <c r="M658" s="696"/>
      <c r="X658" s="674"/>
      <c r="Y658" s="675"/>
      <c r="Z658" s="675"/>
      <c r="AA658" s="499"/>
      <c r="AC658" s="474" t="s">
        <v>1272</v>
      </c>
      <c r="AD658" s="540"/>
      <c r="AE658" s="717"/>
      <c r="AF658" s="474"/>
      <c r="AG658" s="717"/>
    </row>
    <row r="659" spans="1:33" s="472" customFormat="1" ht="34.5" x14ac:dyDescent="0.25">
      <c r="A659" s="525"/>
      <c r="B659" s="692" t="s">
        <v>3248</v>
      </c>
      <c r="C659" s="1303" t="s">
        <v>1694</v>
      </c>
      <c r="D659" s="1303"/>
      <c r="E659" s="1303"/>
      <c r="F659" s="693" t="s">
        <v>3249</v>
      </c>
      <c r="G659" s="694">
        <v>124.77</v>
      </c>
      <c r="H659" s="694"/>
      <c r="I659" s="694">
        <v>3468.61</v>
      </c>
      <c r="J659" s="694"/>
      <c r="K659" s="694"/>
      <c r="L659" s="695"/>
      <c r="M659" s="696"/>
      <c r="X659" s="674"/>
      <c r="Y659" s="675"/>
      <c r="Z659" s="675"/>
      <c r="AA659" s="499"/>
      <c r="AC659" s="474" t="s">
        <v>1694</v>
      </c>
      <c r="AD659" s="540"/>
      <c r="AE659" s="717"/>
      <c r="AF659" s="474"/>
      <c r="AG659" s="717"/>
    </row>
    <row r="660" spans="1:33" s="472" customFormat="1" ht="23.25" x14ac:dyDescent="0.25">
      <c r="A660" s="525"/>
      <c r="B660" s="692" t="s">
        <v>856</v>
      </c>
      <c r="C660" s="1303" t="s">
        <v>1775</v>
      </c>
      <c r="D660" s="1303"/>
      <c r="E660" s="1303"/>
      <c r="F660" s="693" t="s">
        <v>3250</v>
      </c>
      <c r="G660" s="694">
        <v>11978</v>
      </c>
      <c r="H660" s="694"/>
      <c r="I660" s="694">
        <v>95.82</v>
      </c>
      <c r="J660" s="694"/>
      <c r="K660" s="694"/>
      <c r="L660" s="695"/>
      <c r="M660" s="696"/>
      <c r="X660" s="674"/>
      <c r="Y660" s="675"/>
      <c r="Z660" s="675"/>
      <c r="AA660" s="499"/>
      <c r="AC660" s="474" t="s">
        <v>1775</v>
      </c>
      <c r="AD660" s="540"/>
      <c r="AE660" s="717"/>
      <c r="AF660" s="474"/>
      <c r="AG660" s="717"/>
    </row>
    <row r="661" spans="1:33" s="472" customFormat="1" ht="23.25" x14ac:dyDescent="0.25">
      <c r="A661" s="533" t="s">
        <v>875</v>
      </c>
      <c r="B661" s="704" t="s">
        <v>3251</v>
      </c>
      <c r="C661" s="1314" t="s">
        <v>3252</v>
      </c>
      <c r="D661" s="1314"/>
      <c r="E661" s="1314"/>
      <c r="F661" s="705" t="s">
        <v>1950</v>
      </c>
      <c r="G661" s="706">
        <v>60</v>
      </c>
      <c r="H661" s="706"/>
      <c r="I661" s="706">
        <v>0</v>
      </c>
      <c r="J661" s="706"/>
      <c r="K661" s="706"/>
      <c r="L661" s="707"/>
      <c r="M661" s="708"/>
      <c r="X661" s="674"/>
      <c r="Y661" s="675"/>
      <c r="Z661" s="675"/>
      <c r="AA661" s="499"/>
      <c r="AC661" s="474"/>
      <c r="AD661" s="540" t="s">
        <v>3252</v>
      </c>
      <c r="AE661" s="717"/>
      <c r="AF661" s="474"/>
      <c r="AG661" s="717"/>
    </row>
    <row r="662" spans="1:33" s="472" customFormat="1" ht="23.25" x14ac:dyDescent="0.25">
      <c r="A662" s="533" t="s">
        <v>875</v>
      </c>
      <c r="B662" s="704" t="s">
        <v>3253</v>
      </c>
      <c r="C662" s="1314" t="s">
        <v>3254</v>
      </c>
      <c r="D662" s="1314"/>
      <c r="E662" s="1314"/>
      <c r="F662" s="705" t="s">
        <v>1950</v>
      </c>
      <c r="G662" s="706">
        <v>0</v>
      </c>
      <c r="H662" s="706"/>
      <c r="I662" s="706">
        <v>0</v>
      </c>
      <c r="J662" s="706"/>
      <c r="K662" s="706"/>
      <c r="L662" s="707"/>
      <c r="M662" s="708"/>
      <c r="X662" s="674"/>
      <c r="Y662" s="675"/>
      <c r="Z662" s="675"/>
      <c r="AA662" s="499"/>
      <c r="AC662" s="474"/>
      <c r="AD662" s="540" t="s">
        <v>3254</v>
      </c>
      <c r="AE662" s="717"/>
      <c r="AF662" s="474"/>
      <c r="AG662" s="717"/>
    </row>
    <row r="663" spans="1:33" s="472" customFormat="1" ht="45.75" x14ac:dyDescent="0.25">
      <c r="A663" s="533" t="s">
        <v>875</v>
      </c>
      <c r="B663" s="704" t="s">
        <v>3255</v>
      </c>
      <c r="C663" s="1314" t="s">
        <v>3256</v>
      </c>
      <c r="D663" s="1314"/>
      <c r="E663" s="1314"/>
      <c r="F663" s="705" t="s">
        <v>1950</v>
      </c>
      <c r="G663" s="706">
        <v>13153.2</v>
      </c>
      <c r="H663" s="706"/>
      <c r="I663" s="706">
        <v>0</v>
      </c>
      <c r="J663" s="706"/>
      <c r="K663" s="706"/>
      <c r="L663" s="707"/>
      <c r="M663" s="708"/>
      <c r="X663" s="674"/>
      <c r="Y663" s="675"/>
      <c r="Z663" s="675"/>
      <c r="AA663" s="499"/>
      <c r="AC663" s="474"/>
      <c r="AD663" s="540" t="s">
        <v>3256</v>
      </c>
      <c r="AE663" s="717"/>
      <c r="AF663" s="474"/>
      <c r="AG663" s="717"/>
    </row>
    <row r="664" spans="1:33" s="472" customFormat="1" ht="45.75" x14ac:dyDescent="0.25">
      <c r="A664" s="525"/>
      <c r="B664" s="692" t="s">
        <v>3257</v>
      </c>
      <c r="C664" s="1303" t="s">
        <v>3258</v>
      </c>
      <c r="D664" s="1303"/>
      <c r="E664" s="1303"/>
      <c r="F664" s="693" t="s">
        <v>3259</v>
      </c>
      <c r="G664" s="694">
        <v>12110.78</v>
      </c>
      <c r="H664" s="694"/>
      <c r="I664" s="694">
        <v>1242.57</v>
      </c>
      <c r="J664" s="694"/>
      <c r="K664" s="694"/>
      <c r="L664" s="695"/>
      <c r="M664" s="696"/>
      <c r="X664" s="674"/>
      <c r="Y664" s="675"/>
      <c r="Z664" s="675"/>
      <c r="AA664" s="499"/>
      <c r="AC664" s="474" t="s">
        <v>3258</v>
      </c>
      <c r="AD664" s="540"/>
      <c r="AE664" s="717"/>
      <c r="AF664" s="474"/>
      <c r="AG664" s="717"/>
    </row>
    <row r="665" spans="1:33" s="472" customFormat="1" ht="45.75" x14ac:dyDescent="0.25">
      <c r="A665" s="525"/>
      <c r="B665" s="692" t="s">
        <v>3260</v>
      </c>
      <c r="C665" s="1303" t="s">
        <v>3261</v>
      </c>
      <c r="D665" s="1303"/>
      <c r="E665" s="1303"/>
      <c r="F665" s="693" t="s">
        <v>3262</v>
      </c>
      <c r="G665" s="694">
        <v>5950</v>
      </c>
      <c r="H665" s="694"/>
      <c r="I665" s="694">
        <v>1951.6</v>
      </c>
      <c r="J665" s="694"/>
      <c r="K665" s="694"/>
      <c r="L665" s="695"/>
      <c r="M665" s="696"/>
      <c r="X665" s="674"/>
      <c r="Y665" s="675"/>
      <c r="Z665" s="675"/>
      <c r="AA665" s="499"/>
      <c r="AC665" s="474" t="s">
        <v>3261</v>
      </c>
      <c r="AD665" s="540"/>
      <c r="AE665" s="717"/>
      <c r="AF665" s="474"/>
      <c r="AG665" s="717"/>
    </row>
    <row r="666" spans="1:33" s="472" customFormat="1" ht="45.75" x14ac:dyDescent="0.25">
      <c r="A666" s="525"/>
      <c r="B666" s="692" t="s">
        <v>3263</v>
      </c>
      <c r="C666" s="1303" t="s">
        <v>3264</v>
      </c>
      <c r="D666" s="1303"/>
      <c r="E666" s="1303"/>
      <c r="F666" s="693" t="s">
        <v>3265</v>
      </c>
      <c r="G666" s="694">
        <v>1081.68</v>
      </c>
      <c r="H666" s="694"/>
      <c r="I666" s="694">
        <v>735.54</v>
      </c>
      <c r="J666" s="694"/>
      <c r="K666" s="694"/>
      <c r="L666" s="695"/>
      <c r="M666" s="696"/>
      <c r="X666" s="674"/>
      <c r="Y666" s="675"/>
      <c r="Z666" s="675"/>
      <c r="AA666" s="499"/>
      <c r="AC666" s="474" t="s">
        <v>3264</v>
      </c>
      <c r="AD666" s="540"/>
      <c r="AE666" s="717"/>
      <c r="AF666" s="474"/>
      <c r="AG666" s="717"/>
    </row>
    <row r="667" spans="1:33" s="472" customFormat="1" ht="45.75" x14ac:dyDescent="0.25">
      <c r="A667" s="525"/>
      <c r="B667" s="692" t="s">
        <v>1791</v>
      </c>
      <c r="C667" s="1303" t="s">
        <v>1792</v>
      </c>
      <c r="D667" s="1303"/>
      <c r="E667" s="1303"/>
      <c r="F667" s="693" t="s">
        <v>3266</v>
      </c>
      <c r="G667" s="694">
        <v>1056</v>
      </c>
      <c r="H667" s="694"/>
      <c r="I667" s="694">
        <v>1921.92</v>
      </c>
      <c r="J667" s="694"/>
      <c r="K667" s="694"/>
      <c r="L667" s="695"/>
      <c r="M667" s="696"/>
      <c r="X667" s="674"/>
      <c r="Y667" s="675"/>
      <c r="Z667" s="675"/>
      <c r="AA667" s="499"/>
      <c r="AC667" s="474" t="s">
        <v>1792</v>
      </c>
      <c r="AD667" s="540"/>
      <c r="AE667" s="717"/>
      <c r="AF667" s="474"/>
      <c r="AG667" s="717"/>
    </row>
    <row r="668" spans="1:33" s="472" customFormat="1" ht="34.5" x14ac:dyDescent="0.25">
      <c r="A668" s="676" t="s">
        <v>1406</v>
      </c>
      <c r="B668" s="677" t="s">
        <v>1407</v>
      </c>
      <c r="C668" s="1304" t="s">
        <v>1408</v>
      </c>
      <c r="D668" s="1304"/>
      <c r="E668" s="1304"/>
      <c r="F668" s="688">
        <v>25</v>
      </c>
      <c r="G668" s="679" t="s">
        <v>3267</v>
      </c>
      <c r="H668" s="679"/>
      <c r="I668" s="679">
        <v>34215</v>
      </c>
      <c r="J668" s="679"/>
      <c r="K668" s="680"/>
      <c r="L668" s="681">
        <v>0</v>
      </c>
      <c r="M668" s="681">
        <v>0</v>
      </c>
      <c r="X668" s="674"/>
      <c r="Y668" s="675"/>
      <c r="Z668" s="675"/>
      <c r="AA668" s="499" t="s">
        <v>1408</v>
      </c>
      <c r="AC668" s="474"/>
      <c r="AD668" s="540"/>
      <c r="AE668" s="717"/>
      <c r="AF668" s="474"/>
      <c r="AG668" s="717"/>
    </row>
    <row r="669" spans="1:33" s="472" customFormat="1" ht="15" x14ac:dyDescent="0.25">
      <c r="A669" s="560"/>
      <c r="B669" s="683"/>
      <c r="C669" s="684" t="s">
        <v>3268</v>
      </c>
      <c r="D669" s="685"/>
      <c r="E669" s="685"/>
      <c r="F669" s="685"/>
      <c r="G669" s="685"/>
      <c r="H669" s="685"/>
      <c r="I669" s="685"/>
      <c r="J669" s="685"/>
      <c r="K669" s="685"/>
      <c r="L669" s="685"/>
      <c r="M669" s="687"/>
      <c r="X669" s="674"/>
      <c r="Y669" s="675"/>
      <c r="Z669" s="675"/>
      <c r="AA669" s="499"/>
      <c r="AC669" s="474"/>
      <c r="AD669" s="540"/>
      <c r="AE669" s="717"/>
      <c r="AF669" s="474"/>
      <c r="AG669" s="717"/>
    </row>
    <row r="670" spans="1:33" s="472" customFormat="1" ht="45" x14ac:dyDescent="0.25">
      <c r="A670" s="676" t="s">
        <v>1410</v>
      </c>
      <c r="B670" s="677" t="s">
        <v>3269</v>
      </c>
      <c r="C670" s="1304" t="s">
        <v>3270</v>
      </c>
      <c r="D670" s="1304"/>
      <c r="E670" s="1304"/>
      <c r="F670" s="698">
        <v>2.1</v>
      </c>
      <c r="G670" s="679" t="s">
        <v>3271</v>
      </c>
      <c r="H670" s="679" t="s">
        <v>1415</v>
      </c>
      <c r="I670" s="679">
        <v>7604</v>
      </c>
      <c r="J670" s="679">
        <v>5283</v>
      </c>
      <c r="K670" s="680" t="s">
        <v>1416</v>
      </c>
      <c r="L670" s="690">
        <v>274.05</v>
      </c>
      <c r="M670" s="690">
        <v>575.51</v>
      </c>
      <c r="X670" s="674"/>
      <c r="Y670" s="675"/>
      <c r="Z670" s="675"/>
      <c r="AA670" s="499" t="s">
        <v>3270</v>
      </c>
      <c r="AC670" s="474"/>
      <c r="AD670" s="540"/>
      <c r="AE670" s="717"/>
      <c r="AF670" s="474"/>
      <c r="AG670" s="717"/>
    </row>
    <row r="671" spans="1:33" s="472" customFormat="1" ht="15" x14ac:dyDescent="0.25">
      <c r="A671" s="682"/>
      <c r="B671" s="683"/>
      <c r="C671" s="684" t="s">
        <v>3272</v>
      </c>
      <c r="D671" s="685"/>
      <c r="E671" s="685"/>
      <c r="F671" s="685"/>
      <c r="G671" s="685"/>
      <c r="H671" s="685"/>
      <c r="I671" s="685"/>
      <c r="J671" s="685"/>
      <c r="K671" s="685"/>
      <c r="L671" s="685"/>
      <c r="M671" s="686"/>
      <c r="X671" s="674"/>
      <c r="Y671" s="675"/>
      <c r="Z671" s="675"/>
      <c r="AA671" s="499"/>
      <c r="AC671" s="474"/>
      <c r="AD671" s="540"/>
      <c r="AE671" s="717"/>
      <c r="AF671" s="474"/>
      <c r="AG671" s="717"/>
    </row>
    <row r="672" spans="1:33" s="472" customFormat="1" ht="33.75" x14ac:dyDescent="0.25">
      <c r="A672" s="560"/>
      <c r="B672" s="691" t="s">
        <v>1670</v>
      </c>
      <c r="C672" s="1301" t="s">
        <v>1671</v>
      </c>
      <c r="D672" s="1301"/>
      <c r="E672" s="1301"/>
      <c r="F672" s="1301"/>
      <c r="G672" s="1301"/>
      <c r="H672" s="1301"/>
      <c r="I672" s="1301"/>
      <c r="J672" s="1301"/>
      <c r="K672" s="1301"/>
      <c r="L672" s="1301"/>
      <c r="M672" s="1302"/>
      <c r="X672" s="674"/>
      <c r="Y672" s="675"/>
      <c r="Z672" s="675"/>
      <c r="AA672" s="499"/>
      <c r="AB672" s="509" t="s">
        <v>1671</v>
      </c>
      <c r="AC672" s="474"/>
      <c r="AD672" s="540"/>
      <c r="AE672" s="717"/>
      <c r="AF672" s="474"/>
      <c r="AG672" s="717"/>
    </row>
    <row r="673" spans="1:33" s="472" customFormat="1" ht="15" x14ac:dyDescent="0.25">
      <c r="A673" s="843"/>
      <c r="B673" s="844"/>
      <c r="C673" s="844"/>
      <c r="D673" s="844"/>
      <c r="E673" s="845" t="s">
        <v>3273</v>
      </c>
      <c r="F673" s="846"/>
      <c r="G673" s="847"/>
      <c r="H673" s="666"/>
      <c r="I673" s="848">
        <v>5927</v>
      </c>
      <c r="J673" s="849"/>
      <c r="K673" s="849"/>
      <c r="L673" s="850"/>
      <c r="M673" s="851"/>
      <c r="X673" s="674"/>
      <c r="Y673" s="675"/>
      <c r="Z673" s="675"/>
      <c r="AA673" s="499"/>
      <c r="AC673" s="474"/>
      <c r="AD673" s="540"/>
      <c r="AE673" s="717"/>
      <c r="AF673" s="474"/>
      <c r="AG673" s="717"/>
    </row>
    <row r="674" spans="1:33" s="472" customFormat="1" ht="15" x14ac:dyDescent="0.25">
      <c r="A674" s="843"/>
      <c r="B674" s="844"/>
      <c r="C674" s="844"/>
      <c r="D674" s="844"/>
      <c r="E674" s="845" t="s">
        <v>3274</v>
      </c>
      <c r="F674" s="846"/>
      <c r="G674" s="847"/>
      <c r="H674" s="666"/>
      <c r="I674" s="848">
        <v>4310</v>
      </c>
      <c r="J674" s="849"/>
      <c r="K674" s="849"/>
      <c r="L674" s="850"/>
      <c r="M674" s="851"/>
      <c r="X674" s="674"/>
      <c r="Y674" s="675"/>
      <c r="Z674" s="675"/>
      <c r="AA674" s="499"/>
      <c r="AC674" s="474"/>
      <c r="AD674" s="540"/>
      <c r="AE674" s="717"/>
      <c r="AF674" s="474"/>
      <c r="AG674" s="717"/>
    </row>
    <row r="675" spans="1:33" s="472" customFormat="1" ht="15" x14ac:dyDescent="0.25">
      <c r="A675" s="843"/>
      <c r="B675" s="844"/>
      <c r="C675" s="844"/>
      <c r="D675" s="844"/>
      <c r="E675" s="845" t="s">
        <v>2707</v>
      </c>
      <c r="F675" s="846"/>
      <c r="G675" s="847"/>
      <c r="H675" s="666"/>
      <c r="I675" s="848">
        <v>17841</v>
      </c>
      <c r="J675" s="849"/>
      <c r="K675" s="849"/>
      <c r="L675" s="850"/>
      <c r="M675" s="851"/>
      <c r="X675" s="674"/>
      <c r="Y675" s="675"/>
      <c r="Z675" s="675"/>
      <c r="AA675" s="499"/>
      <c r="AC675" s="474"/>
      <c r="AD675" s="540"/>
      <c r="AE675" s="717"/>
      <c r="AF675" s="474"/>
      <c r="AG675" s="717"/>
    </row>
    <row r="676" spans="1:33" s="472" customFormat="1" ht="23.25" x14ac:dyDescent="0.25">
      <c r="A676" s="525"/>
      <c r="B676" s="692" t="s">
        <v>3275</v>
      </c>
      <c r="C676" s="1303" t="s">
        <v>3276</v>
      </c>
      <c r="D676" s="1303"/>
      <c r="E676" s="1303"/>
      <c r="F676" s="693" t="s">
        <v>3277</v>
      </c>
      <c r="G676" s="694" t="s">
        <v>3278</v>
      </c>
      <c r="H676" s="694"/>
      <c r="I676" s="694">
        <v>5283.18</v>
      </c>
      <c r="J676" s="694">
        <v>5283.18</v>
      </c>
      <c r="K676" s="694"/>
      <c r="L676" s="695"/>
      <c r="M676" s="696"/>
      <c r="X676" s="674"/>
      <c r="Y676" s="675"/>
      <c r="Z676" s="675"/>
      <c r="AA676" s="499"/>
      <c r="AC676" s="474" t="s">
        <v>3276</v>
      </c>
      <c r="AD676" s="540"/>
      <c r="AE676" s="717"/>
      <c r="AF676" s="474"/>
      <c r="AG676" s="717"/>
    </row>
    <row r="677" spans="1:33" s="472" customFormat="1" ht="23.25" x14ac:dyDescent="0.25">
      <c r="A677" s="525"/>
      <c r="B677" s="692" t="s">
        <v>651</v>
      </c>
      <c r="C677" s="1303" t="s">
        <v>1676</v>
      </c>
      <c r="D677" s="1303"/>
      <c r="E677" s="1303"/>
      <c r="F677" s="693" t="s">
        <v>3279</v>
      </c>
      <c r="G677" s="694">
        <v>0</v>
      </c>
      <c r="H677" s="694">
        <v>0</v>
      </c>
      <c r="I677" s="694">
        <v>0</v>
      </c>
      <c r="J677" s="694"/>
      <c r="K677" s="694">
        <v>0</v>
      </c>
      <c r="L677" s="695"/>
      <c r="M677" s="696"/>
      <c r="X677" s="674"/>
      <c r="Y677" s="675"/>
      <c r="Z677" s="675"/>
      <c r="AA677" s="499"/>
      <c r="AC677" s="474" t="s">
        <v>1676</v>
      </c>
      <c r="AD677" s="540"/>
      <c r="AE677" s="717"/>
      <c r="AF677" s="474"/>
      <c r="AG677" s="717"/>
    </row>
    <row r="678" spans="1:33" s="472" customFormat="1" ht="34.5" x14ac:dyDescent="0.25">
      <c r="A678" s="525"/>
      <c r="B678" s="692" t="s">
        <v>2446</v>
      </c>
      <c r="C678" s="1303" t="s">
        <v>2447</v>
      </c>
      <c r="D678" s="1303"/>
      <c r="E678" s="1303"/>
      <c r="F678" s="693" t="s">
        <v>3280</v>
      </c>
      <c r="G678" s="694">
        <v>100</v>
      </c>
      <c r="H678" s="694" t="s">
        <v>2449</v>
      </c>
      <c r="I678" s="694">
        <v>65</v>
      </c>
      <c r="J678" s="694"/>
      <c r="K678" s="694" t="s">
        <v>3281</v>
      </c>
      <c r="L678" s="695"/>
      <c r="M678" s="696"/>
      <c r="X678" s="674"/>
      <c r="Y678" s="675"/>
      <c r="Z678" s="675"/>
      <c r="AA678" s="499"/>
      <c r="AC678" s="474" t="s">
        <v>2447</v>
      </c>
      <c r="AD678" s="540"/>
      <c r="AE678" s="717"/>
      <c r="AF678" s="474"/>
      <c r="AG678" s="717"/>
    </row>
    <row r="679" spans="1:33" s="472" customFormat="1" ht="34.5" x14ac:dyDescent="0.25">
      <c r="A679" s="525"/>
      <c r="B679" s="692" t="s">
        <v>1678</v>
      </c>
      <c r="C679" s="1303" t="s">
        <v>1679</v>
      </c>
      <c r="D679" s="1303"/>
      <c r="E679" s="1303"/>
      <c r="F679" s="693" t="s">
        <v>3282</v>
      </c>
      <c r="G679" s="694">
        <v>111.99</v>
      </c>
      <c r="H679" s="694" t="s">
        <v>1681</v>
      </c>
      <c r="I679" s="694">
        <v>51.52</v>
      </c>
      <c r="J679" s="694"/>
      <c r="K679" s="694" t="s">
        <v>3179</v>
      </c>
      <c r="L679" s="695"/>
      <c r="M679" s="696"/>
      <c r="X679" s="674"/>
      <c r="Y679" s="675"/>
      <c r="Z679" s="675"/>
      <c r="AA679" s="499"/>
      <c r="AC679" s="474" t="s">
        <v>1679</v>
      </c>
      <c r="AD679" s="540"/>
      <c r="AE679" s="717"/>
      <c r="AF679" s="474"/>
      <c r="AG679" s="717"/>
    </row>
    <row r="680" spans="1:33" s="472" customFormat="1" ht="23.25" x14ac:dyDescent="0.25">
      <c r="A680" s="525"/>
      <c r="B680" s="692" t="s">
        <v>1756</v>
      </c>
      <c r="C680" s="1303" t="s">
        <v>1757</v>
      </c>
      <c r="D680" s="1303"/>
      <c r="E680" s="1303"/>
      <c r="F680" s="693" t="s">
        <v>3283</v>
      </c>
      <c r="G680" s="694">
        <v>89.99</v>
      </c>
      <c r="H680" s="694" t="s">
        <v>1759</v>
      </c>
      <c r="I680" s="694">
        <v>104.39</v>
      </c>
      <c r="J680" s="694"/>
      <c r="K680" s="694" t="s">
        <v>3284</v>
      </c>
      <c r="L680" s="695"/>
      <c r="M680" s="696"/>
      <c r="X680" s="674"/>
      <c r="Y680" s="675"/>
      <c r="Z680" s="675"/>
      <c r="AA680" s="499"/>
      <c r="AC680" s="474" t="s">
        <v>1757</v>
      </c>
      <c r="AD680" s="540"/>
      <c r="AE680" s="717"/>
      <c r="AF680" s="474"/>
      <c r="AG680" s="717"/>
    </row>
    <row r="681" spans="1:33" s="472" customFormat="1" ht="34.5" x14ac:dyDescent="0.25">
      <c r="A681" s="525"/>
      <c r="B681" s="692" t="s">
        <v>3230</v>
      </c>
      <c r="C681" s="1303" t="s">
        <v>3231</v>
      </c>
      <c r="D681" s="1303"/>
      <c r="E681" s="1303"/>
      <c r="F681" s="693" t="s">
        <v>3285</v>
      </c>
      <c r="G681" s="694">
        <v>0.55000000000000004</v>
      </c>
      <c r="H681" s="694" t="s">
        <v>3233</v>
      </c>
      <c r="I681" s="694">
        <v>2.4</v>
      </c>
      <c r="J681" s="694"/>
      <c r="K681" s="694" t="s">
        <v>3286</v>
      </c>
      <c r="L681" s="695"/>
      <c r="M681" s="696"/>
      <c r="X681" s="674"/>
      <c r="Y681" s="675"/>
      <c r="Z681" s="675"/>
      <c r="AA681" s="499"/>
      <c r="AC681" s="474" t="s">
        <v>3231</v>
      </c>
      <c r="AD681" s="540"/>
      <c r="AE681" s="717"/>
      <c r="AF681" s="474"/>
      <c r="AG681" s="717"/>
    </row>
    <row r="682" spans="1:33" s="472" customFormat="1" ht="23.25" x14ac:dyDescent="0.25">
      <c r="A682" s="525"/>
      <c r="B682" s="692" t="s">
        <v>3235</v>
      </c>
      <c r="C682" s="1303" t="s">
        <v>3236</v>
      </c>
      <c r="D682" s="1303"/>
      <c r="E682" s="1303"/>
      <c r="F682" s="693" t="s">
        <v>3287</v>
      </c>
      <c r="G682" s="694">
        <v>110</v>
      </c>
      <c r="H682" s="694" t="s">
        <v>3238</v>
      </c>
      <c r="I682" s="694">
        <v>2.2000000000000002</v>
      </c>
      <c r="J682" s="694"/>
      <c r="K682" s="694" t="s">
        <v>3288</v>
      </c>
      <c r="L682" s="695"/>
      <c r="M682" s="696"/>
      <c r="X682" s="674"/>
      <c r="Y682" s="675"/>
      <c r="Z682" s="675"/>
      <c r="AA682" s="499"/>
      <c r="AC682" s="474" t="s">
        <v>3236</v>
      </c>
      <c r="AD682" s="540"/>
      <c r="AE682" s="717"/>
      <c r="AF682" s="474"/>
      <c r="AG682" s="717"/>
    </row>
    <row r="683" spans="1:33" s="472" customFormat="1" ht="34.5" x14ac:dyDescent="0.25">
      <c r="A683" s="525"/>
      <c r="B683" s="692" t="s">
        <v>836</v>
      </c>
      <c r="C683" s="1303" t="s">
        <v>1766</v>
      </c>
      <c r="D683" s="1303"/>
      <c r="E683" s="1303"/>
      <c r="F683" s="693" t="s">
        <v>3282</v>
      </c>
      <c r="G683" s="694">
        <v>65.709999999999994</v>
      </c>
      <c r="H683" s="694" t="s">
        <v>1768</v>
      </c>
      <c r="I683" s="694">
        <v>30.23</v>
      </c>
      <c r="J683" s="694"/>
      <c r="K683" s="694" t="s">
        <v>3289</v>
      </c>
      <c r="L683" s="695"/>
      <c r="M683" s="696"/>
      <c r="X683" s="674"/>
      <c r="Y683" s="675"/>
      <c r="Z683" s="675"/>
      <c r="AA683" s="499"/>
      <c r="AC683" s="474" t="s">
        <v>1766</v>
      </c>
      <c r="AD683" s="540"/>
      <c r="AE683" s="717"/>
      <c r="AF683" s="474"/>
      <c r="AG683" s="717"/>
    </row>
    <row r="684" spans="1:33" s="472" customFormat="1" ht="34.5" x14ac:dyDescent="0.25">
      <c r="A684" s="525"/>
      <c r="B684" s="692" t="s">
        <v>3241</v>
      </c>
      <c r="C684" s="1303" t="s">
        <v>3242</v>
      </c>
      <c r="D684" s="1303"/>
      <c r="E684" s="1303"/>
      <c r="F684" s="693" t="s">
        <v>3283</v>
      </c>
      <c r="G684" s="694">
        <v>87.49</v>
      </c>
      <c r="H684" s="694" t="s">
        <v>3243</v>
      </c>
      <c r="I684" s="694">
        <v>101.49</v>
      </c>
      <c r="J684" s="694"/>
      <c r="K684" s="694" t="s">
        <v>3290</v>
      </c>
      <c r="L684" s="695"/>
      <c r="M684" s="696"/>
      <c r="X684" s="674"/>
      <c r="Y684" s="675"/>
      <c r="Z684" s="675"/>
      <c r="AA684" s="499"/>
      <c r="AC684" s="474" t="s">
        <v>3242</v>
      </c>
      <c r="AD684" s="540"/>
      <c r="AE684" s="717"/>
      <c r="AF684" s="474"/>
      <c r="AG684" s="717"/>
    </row>
    <row r="685" spans="1:33" s="472" customFormat="1" ht="57" x14ac:dyDescent="0.25">
      <c r="A685" s="525"/>
      <c r="B685" s="692" t="s">
        <v>1728</v>
      </c>
      <c r="C685" s="1303" t="s">
        <v>1729</v>
      </c>
      <c r="D685" s="1303"/>
      <c r="E685" s="1303"/>
      <c r="F685" s="693" t="s">
        <v>3291</v>
      </c>
      <c r="G685" s="694">
        <v>90</v>
      </c>
      <c r="H685" s="694" t="s">
        <v>1731</v>
      </c>
      <c r="I685" s="694">
        <v>196.2</v>
      </c>
      <c r="J685" s="694"/>
      <c r="K685" s="694" t="s">
        <v>3292</v>
      </c>
      <c r="L685" s="695"/>
      <c r="M685" s="696"/>
      <c r="X685" s="674"/>
      <c r="Y685" s="675"/>
      <c r="Z685" s="675"/>
      <c r="AA685" s="499"/>
      <c r="AC685" s="474" t="s">
        <v>1729</v>
      </c>
      <c r="AD685" s="540"/>
      <c r="AE685" s="717"/>
      <c r="AF685" s="474"/>
      <c r="AG685" s="717"/>
    </row>
    <row r="686" spans="1:33" s="472" customFormat="1" ht="23.25" x14ac:dyDescent="0.25">
      <c r="A686" s="525"/>
      <c r="B686" s="692" t="s">
        <v>1770</v>
      </c>
      <c r="C686" s="1303" t="s">
        <v>1272</v>
      </c>
      <c r="D686" s="1303"/>
      <c r="E686" s="1303"/>
      <c r="F686" s="693" t="s">
        <v>3293</v>
      </c>
      <c r="G686" s="694">
        <v>2.44</v>
      </c>
      <c r="H686" s="694"/>
      <c r="I686" s="694">
        <v>0.12</v>
      </c>
      <c r="J686" s="694"/>
      <c r="K686" s="694"/>
      <c r="L686" s="695"/>
      <c r="M686" s="696"/>
      <c r="X686" s="674"/>
      <c r="Y686" s="675"/>
      <c r="Z686" s="675"/>
      <c r="AA686" s="499"/>
      <c r="AC686" s="474" t="s">
        <v>1272</v>
      </c>
      <c r="AD686" s="540"/>
      <c r="AE686" s="717"/>
      <c r="AF686" s="474"/>
      <c r="AG686" s="717"/>
    </row>
    <row r="687" spans="1:33" s="472" customFormat="1" ht="34.5" x14ac:dyDescent="0.25">
      <c r="A687" s="525"/>
      <c r="B687" s="692" t="s">
        <v>3248</v>
      </c>
      <c r="C687" s="1303" t="s">
        <v>1694</v>
      </c>
      <c r="D687" s="1303"/>
      <c r="E687" s="1303"/>
      <c r="F687" s="693" t="s">
        <v>3294</v>
      </c>
      <c r="G687" s="694">
        <v>124.77</v>
      </c>
      <c r="H687" s="694"/>
      <c r="I687" s="694">
        <v>348.48</v>
      </c>
      <c r="J687" s="694"/>
      <c r="K687" s="694"/>
      <c r="L687" s="695"/>
      <c r="M687" s="696"/>
      <c r="X687" s="674"/>
      <c r="Y687" s="675"/>
      <c r="Z687" s="675"/>
      <c r="AA687" s="499"/>
      <c r="AC687" s="474" t="s">
        <v>1694</v>
      </c>
      <c r="AD687" s="540"/>
      <c r="AE687" s="717"/>
      <c r="AF687" s="474"/>
      <c r="AG687" s="717"/>
    </row>
    <row r="688" spans="1:33" s="472" customFormat="1" ht="23.25" x14ac:dyDescent="0.25">
      <c r="A688" s="525"/>
      <c r="B688" s="692" t="s">
        <v>856</v>
      </c>
      <c r="C688" s="1303" t="s">
        <v>1775</v>
      </c>
      <c r="D688" s="1303"/>
      <c r="E688" s="1303"/>
      <c r="F688" s="693" t="s">
        <v>3295</v>
      </c>
      <c r="G688" s="694">
        <v>11978</v>
      </c>
      <c r="H688" s="694"/>
      <c r="I688" s="694">
        <v>50.31</v>
      </c>
      <c r="J688" s="694"/>
      <c r="K688" s="694"/>
      <c r="L688" s="695"/>
      <c r="M688" s="696"/>
      <c r="X688" s="674"/>
      <c r="Y688" s="675"/>
      <c r="Z688" s="675"/>
      <c r="AA688" s="499"/>
      <c r="AC688" s="474" t="s">
        <v>1775</v>
      </c>
      <c r="AD688" s="540"/>
      <c r="AE688" s="717"/>
      <c r="AF688" s="474"/>
      <c r="AG688" s="717"/>
    </row>
    <row r="689" spans="1:33" s="472" customFormat="1" ht="23.25" x14ac:dyDescent="0.25">
      <c r="A689" s="533" t="s">
        <v>875</v>
      </c>
      <c r="B689" s="704" t="s">
        <v>3251</v>
      </c>
      <c r="C689" s="1314" t="s">
        <v>3252</v>
      </c>
      <c r="D689" s="1314"/>
      <c r="E689" s="1314"/>
      <c r="F689" s="705" t="s">
        <v>1950</v>
      </c>
      <c r="G689" s="706">
        <v>60</v>
      </c>
      <c r="H689" s="706"/>
      <c r="I689" s="706">
        <v>0</v>
      </c>
      <c r="J689" s="706"/>
      <c r="K689" s="706"/>
      <c r="L689" s="707"/>
      <c r="M689" s="708"/>
      <c r="X689" s="674"/>
      <c r="Y689" s="675"/>
      <c r="Z689" s="675"/>
      <c r="AA689" s="499"/>
      <c r="AC689" s="474"/>
      <c r="AD689" s="540" t="s">
        <v>3252</v>
      </c>
      <c r="AE689" s="717"/>
      <c r="AF689" s="474"/>
      <c r="AG689" s="717"/>
    </row>
    <row r="690" spans="1:33" s="472" customFormat="1" ht="23.25" x14ac:dyDescent="0.25">
      <c r="A690" s="533" t="s">
        <v>875</v>
      </c>
      <c r="B690" s="704" t="s">
        <v>3253</v>
      </c>
      <c r="C690" s="1314" t="s">
        <v>3296</v>
      </c>
      <c r="D690" s="1314"/>
      <c r="E690" s="1314"/>
      <c r="F690" s="705" t="s">
        <v>1950</v>
      </c>
      <c r="G690" s="706">
        <v>0</v>
      </c>
      <c r="H690" s="706"/>
      <c r="I690" s="706">
        <v>0</v>
      </c>
      <c r="J690" s="706"/>
      <c r="K690" s="706"/>
      <c r="L690" s="707"/>
      <c r="M690" s="708"/>
      <c r="X690" s="674"/>
      <c r="Y690" s="675"/>
      <c r="Z690" s="675"/>
      <c r="AA690" s="499"/>
      <c r="AC690" s="474"/>
      <c r="AD690" s="540" t="s">
        <v>3296</v>
      </c>
      <c r="AE690" s="717"/>
      <c r="AF690" s="474"/>
      <c r="AG690" s="717"/>
    </row>
    <row r="691" spans="1:33" s="472" customFormat="1" ht="45.75" x14ac:dyDescent="0.25">
      <c r="A691" s="525"/>
      <c r="B691" s="692" t="s">
        <v>3297</v>
      </c>
      <c r="C691" s="1303" t="s">
        <v>3298</v>
      </c>
      <c r="D691" s="1303"/>
      <c r="E691" s="1303"/>
      <c r="F691" s="693" t="s">
        <v>3299</v>
      </c>
      <c r="G691" s="694">
        <v>139.4</v>
      </c>
      <c r="H691" s="694"/>
      <c r="I691" s="694">
        <v>177.18</v>
      </c>
      <c r="J691" s="694"/>
      <c r="K691" s="694"/>
      <c r="L691" s="695"/>
      <c r="M691" s="696"/>
      <c r="X691" s="674"/>
      <c r="Y691" s="675"/>
      <c r="Z691" s="675"/>
      <c r="AA691" s="499"/>
      <c r="AC691" s="474" t="s">
        <v>3298</v>
      </c>
      <c r="AD691" s="540"/>
      <c r="AE691" s="717"/>
      <c r="AF691" s="474"/>
      <c r="AG691" s="717"/>
    </row>
    <row r="692" spans="1:33" s="472" customFormat="1" ht="57" x14ac:dyDescent="0.25">
      <c r="A692" s="533" t="s">
        <v>875</v>
      </c>
      <c r="B692" s="704" t="s">
        <v>3300</v>
      </c>
      <c r="C692" s="1314" t="s">
        <v>3301</v>
      </c>
      <c r="D692" s="1314"/>
      <c r="E692" s="1314"/>
      <c r="F692" s="705" t="s">
        <v>1950</v>
      </c>
      <c r="G692" s="706">
        <v>12572.38</v>
      </c>
      <c r="H692" s="706"/>
      <c r="I692" s="706">
        <v>0</v>
      </c>
      <c r="J692" s="706"/>
      <c r="K692" s="706"/>
      <c r="L692" s="707"/>
      <c r="M692" s="708"/>
      <c r="X692" s="674"/>
      <c r="Y692" s="675"/>
      <c r="Z692" s="675"/>
      <c r="AA692" s="499"/>
      <c r="AC692" s="474"/>
      <c r="AD692" s="540" t="s">
        <v>3301</v>
      </c>
      <c r="AE692" s="717"/>
      <c r="AF692" s="474"/>
      <c r="AG692" s="717"/>
    </row>
    <row r="693" spans="1:33" s="472" customFormat="1" ht="45.75" x14ac:dyDescent="0.25">
      <c r="A693" s="525"/>
      <c r="B693" s="692" t="s">
        <v>3257</v>
      </c>
      <c r="C693" s="1303" t="s">
        <v>3258</v>
      </c>
      <c r="D693" s="1303"/>
      <c r="E693" s="1303"/>
      <c r="F693" s="693" t="s">
        <v>3302</v>
      </c>
      <c r="G693" s="694">
        <v>12110.78</v>
      </c>
      <c r="H693" s="694"/>
      <c r="I693" s="694">
        <v>293.08</v>
      </c>
      <c r="J693" s="694"/>
      <c r="K693" s="694"/>
      <c r="L693" s="695"/>
      <c r="M693" s="696"/>
      <c r="X693" s="674"/>
      <c r="Y693" s="675"/>
      <c r="Z693" s="675"/>
      <c r="AA693" s="499"/>
      <c r="AC693" s="474" t="s">
        <v>3258</v>
      </c>
      <c r="AD693" s="540"/>
      <c r="AE693" s="717"/>
      <c r="AF693" s="474"/>
      <c r="AG693" s="717"/>
    </row>
    <row r="694" spans="1:33" s="472" customFormat="1" ht="34.5" x14ac:dyDescent="0.25">
      <c r="A694" s="525"/>
      <c r="B694" s="692" t="s">
        <v>3303</v>
      </c>
      <c r="C694" s="1303" t="s">
        <v>3304</v>
      </c>
      <c r="D694" s="1303"/>
      <c r="E694" s="1303"/>
      <c r="F694" s="693" t="s">
        <v>3305</v>
      </c>
      <c r="G694" s="694">
        <v>6508.75</v>
      </c>
      <c r="H694" s="694"/>
      <c r="I694" s="694">
        <v>13.67</v>
      </c>
      <c r="J694" s="694"/>
      <c r="K694" s="694"/>
      <c r="L694" s="695"/>
      <c r="M694" s="696"/>
      <c r="X694" s="674"/>
      <c r="Y694" s="675"/>
      <c r="Z694" s="675"/>
      <c r="AA694" s="499"/>
      <c r="AC694" s="474" t="s">
        <v>3304</v>
      </c>
      <c r="AD694" s="540"/>
      <c r="AE694" s="717"/>
      <c r="AF694" s="474"/>
      <c r="AG694" s="717"/>
    </row>
    <row r="695" spans="1:33" s="472" customFormat="1" ht="45.75" x14ac:dyDescent="0.25">
      <c r="A695" s="525"/>
      <c r="B695" s="692" t="s">
        <v>3306</v>
      </c>
      <c r="C695" s="1303" t="s">
        <v>3307</v>
      </c>
      <c r="D695" s="1303"/>
      <c r="E695" s="1303"/>
      <c r="F695" s="693" t="s">
        <v>3308</v>
      </c>
      <c r="G695" s="694">
        <v>1056</v>
      </c>
      <c r="H695" s="694"/>
      <c r="I695" s="694">
        <v>15.52</v>
      </c>
      <c r="J695" s="694"/>
      <c r="K695" s="694"/>
      <c r="L695" s="695"/>
      <c r="M695" s="696"/>
      <c r="X695" s="674"/>
      <c r="Y695" s="675"/>
      <c r="Z695" s="675"/>
      <c r="AA695" s="499"/>
      <c r="AC695" s="474" t="s">
        <v>3307</v>
      </c>
      <c r="AD695" s="540"/>
      <c r="AE695" s="717"/>
      <c r="AF695" s="474"/>
      <c r="AG695" s="717"/>
    </row>
    <row r="696" spans="1:33" s="472" customFormat="1" ht="45.75" x14ac:dyDescent="0.25">
      <c r="A696" s="525"/>
      <c r="B696" s="692" t="s">
        <v>3263</v>
      </c>
      <c r="C696" s="1303" t="s">
        <v>3264</v>
      </c>
      <c r="D696" s="1303"/>
      <c r="E696" s="1303"/>
      <c r="F696" s="693" t="s">
        <v>3309</v>
      </c>
      <c r="G696" s="694">
        <v>1081.68</v>
      </c>
      <c r="H696" s="694"/>
      <c r="I696" s="694">
        <v>118.12</v>
      </c>
      <c r="J696" s="694"/>
      <c r="K696" s="694"/>
      <c r="L696" s="695"/>
      <c r="M696" s="696"/>
      <c r="X696" s="674"/>
      <c r="Y696" s="675"/>
      <c r="Z696" s="675"/>
      <c r="AA696" s="499"/>
      <c r="AC696" s="474" t="s">
        <v>3264</v>
      </c>
      <c r="AD696" s="540"/>
      <c r="AE696" s="717"/>
      <c r="AF696" s="474"/>
      <c r="AG696" s="717"/>
    </row>
    <row r="697" spans="1:33" s="472" customFormat="1" ht="45.75" x14ac:dyDescent="0.25">
      <c r="A697" s="525"/>
      <c r="B697" s="692" t="s">
        <v>1791</v>
      </c>
      <c r="C697" s="1303" t="s">
        <v>1792</v>
      </c>
      <c r="D697" s="1303"/>
      <c r="E697" s="1303"/>
      <c r="F697" s="693" t="s">
        <v>3310</v>
      </c>
      <c r="G697" s="694">
        <v>1056</v>
      </c>
      <c r="H697" s="694"/>
      <c r="I697" s="694">
        <v>474.57</v>
      </c>
      <c r="J697" s="694"/>
      <c r="K697" s="694"/>
      <c r="L697" s="695"/>
      <c r="M697" s="696"/>
      <c r="X697" s="674"/>
      <c r="Y697" s="675"/>
      <c r="Z697" s="675"/>
      <c r="AA697" s="499"/>
      <c r="AC697" s="474" t="s">
        <v>1792</v>
      </c>
      <c r="AD697" s="540"/>
      <c r="AE697" s="717"/>
      <c r="AF697" s="474"/>
      <c r="AG697" s="717"/>
    </row>
    <row r="698" spans="1:33" s="472" customFormat="1" ht="34.5" x14ac:dyDescent="0.25">
      <c r="A698" s="676" t="s">
        <v>1417</v>
      </c>
      <c r="B698" s="677" t="s">
        <v>1418</v>
      </c>
      <c r="C698" s="1304" t="s">
        <v>1419</v>
      </c>
      <c r="D698" s="1304"/>
      <c r="E698" s="1304"/>
      <c r="F698" s="688">
        <v>21</v>
      </c>
      <c r="G698" s="679" t="s">
        <v>3311</v>
      </c>
      <c r="H698" s="679"/>
      <c r="I698" s="679">
        <v>10613</v>
      </c>
      <c r="J698" s="679"/>
      <c r="K698" s="680"/>
      <c r="L698" s="681">
        <v>0</v>
      </c>
      <c r="M698" s="681">
        <v>0</v>
      </c>
      <c r="X698" s="674"/>
      <c r="Y698" s="675"/>
      <c r="Z698" s="675"/>
      <c r="AA698" s="499" t="s">
        <v>1419</v>
      </c>
      <c r="AC698" s="474"/>
      <c r="AD698" s="540"/>
      <c r="AE698" s="717"/>
      <c r="AF698" s="474"/>
      <c r="AG698" s="717"/>
    </row>
    <row r="699" spans="1:33" s="472" customFormat="1" ht="15" x14ac:dyDescent="0.25">
      <c r="A699" s="560"/>
      <c r="B699" s="683"/>
      <c r="C699" s="684" t="s">
        <v>3312</v>
      </c>
      <c r="D699" s="685"/>
      <c r="E699" s="685"/>
      <c r="F699" s="685"/>
      <c r="G699" s="685"/>
      <c r="H699" s="685"/>
      <c r="I699" s="685"/>
      <c r="J699" s="685"/>
      <c r="K699" s="685"/>
      <c r="L699" s="685"/>
      <c r="M699" s="687"/>
      <c r="X699" s="674"/>
      <c r="Y699" s="675"/>
      <c r="Z699" s="675"/>
      <c r="AA699" s="499"/>
      <c r="AC699" s="474"/>
      <c r="AD699" s="540"/>
      <c r="AE699" s="717"/>
      <c r="AF699" s="474"/>
      <c r="AG699" s="717"/>
    </row>
    <row r="700" spans="1:33" s="472" customFormat="1" ht="45" x14ac:dyDescent="0.25">
      <c r="A700" s="676" t="s">
        <v>1421</v>
      </c>
      <c r="B700" s="677" t="s">
        <v>1691</v>
      </c>
      <c r="C700" s="1304" t="s">
        <v>1423</v>
      </c>
      <c r="D700" s="1304"/>
      <c r="E700" s="1304"/>
      <c r="F700" s="697">
        <v>85.05</v>
      </c>
      <c r="G700" s="679">
        <v>196.49</v>
      </c>
      <c r="H700" s="679"/>
      <c r="I700" s="679">
        <v>16711</v>
      </c>
      <c r="J700" s="679"/>
      <c r="K700" s="680"/>
      <c r="L700" s="681">
        <v>0</v>
      </c>
      <c r="M700" s="681">
        <v>0</v>
      </c>
      <c r="X700" s="674"/>
      <c r="Y700" s="675"/>
      <c r="Z700" s="675"/>
      <c r="AA700" s="499" t="s">
        <v>1423</v>
      </c>
      <c r="AC700" s="474"/>
      <c r="AD700" s="540"/>
      <c r="AE700" s="717"/>
      <c r="AF700" s="474"/>
      <c r="AG700" s="717"/>
    </row>
    <row r="701" spans="1:33" s="472" customFormat="1" ht="15" x14ac:dyDescent="0.25">
      <c r="A701" s="682"/>
      <c r="B701" s="683"/>
      <c r="C701" s="684" t="s">
        <v>3313</v>
      </c>
      <c r="D701" s="685"/>
      <c r="E701" s="685"/>
      <c r="F701" s="685"/>
      <c r="G701" s="685"/>
      <c r="H701" s="685"/>
      <c r="I701" s="685"/>
      <c r="J701" s="685"/>
      <c r="K701" s="685"/>
      <c r="L701" s="685"/>
      <c r="M701" s="686"/>
      <c r="X701" s="674"/>
      <c r="Y701" s="675"/>
      <c r="Z701" s="675"/>
      <c r="AA701" s="499"/>
      <c r="AC701" s="474"/>
      <c r="AD701" s="540"/>
      <c r="AE701" s="717"/>
      <c r="AF701" s="474"/>
      <c r="AG701" s="717"/>
    </row>
    <row r="702" spans="1:33" s="472" customFormat="1" ht="45.75" x14ac:dyDescent="0.25">
      <c r="A702" s="676" t="s">
        <v>2372</v>
      </c>
      <c r="B702" s="677" t="s">
        <v>1943</v>
      </c>
      <c r="C702" s="1304" t="s">
        <v>1944</v>
      </c>
      <c r="D702" s="1304"/>
      <c r="E702" s="1304"/>
      <c r="F702" s="688">
        <v>0</v>
      </c>
      <c r="G702" s="679" t="s">
        <v>3314</v>
      </c>
      <c r="H702" s="679"/>
      <c r="I702" s="679"/>
      <c r="J702" s="679"/>
      <c r="K702" s="680"/>
      <c r="L702" s="690">
        <v>2.61</v>
      </c>
      <c r="M702" s="681">
        <v>0</v>
      </c>
      <c r="X702" s="674"/>
      <c r="Y702" s="675"/>
      <c r="Z702" s="675"/>
      <c r="AA702" s="499" t="s">
        <v>1944</v>
      </c>
      <c r="AC702" s="474"/>
      <c r="AD702" s="540"/>
      <c r="AE702" s="717"/>
      <c r="AF702" s="474"/>
      <c r="AG702" s="717"/>
    </row>
    <row r="703" spans="1:33" s="472" customFormat="1" ht="33.75" x14ac:dyDescent="0.25">
      <c r="A703" s="560"/>
      <c r="B703" s="691" t="s">
        <v>1670</v>
      </c>
      <c r="C703" s="1301" t="s">
        <v>1671</v>
      </c>
      <c r="D703" s="1301"/>
      <c r="E703" s="1301"/>
      <c r="F703" s="1301"/>
      <c r="G703" s="1301"/>
      <c r="H703" s="1301"/>
      <c r="I703" s="1301"/>
      <c r="J703" s="1301"/>
      <c r="K703" s="1301"/>
      <c r="L703" s="1301"/>
      <c r="M703" s="1302"/>
      <c r="X703" s="674"/>
      <c r="Y703" s="675"/>
      <c r="Z703" s="675"/>
      <c r="AA703" s="499"/>
      <c r="AB703" s="509" t="s">
        <v>1671</v>
      </c>
      <c r="AC703" s="474"/>
      <c r="AD703" s="540"/>
      <c r="AE703" s="717"/>
      <c r="AF703" s="474"/>
      <c r="AG703" s="717"/>
    </row>
    <row r="704" spans="1:33" s="472" customFormat="1" ht="15" x14ac:dyDescent="0.25">
      <c r="A704" s="843"/>
      <c r="B704" s="844"/>
      <c r="C704" s="844"/>
      <c r="D704" s="844"/>
      <c r="E704" s="845" t="s">
        <v>3315</v>
      </c>
      <c r="F704" s="846"/>
      <c r="G704" s="847"/>
      <c r="H704" s="666"/>
      <c r="I704" s="848"/>
      <c r="J704" s="849"/>
      <c r="K704" s="849"/>
      <c r="L704" s="850"/>
      <c r="M704" s="851"/>
      <c r="X704" s="674"/>
      <c r="Y704" s="675"/>
      <c r="Z704" s="675"/>
      <c r="AA704" s="499"/>
      <c r="AC704" s="474"/>
      <c r="AD704" s="540"/>
      <c r="AE704" s="717"/>
      <c r="AF704" s="474"/>
      <c r="AG704" s="717"/>
    </row>
    <row r="705" spans="1:34" s="472" customFormat="1" ht="15" x14ac:dyDescent="0.25">
      <c r="A705" s="843"/>
      <c r="B705" s="844"/>
      <c r="C705" s="844"/>
      <c r="D705" s="844"/>
      <c r="E705" s="845" t="s">
        <v>3316</v>
      </c>
      <c r="F705" s="846"/>
      <c r="G705" s="847"/>
      <c r="H705" s="666"/>
      <c r="I705" s="848"/>
      <c r="J705" s="849"/>
      <c r="K705" s="849"/>
      <c r="L705" s="850"/>
      <c r="M705" s="851"/>
      <c r="X705" s="674"/>
      <c r="Y705" s="675"/>
      <c r="Z705" s="675"/>
      <c r="AA705" s="499"/>
      <c r="AC705" s="474"/>
      <c r="AD705" s="540"/>
      <c r="AE705" s="717"/>
      <c r="AF705" s="474"/>
      <c r="AG705" s="717"/>
    </row>
    <row r="706" spans="1:34" s="472" customFormat="1" ht="15" x14ac:dyDescent="0.25">
      <c r="A706" s="843"/>
      <c r="B706" s="844"/>
      <c r="C706" s="844"/>
      <c r="D706" s="844"/>
      <c r="E706" s="845" t="s">
        <v>2707</v>
      </c>
      <c r="F706" s="846"/>
      <c r="G706" s="847"/>
      <c r="H706" s="666"/>
      <c r="I706" s="848"/>
      <c r="J706" s="849"/>
      <c r="K706" s="849"/>
      <c r="L706" s="850"/>
      <c r="M706" s="851"/>
      <c r="X706" s="674"/>
      <c r="Y706" s="675"/>
      <c r="Z706" s="675"/>
      <c r="AA706" s="499"/>
      <c r="AC706" s="474"/>
      <c r="AD706" s="540"/>
      <c r="AE706" s="717"/>
      <c r="AF706" s="474"/>
      <c r="AG706" s="717"/>
    </row>
    <row r="707" spans="1:34" s="472" customFormat="1" ht="23.25" x14ac:dyDescent="0.25">
      <c r="A707" s="525"/>
      <c r="B707" s="692" t="s">
        <v>1898</v>
      </c>
      <c r="C707" s="1303" t="s">
        <v>1899</v>
      </c>
      <c r="D707" s="1303"/>
      <c r="E707" s="1303"/>
      <c r="F707" s="693" t="s">
        <v>3317</v>
      </c>
      <c r="G707" s="694" t="s">
        <v>1901</v>
      </c>
      <c r="H707" s="694"/>
      <c r="I707" s="694">
        <v>0</v>
      </c>
      <c r="J707" s="694">
        <v>0</v>
      </c>
      <c r="K707" s="694"/>
      <c r="L707" s="695"/>
      <c r="M707" s="696"/>
      <c r="X707" s="674"/>
      <c r="Y707" s="675"/>
      <c r="Z707" s="675"/>
      <c r="AA707" s="499"/>
      <c r="AC707" s="474" t="s">
        <v>1899</v>
      </c>
      <c r="AD707" s="540"/>
      <c r="AE707" s="717"/>
      <c r="AF707" s="474"/>
      <c r="AG707" s="717"/>
    </row>
    <row r="708" spans="1:34" s="472" customFormat="1" ht="23.25" x14ac:dyDescent="0.25">
      <c r="A708" s="533" t="s">
        <v>875</v>
      </c>
      <c r="B708" s="704" t="s">
        <v>1948</v>
      </c>
      <c r="C708" s="1314" t="s">
        <v>1949</v>
      </c>
      <c r="D708" s="1314"/>
      <c r="E708" s="1314"/>
      <c r="F708" s="705" t="s">
        <v>1950</v>
      </c>
      <c r="G708" s="706">
        <v>0</v>
      </c>
      <c r="H708" s="706"/>
      <c r="I708" s="706">
        <v>0</v>
      </c>
      <c r="J708" s="706"/>
      <c r="K708" s="706"/>
      <c r="L708" s="707"/>
      <c r="M708" s="708"/>
      <c r="X708" s="674"/>
      <c r="Y708" s="675"/>
      <c r="Z708" s="675"/>
      <c r="AA708" s="499"/>
      <c r="AC708" s="474"/>
      <c r="AD708" s="540" t="s">
        <v>1949</v>
      </c>
      <c r="AE708" s="717"/>
      <c r="AF708" s="474"/>
      <c r="AG708" s="717"/>
    </row>
    <row r="709" spans="1:34" s="472" customFormat="1" ht="34.5" x14ac:dyDescent="0.25">
      <c r="A709" s="525"/>
      <c r="B709" s="692" t="s">
        <v>1952</v>
      </c>
      <c r="C709" s="1303" t="s">
        <v>1953</v>
      </c>
      <c r="D709" s="1303"/>
      <c r="E709" s="1303"/>
      <c r="F709" s="693" t="s">
        <v>3318</v>
      </c>
      <c r="G709" s="694">
        <v>25.97</v>
      </c>
      <c r="H709" s="694"/>
      <c r="I709" s="694">
        <v>0</v>
      </c>
      <c r="J709" s="694"/>
      <c r="K709" s="694"/>
      <c r="L709" s="695"/>
      <c r="M709" s="696"/>
      <c r="X709" s="674"/>
      <c r="Y709" s="675"/>
      <c r="Z709" s="675"/>
      <c r="AA709" s="499"/>
      <c r="AC709" s="474" t="s">
        <v>1953</v>
      </c>
      <c r="AD709" s="540"/>
      <c r="AE709" s="717"/>
      <c r="AF709" s="474"/>
      <c r="AG709" s="717"/>
    </row>
    <row r="710" spans="1:34" s="472" customFormat="1" ht="23.25" x14ac:dyDescent="0.25">
      <c r="A710" s="525"/>
      <c r="B710" s="692" t="s">
        <v>1955</v>
      </c>
      <c r="C710" s="1303" t="s">
        <v>1956</v>
      </c>
      <c r="D710" s="1303"/>
      <c r="E710" s="1303"/>
      <c r="F710" s="693" t="s">
        <v>3319</v>
      </c>
      <c r="G710" s="694">
        <v>9.5</v>
      </c>
      <c r="H710" s="694"/>
      <c r="I710" s="694">
        <v>0</v>
      </c>
      <c r="J710" s="694"/>
      <c r="K710" s="694"/>
      <c r="L710" s="695"/>
      <c r="M710" s="696"/>
      <c r="X710" s="674"/>
      <c r="Y710" s="675"/>
      <c r="Z710" s="675"/>
      <c r="AA710" s="499"/>
      <c r="AC710" s="474" t="s">
        <v>1956</v>
      </c>
      <c r="AD710" s="540"/>
      <c r="AE710" s="717"/>
      <c r="AF710" s="474"/>
      <c r="AG710" s="717"/>
    </row>
    <row r="711" spans="1:34" s="472" customFormat="1" ht="23.25" x14ac:dyDescent="0.25">
      <c r="A711" s="533" t="s">
        <v>878</v>
      </c>
      <c r="B711" s="704" t="s">
        <v>1958</v>
      </c>
      <c r="C711" s="1314" t="s">
        <v>1959</v>
      </c>
      <c r="D711" s="1314"/>
      <c r="E711" s="1314"/>
      <c r="F711" s="705" t="s">
        <v>3320</v>
      </c>
      <c r="G711" s="706">
        <v>0</v>
      </c>
      <c r="H711" s="706"/>
      <c r="I711" s="706">
        <v>0</v>
      </c>
      <c r="J711" s="706"/>
      <c r="K711" s="706"/>
      <c r="L711" s="707"/>
      <c r="M711" s="708"/>
      <c r="X711" s="674"/>
      <c r="Y711" s="675"/>
      <c r="Z711" s="675"/>
      <c r="AA711" s="499"/>
      <c r="AC711" s="474"/>
      <c r="AD711" s="540" t="s">
        <v>1959</v>
      </c>
      <c r="AE711" s="717"/>
      <c r="AF711" s="474"/>
      <c r="AG711" s="717"/>
    </row>
    <row r="712" spans="1:34" s="472" customFormat="1" ht="23.25" x14ac:dyDescent="0.25">
      <c r="A712" s="533" t="s">
        <v>878</v>
      </c>
      <c r="B712" s="704" t="s">
        <v>1961</v>
      </c>
      <c r="C712" s="1314" t="s">
        <v>1962</v>
      </c>
      <c r="D712" s="1314"/>
      <c r="E712" s="1314"/>
      <c r="F712" s="705" t="s">
        <v>3321</v>
      </c>
      <c r="G712" s="706">
        <v>0</v>
      </c>
      <c r="H712" s="706"/>
      <c r="I712" s="706">
        <v>0</v>
      </c>
      <c r="J712" s="706"/>
      <c r="K712" s="706"/>
      <c r="L712" s="707"/>
      <c r="M712" s="708"/>
      <c r="X712" s="674"/>
      <c r="Y712" s="675"/>
      <c r="Z712" s="675"/>
      <c r="AA712" s="499"/>
      <c r="AC712" s="474"/>
      <c r="AD712" s="540" t="s">
        <v>1962</v>
      </c>
      <c r="AE712" s="717"/>
      <c r="AF712" s="474"/>
      <c r="AG712" s="717"/>
    </row>
    <row r="713" spans="1:34" s="472" customFormat="1" ht="23.25" x14ac:dyDescent="0.25">
      <c r="A713" s="533" t="s">
        <v>878</v>
      </c>
      <c r="B713" s="704" t="s">
        <v>1964</v>
      </c>
      <c r="C713" s="1314" t="s">
        <v>1965</v>
      </c>
      <c r="D713" s="1314"/>
      <c r="E713" s="1314"/>
      <c r="F713" s="705" t="s">
        <v>3322</v>
      </c>
      <c r="G713" s="706">
        <v>0</v>
      </c>
      <c r="H713" s="706"/>
      <c r="I713" s="706">
        <v>0</v>
      </c>
      <c r="J713" s="706"/>
      <c r="K713" s="706"/>
      <c r="L713" s="707"/>
      <c r="M713" s="708"/>
      <c r="X713" s="674"/>
      <c r="Y713" s="675"/>
      <c r="Z713" s="675"/>
      <c r="AA713" s="499"/>
      <c r="AC713" s="474"/>
      <c r="AD713" s="540" t="s">
        <v>1965</v>
      </c>
      <c r="AE713" s="717"/>
      <c r="AF713" s="474"/>
      <c r="AG713" s="717"/>
    </row>
    <row r="714" spans="1:34" s="472" customFormat="1" ht="45" x14ac:dyDescent="0.25">
      <c r="A714" s="676" t="s">
        <v>1425</v>
      </c>
      <c r="B714" s="677" t="s">
        <v>2379</v>
      </c>
      <c r="C714" s="1304" t="s">
        <v>2380</v>
      </c>
      <c r="D714" s="1304"/>
      <c r="E714" s="1304"/>
      <c r="F714" s="688">
        <v>5740</v>
      </c>
      <c r="G714" s="679" t="s">
        <v>1428</v>
      </c>
      <c r="H714" s="679"/>
      <c r="I714" s="679">
        <v>116407</v>
      </c>
      <c r="J714" s="679">
        <v>116407</v>
      </c>
      <c r="K714" s="680"/>
      <c r="L714" s="710">
        <v>1.8</v>
      </c>
      <c r="M714" s="681">
        <v>10332</v>
      </c>
      <c r="X714" s="674"/>
      <c r="Y714" s="675"/>
      <c r="Z714" s="675"/>
      <c r="AA714" s="499" t="s">
        <v>2380</v>
      </c>
      <c r="AC714" s="474"/>
      <c r="AD714" s="540"/>
      <c r="AE714" s="717"/>
      <c r="AF714" s="474"/>
      <c r="AG714" s="717"/>
    </row>
    <row r="715" spans="1:34" s="472" customFormat="1" ht="33.75" x14ac:dyDescent="0.25">
      <c r="A715" s="560"/>
      <c r="B715" s="691" t="s">
        <v>1670</v>
      </c>
      <c r="C715" s="1301" t="s">
        <v>1671</v>
      </c>
      <c r="D715" s="1301"/>
      <c r="E715" s="1301"/>
      <c r="F715" s="1301"/>
      <c r="G715" s="1301"/>
      <c r="H715" s="1301"/>
      <c r="I715" s="1301"/>
      <c r="J715" s="1301"/>
      <c r="K715" s="1301"/>
      <c r="L715" s="1301"/>
      <c r="M715" s="1302"/>
      <c r="X715" s="674"/>
      <c r="Y715" s="675"/>
      <c r="Z715" s="675"/>
      <c r="AA715" s="499"/>
      <c r="AB715" s="509" t="s">
        <v>1671</v>
      </c>
      <c r="AC715" s="474"/>
      <c r="AD715" s="540"/>
      <c r="AE715" s="717"/>
      <c r="AF715" s="474"/>
      <c r="AG715" s="717"/>
    </row>
    <row r="716" spans="1:34" s="472" customFormat="1" ht="15" x14ac:dyDescent="0.25">
      <c r="A716" s="843"/>
      <c r="B716" s="844"/>
      <c r="C716" s="844"/>
      <c r="D716" s="844"/>
      <c r="E716" s="845" t="s">
        <v>3323</v>
      </c>
      <c r="F716" s="846"/>
      <c r="G716" s="847"/>
      <c r="H716" s="666"/>
      <c r="I716" s="848">
        <v>93126</v>
      </c>
      <c r="J716" s="849"/>
      <c r="K716" s="849"/>
      <c r="L716" s="850"/>
      <c r="M716" s="851"/>
      <c r="X716" s="674"/>
      <c r="Y716" s="675"/>
      <c r="Z716" s="675"/>
      <c r="AA716" s="499"/>
      <c r="AC716" s="474"/>
      <c r="AD716" s="540"/>
      <c r="AE716" s="717"/>
      <c r="AF716" s="474"/>
      <c r="AG716" s="717"/>
    </row>
    <row r="717" spans="1:34" s="472" customFormat="1" ht="15" x14ac:dyDescent="0.25">
      <c r="A717" s="843"/>
      <c r="B717" s="844"/>
      <c r="C717" s="844"/>
      <c r="D717" s="844"/>
      <c r="E717" s="845" t="s">
        <v>3324</v>
      </c>
      <c r="F717" s="846"/>
      <c r="G717" s="847"/>
      <c r="H717" s="666"/>
      <c r="I717" s="848">
        <v>52383</v>
      </c>
      <c r="J717" s="849"/>
      <c r="K717" s="849"/>
      <c r="L717" s="850"/>
      <c r="M717" s="851"/>
      <c r="X717" s="674"/>
      <c r="Y717" s="675"/>
      <c r="Z717" s="675"/>
      <c r="AA717" s="499"/>
      <c r="AC717" s="474"/>
      <c r="AD717" s="540"/>
      <c r="AE717" s="717"/>
      <c r="AF717" s="474"/>
      <c r="AG717" s="717"/>
    </row>
    <row r="718" spans="1:34" s="472" customFormat="1" ht="15" x14ac:dyDescent="0.25">
      <c r="A718" s="843"/>
      <c r="B718" s="844"/>
      <c r="C718" s="844"/>
      <c r="D718" s="844"/>
      <c r="E718" s="845" t="s">
        <v>2707</v>
      </c>
      <c r="F718" s="846"/>
      <c r="G718" s="847"/>
      <c r="H718" s="666"/>
      <c r="I718" s="848">
        <v>261916</v>
      </c>
      <c r="J718" s="849"/>
      <c r="K718" s="849"/>
      <c r="L718" s="850"/>
      <c r="M718" s="851"/>
      <c r="X718" s="674"/>
      <c r="Y718" s="675"/>
      <c r="Z718" s="675"/>
      <c r="AA718" s="499"/>
      <c r="AC718" s="474"/>
      <c r="AD718" s="540"/>
      <c r="AE718" s="717"/>
      <c r="AF718" s="474"/>
      <c r="AG718" s="717"/>
    </row>
    <row r="719" spans="1:34" s="472" customFormat="1" ht="23.25" x14ac:dyDescent="0.25">
      <c r="A719" s="525"/>
      <c r="B719" s="692" t="s">
        <v>2381</v>
      </c>
      <c r="C719" s="1303" t="s">
        <v>2382</v>
      </c>
      <c r="D719" s="1303"/>
      <c r="E719" s="1303"/>
      <c r="F719" s="693" t="s">
        <v>3325</v>
      </c>
      <c r="G719" s="694" t="s">
        <v>2384</v>
      </c>
      <c r="H719" s="694"/>
      <c r="I719" s="694">
        <v>116441.64</v>
      </c>
      <c r="J719" s="694">
        <v>116441.64</v>
      </c>
      <c r="K719" s="694"/>
      <c r="L719" s="695"/>
      <c r="M719" s="696"/>
      <c r="X719" s="674"/>
      <c r="Y719" s="675"/>
      <c r="Z719" s="675"/>
      <c r="AA719" s="499"/>
      <c r="AC719" s="474" t="s">
        <v>2382</v>
      </c>
      <c r="AD719" s="540"/>
      <c r="AE719" s="717"/>
      <c r="AF719" s="474"/>
      <c r="AG719" s="717"/>
    </row>
    <row r="720" spans="1:34" s="472" customFormat="1" ht="22.5" x14ac:dyDescent="0.25">
      <c r="A720" s="1316" t="s">
        <v>1429</v>
      </c>
      <c r="B720" s="1317"/>
      <c r="C720" s="1317"/>
      <c r="D720" s="1317"/>
      <c r="E720" s="1317"/>
      <c r="F720" s="1317"/>
      <c r="G720" s="1317"/>
      <c r="H720" s="1318"/>
      <c r="I720" s="679">
        <v>10641584</v>
      </c>
      <c r="J720" s="679">
        <v>609274</v>
      </c>
      <c r="K720" s="679" t="s">
        <v>3326</v>
      </c>
      <c r="L720" s="699"/>
      <c r="M720" s="690">
        <v>61833.98</v>
      </c>
      <c r="X720" s="674"/>
      <c r="Y720" s="675"/>
      <c r="Z720" s="675"/>
      <c r="AA720" s="499"/>
      <c r="AC720" s="474"/>
      <c r="AD720" s="540"/>
      <c r="AE720" s="717"/>
      <c r="AF720" s="474"/>
      <c r="AG720" s="717"/>
      <c r="AH720" s="499" t="s">
        <v>1429</v>
      </c>
    </row>
    <row r="721" spans="1:35" s="472" customFormat="1" ht="15" x14ac:dyDescent="0.25">
      <c r="A721" s="1316" t="s">
        <v>1431</v>
      </c>
      <c r="B721" s="1317"/>
      <c r="C721" s="1317"/>
      <c r="D721" s="1317"/>
      <c r="E721" s="1317"/>
      <c r="F721" s="1317"/>
      <c r="G721" s="1317"/>
      <c r="H721" s="1318"/>
      <c r="I721" s="679">
        <v>894759</v>
      </c>
      <c r="J721" s="679"/>
      <c r="K721" s="679"/>
      <c r="L721" s="699"/>
      <c r="M721" s="699"/>
      <c r="X721" s="674"/>
      <c r="Y721" s="675"/>
      <c r="Z721" s="675"/>
      <c r="AA721" s="499"/>
      <c r="AC721" s="474"/>
      <c r="AD721" s="540"/>
      <c r="AE721" s="717"/>
      <c r="AF721" s="474"/>
      <c r="AG721" s="717"/>
      <c r="AH721" s="499" t="s">
        <v>1431</v>
      </c>
    </row>
    <row r="722" spans="1:35" s="472" customFormat="1" ht="15" x14ac:dyDescent="0.25">
      <c r="A722" s="1319" t="s">
        <v>1696</v>
      </c>
      <c r="B722" s="1320"/>
      <c r="C722" s="1320"/>
      <c r="D722" s="1320"/>
      <c r="E722" s="1320"/>
      <c r="F722" s="1320"/>
      <c r="G722" s="1320"/>
      <c r="H722" s="1321"/>
      <c r="I722" s="700"/>
      <c r="J722" s="700"/>
      <c r="K722" s="700"/>
      <c r="L722" s="701"/>
      <c r="M722" s="701"/>
      <c r="X722" s="674"/>
      <c r="Y722" s="675"/>
      <c r="Z722" s="675"/>
      <c r="AA722" s="499"/>
      <c r="AC722" s="474"/>
      <c r="AD722" s="540"/>
      <c r="AE722" s="717"/>
      <c r="AF722" s="474"/>
      <c r="AG722" s="717"/>
      <c r="AH722" s="499"/>
      <c r="AI722" s="509" t="s">
        <v>1696</v>
      </c>
    </row>
    <row r="723" spans="1:35" s="472" customFormat="1" ht="15" x14ac:dyDescent="0.25">
      <c r="A723" s="1319" t="s">
        <v>3327</v>
      </c>
      <c r="B723" s="1320"/>
      <c r="C723" s="1320"/>
      <c r="D723" s="1320"/>
      <c r="E723" s="1320"/>
      <c r="F723" s="1320"/>
      <c r="G723" s="1320"/>
      <c r="H723" s="1321"/>
      <c r="I723" s="700">
        <v>104407</v>
      </c>
      <c r="J723" s="700"/>
      <c r="K723" s="700"/>
      <c r="L723" s="701"/>
      <c r="M723" s="701"/>
      <c r="X723" s="674"/>
      <c r="Y723" s="675"/>
      <c r="Z723" s="675"/>
      <c r="AA723" s="499"/>
      <c r="AC723" s="474"/>
      <c r="AD723" s="540"/>
      <c r="AE723" s="717"/>
      <c r="AF723" s="474"/>
      <c r="AG723" s="717"/>
      <c r="AH723" s="499"/>
      <c r="AI723" s="509" t="s">
        <v>3327</v>
      </c>
    </row>
    <row r="724" spans="1:35" s="472" customFormat="1" ht="15" x14ac:dyDescent="0.25">
      <c r="A724" s="1319" t="s">
        <v>3328</v>
      </c>
      <c r="B724" s="1320"/>
      <c r="C724" s="1320"/>
      <c r="D724" s="1320"/>
      <c r="E724" s="1320"/>
      <c r="F724" s="1320"/>
      <c r="G724" s="1320"/>
      <c r="H724" s="1321"/>
      <c r="I724" s="700">
        <v>38489</v>
      </c>
      <c r="J724" s="700"/>
      <c r="K724" s="700"/>
      <c r="L724" s="701"/>
      <c r="M724" s="701"/>
      <c r="X724" s="674"/>
      <c r="Y724" s="675"/>
      <c r="Z724" s="675"/>
      <c r="AA724" s="499"/>
      <c r="AC724" s="474"/>
      <c r="AD724" s="540"/>
      <c r="AE724" s="717"/>
      <c r="AF724" s="474"/>
      <c r="AG724" s="717"/>
      <c r="AH724" s="499"/>
      <c r="AI724" s="509" t="s">
        <v>3328</v>
      </c>
    </row>
    <row r="725" spans="1:35" s="472" customFormat="1" ht="15" x14ac:dyDescent="0.25">
      <c r="A725" s="1319" t="s">
        <v>3329</v>
      </c>
      <c r="B725" s="1320"/>
      <c r="C725" s="1320"/>
      <c r="D725" s="1320"/>
      <c r="E725" s="1320"/>
      <c r="F725" s="1320"/>
      <c r="G725" s="1320"/>
      <c r="H725" s="1321"/>
      <c r="I725" s="700">
        <v>1745</v>
      </c>
      <c r="J725" s="700"/>
      <c r="K725" s="700"/>
      <c r="L725" s="701"/>
      <c r="M725" s="701"/>
      <c r="X725" s="674"/>
      <c r="Y725" s="675"/>
      <c r="Z725" s="675"/>
      <c r="AA725" s="499"/>
      <c r="AC725" s="474"/>
      <c r="AD725" s="540"/>
      <c r="AE725" s="717"/>
      <c r="AF725" s="474"/>
      <c r="AG725" s="717"/>
      <c r="AH725" s="499"/>
      <c r="AI725" s="509" t="s">
        <v>3329</v>
      </c>
    </row>
    <row r="726" spans="1:35" s="472" customFormat="1" ht="15" x14ac:dyDescent="0.25">
      <c r="A726" s="1319" t="s">
        <v>3330</v>
      </c>
      <c r="B726" s="1320"/>
      <c r="C726" s="1320"/>
      <c r="D726" s="1320"/>
      <c r="E726" s="1320"/>
      <c r="F726" s="1320"/>
      <c r="G726" s="1320"/>
      <c r="H726" s="1321"/>
      <c r="I726" s="700">
        <v>491</v>
      </c>
      <c r="J726" s="700"/>
      <c r="K726" s="700"/>
      <c r="L726" s="701"/>
      <c r="M726" s="701"/>
      <c r="X726" s="674"/>
      <c r="Y726" s="675"/>
      <c r="Z726" s="675"/>
      <c r="AA726" s="499"/>
      <c r="AC726" s="474"/>
      <c r="AD726" s="540"/>
      <c r="AE726" s="717"/>
      <c r="AF726" s="474"/>
      <c r="AG726" s="717"/>
      <c r="AH726" s="499"/>
      <c r="AI726" s="509" t="s">
        <v>3330</v>
      </c>
    </row>
    <row r="727" spans="1:35" s="472" customFormat="1" ht="15" x14ac:dyDescent="0.25">
      <c r="A727" s="1319" t="s">
        <v>3331</v>
      </c>
      <c r="B727" s="1320"/>
      <c r="C727" s="1320"/>
      <c r="D727" s="1320"/>
      <c r="E727" s="1320"/>
      <c r="F727" s="1320"/>
      <c r="G727" s="1320"/>
      <c r="H727" s="1321"/>
      <c r="I727" s="700">
        <v>28151</v>
      </c>
      <c r="J727" s="700"/>
      <c r="K727" s="700"/>
      <c r="L727" s="701"/>
      <c r="M727" s="701"/>
      <c r="X727" s="674"/>
      <c r="Y727" s="675"/>
      <c r="Z727" s="675"/>
      <c r="AA727" s="499"/>
      <c r="AC727" s="474"/>
      <c r="AD727" s="540"/>
      <c r="AE727" s="717"/>
      <c r="AF727" s="474"/>
      <c r="AG727" s="717"/>
      <c r="AH727" s="499"/>
      <c r="AI727" s="509" t="s">
        <v>3331</v>
      </c>
    </row>
    <row r="728" spans="1:35" s="472" customFormat="1" ht="15" x14ac:dyDescent="0.25">
      <c r="A728" s="1319" t="s">
        <v>3332</v>
      </c>
      <c r="B728" s="1320"/>
      <c r="C728" s="1320"/>
      <c r="D728" s="1320"/>
      <c r="E728" s="1320"/>
      <c r="F728" s="1320"/>
      <c r="G728" s="1320"/>
      <c r="H728" s="1321"/>
      <c r="I728" s="700">
        <v>721476</v>
      </c>
      <c r="J728" s="700"/>
      <c r="K728" s="700"/>
      <c r="L728" s="701"/>
      <c r="M728" s="701"/>
      <c r="X728" s="674"/>
      <c r="Y728" s="675"/>
      <c r="Z728" s="675"/>
      <c r="AA728" s="499"/>
      <c r="AC728" s="474"/>
      <c r="AD728" s="540"/>
      <c r="AE728" s="717"/>
      <c r="AF728" s="474"/>
      <c r="AG728" s="717"/>
      <c r="AH728" s="499"/>
      <c r="AI728" s="509" t="s">
        <v>3332</v>
      </c>
    </row>
    <row r="729" spans="1:35" s="472" customFormat="1" ht="15" x14ac:dyDescent="0.25">
      <c r="A729" s="1316" t="s">
        <v>1432</v>
      </c>
      <c r="B729" s="1317"/>
      <c r="C729" s="1317"/>
      <c r="D729" s="1317"/>
      <c r="E729" s="1317"/>
      <c r="F729" s="1317"/>
      <c r="G729" s="1317"/>
      <c r="H729" s="1318"/>
      <c r="I729" s="679">
        <v>436465</v>
      </c>
      <c r="J729" s="679"/>
      <c r="K729" s="679"/>
      <c r="L729" s="699"/>
      <c r="M729" s="699"/>
      <c r="X729" s="674"/>
      <c r="Y729" s="675"/>
      <c r="Z729" s="675"/>
      <c r="AA729" s="499"/>
      <c r="AC729" s="474"/>
      <c r="AD729" s="540"/>
      <c r="AE729" s="717"/>
      <c r="AF729" s="474"/>
      <c r="AG729" s="717"/>
      <c r="AH729" s="499" t="s">
        <v>1432</v>
      </c>
    </row>
    <row r="730" spans="1:35" s="472" customFormat="1" ht="15" x14ac:dyDescent="0.25">
      <c r="A730" s="1319" t="s">
        <v>1696</v>
      </c>
      <c r="B730" s="1320"/>
      <c r="C730" s="1320"/>
      <c r="D730" s="1320"/>
      <c r="E730" s="1320"/>
      <c r="F730" s="1320"/>
      <c r="G730" s="1320"/>
      <c r="H730" s="1321"/>
      <c r="I730" s="700"/>
      <c r="J730" s="700"/>
      <c r="K730" s="700"/>
      <c r="L730" s="701"/>
      <c r="M730" s="701"/>
      <c r="X730" s="674"/>
      <c r="Y730" s="675"/>
      <c r="Z730" s="675"/>
      <c r="AA730" s="499"/>
      <c r="AC730" s="474"/>
      <c r="AD730" s="540"/>
      <c r="AE730" s="717"/>
      <c r="AF730" s="474"/>
      <c r="AG730" s="717"/>
      <c r="AH730" s="499"/>
      <c r="AI730" s="509" t="s">
        <v>1696</v>
      </c>
    </row>
    <row r="731" spans="1:35" s="472" customFormat="1" ht="15" x14ac:dyDescent="0.25">
      <c r="A731" s="1319" t="s">
        <v>3333</v>
      </c>
      <c r="B731" s="1320"/>
      <c r="C731" s="1320"/>
      <c r="D731" s="1320"/>
      <c r="E731" s="1320"/>
      <c r="F731" s="1320"/>
      <c r="G731" s="1320"/>
      <c r="H731" s="1321"/>
      <c r="I731" s="700">
        <v>58014</v>
      </c>
      <c r="J731" s="700"/>
      <c r="K731" s="700"/>
      <c r="L731" s="701"/>
      <c r="M731" s="701"/>
      <c r="X731" s="674"/>
      <c r="Y731" s="675"/>
      <c r="Z731" s="675"/>
      <c r="AA731" s="499"/>
      <c r="AC731" s="474"/>
      <c r="AD731" s="540"/>
      <c r="AE731" s="717"/>
      <c r="AF731" s="474"/>
      <c r="AG731" s="717"/>
      <c r="AH731" s="499"/>
      <c r="AI731" s="509" t="s">
        <v>3333</v>
      </c>
    </row>
    <row r="732" spans="1:35" s="472" customFormat="1" ht="15" x14ac:dyDescent="0.25">
      <c r="A732" s="1319" t="s">
        <v>3334</v>
      </c>
      <c r="B732" s="1320"/>
      <c r="C732" s="1320"/>
      <c r="D732" s="1320"/>
      <c r="E732" s="1320"/>
      <c r="F732" s="1320"/>
      <c r="G732" s="1320"/>
      <c r="H732" s="1321"/>
      <c r="I732" s="700">
        <v>328529</v>
      </c>
      <c r="J732" s="700"/>
      <c r="K732" s="700"/>
      <c r="L732" s="701"/>
      <c r="M732" s="701"/>
      <c r="X732" s="674"/>
      <c r="Y732" s="675"/>
      <c r="Z732" s="675"/>
      <c r="AA732" s="499"/>
      <c r="AC732" s="474"/>
      <c r="AD732" s="540"/>
      <c r="AE732" s="717"/>
      <c r="AF732" s="474"/>
      <c r="AG732" s="717"/>
      <c r="AH732" s="499"/>
      <c r="AI732" s="509" t="s">
        <v>3334</v>
      </c>
    </row>
    <row r="733" spans="1:35" s="472" customFormat="1" ht="15" x14ac:dyDescent="0.25">
      <c r="A733" s="1319" t="s">
        <v>3335</v>
      </c>
      <c r="B733" s="1320"/>
      <c r="C733" s="1320"/>
      <c r="D733" s="1320"/>
      <c r="E733" s="1320"/>
      <c r="F733" s="1320"/>
      <c r="G733" s="1320"/>
      <c r="H733" s="1321"/>
      <c r="I733" s="700">
        <v>27496</v>
      </c>
      <c r="J733" s="700"/>
      <c r="K733" s="700"/>
      <c r="L733" s="701"/>
      <c r="M733" s="701"/>
      <c r="X733" s="674"/>
      <c r="Y733" s="675"/>
      <c r="Z733" s="675"/>
      <c r="AA733" s="499"/>
      <c r="AC733" s="474"/>
      <c r="AD733" s="540"/>
      <c r="AE733" s="717"/>
      <c r="AF733" s="474"/>
      <c r="AG733" s="717"/>
      <c r="AH733" s="499"/>
      <c r="AI733" s="509" t="s">
        <v>3335</v>
      </c>
    </row>
    <row r="734" spans="1:35" s="472" customFormat="1" ht="15" x14ac:dyDescent="0.25">
      <c r="A734" s="1319" t="s">
        <v>3336</v>
      </c>
      <c r="B734" s="1320"/>
      <c r="C734" s="1320"/>
      <c r="D734" s="1320"/>
      <c r="E734" s="1320"/>
      <c r="F734" s="1320"/>
      <c r="G734" s="1320"/>
      <c r="H734" s="1321"/>
      <c r="I734" s="700">
        <v>304</v>
      </c>
      <c r="J734" s="700"/>
      <c r="K734" s="700"/>
      <c r="L734" s="701"/>
      <c r="M734" s="701"/>
      <c r="X734" s="674"/>
      <c r="Y734" s="675"/>
      <c r="Z734" s="675"/>
      <c r="AA734" s="499"/>
      <c r="AC734" s="474"/>
      <c r="AD734" s="540"/>
      <c r="AE734" s="717"/>
      <c r="AF734" s="474"/>
      <c r="AG734" s="717"/>
      <c r="AH734" s="499"/>
      <c r="AI734" s="509" t="s">
        <v>3336</v>
      </c>
    </row>
    <row r="735" spans="1:35" s="472" customFormat="1" ht="15" x14ac:dyDescent="0.25">
      <c r="A735" s="1319" t="s">
        <v>3337</v>
      </c>
      <c r="B735" s="1320"/>
      <c r="C735" s="1320"/>
      <c r="D735" s="1320"/>
      <c r="E735" s="1320"/>
      <c r="F735" s="1320"/>
      <c r="G735" s="1320"/>
      <c r="H735" s="1321"/>
      <c r="I735" s="700">
        <v>20474</v>
      </c>
      <c r="J735" s="700"/>
      <c r="K735" s="700"/>
      <c r="L735" s="701"/>
      <c r="M735" s="701"/>
      <c r="X735" s="674"/>
      <c r="Y735" s="675"/>
      <c r="Z735" s="675"/>
      <c r="AA735" s="499"/>
      <c r="AC735" s="474"/>
      <c r="AD735" s="540"/>
      <c r="AE735" s="717"/>
      <c r="AF735" s="474"/>
      <c r="AG735" s="717"/>
      <c r="AH735" s="499"/>
      <c r="AI735" s="509" t="s">
        <v>3337</v>
      </c>
    </row>
    <row r="736" spans="1:35" s="472" customFormat="1" ht="15" x14ac:dyDescent="0.25">
      <c r="A736" s="1319" t="s">
        <v>3338</v>
      </c>
      <c r="B736" s="1320"/>
      <c r="C736" s="1320"/>
      <c r="D736" s="1320"/>
      <c r="E736" s="1320"/>
      <c r="F736" s="1320"/>
      <c r="G736" s="1320"/>
      <c r="H736" s="1321"/>
      <c r="I736" s="700">
        <v>1648</v>
      </c>
      <c r="J736" s="700"/>
      <c r="K736" s="700"/>
      <c r="L736" s="701"/>
      <c r="M736" s="701"/>
      <c r="X736" s="674"/>
      <c r="Y736" s="675"/>
      <c r="Z736" s="675"/>
      <c r="AA736" s="499"/>
      <c r="AC736" s="474"/>
      <c r="AD736" s="540"/>
      <c r="AE736" s="717"/>
      <c r="AF736" s="474"/>
      <c r="AG736" s="717"/>
      <c r="AH736" s="499"/>
      <c r="AI736" s="509" t="s">
        <v>3338</v>
      </c>
    </row>
    <row r="737" spans="1:35" s="472" customFormat="1" ht="15" x14ac:dyDescent="0.25">
      <c r="A737" s="1316" t="s">
        <v>1699</v>
      </c>
      <c r="B737" s="1317"/>
      <c r="C737" s="1317"/>
      <c r="D737" s="1317"/>
      <c r="E737" s="1317"/>
      <c r="F737" s="1317"/>
      <c r="G737" s="1317"/>
      <c r="H737" s="1318"/>
      <c r="I737" s="679"/>
      <c r="J737" s="679"/>
      <c r="K737" s="679"/>
      <c r="L737" s="699"/>
      <c r="M737" s="699"/>
      <c r="X737" s="674"/>
      <c r="Y737" s="675"/>
      <c r="Z737" s="675"/>
      <c r="AA737" s="499"/>
      <c r="AC737" s="474"/>
      <c r="AD737" s="540"/>
      <c r="AE737" s="717"/>
      <c r="AF737" s="474"/>
      <c r="AG737" s="717"/>
      <c r="AH737" s="499" t="s">
        <v>1699</v>
      </c>
    </row>
    <row r="738" spans="1:35" s="472" customFormat="1" ht="15" x14ac:dyDescent="0.25">
      <c r="A738" s="1319" t="s">
        <v>1700</v>
      </c>
      <c r="B738" s="1320"/>
      <c r="C738" s="1320"/>
      <c r="D738" s="1320"/>
      <c r="E738" s="1320"/>
      <c r="F738" s="1320"/>
      <c r="G738" s="1320"/>
      <c r="H738" s="1321"/>
      <c r="I738" s="700"/>
      <c r="J738" s="700"/>
      <c r="K738" s="700"/>
      <c r="L738" s="701"/>
      <c r="M738" s="701"/>
      <c r="X738" s="674"/>
      <c r="Y738" s="675"/>
      <c r="Z738" s="675"/>
      <c r="AA738" s="499"/>
      <c r="AC738" s="474"/>
      <c r="AD738" s="540"/>
      <c r="AE738" s="717"/>
      <c r="AF738" s="474"/>
      <c r="AG738" s="717"/>
      <c r="AH738" s="499"/>
      <c r="AI738" s="509" t="s">
        <v>1700</v>
      </c>
    </row>
    <row r="739" spans="1:35" s="472" customFormat="1" ht="15" x14ac:dyDescent="0.25">
      <c r="A739" s="1319" t="s">
        <v>2397</v>
      </c>
      <c r="B739" s="1320"/>
      <c r="C739" s="1320"/>
      <c r="D739" s="1320"/>
      <c r="E739" s="1320"/>
      <c r="F739" s="1320"/>
      <c r="G739" s="1320"/>
      <c r="H739" s="1321"/>
      <c r="I739" s="700"/>
      <c r="J739" s="700"/>
      <c r="K739" s="700"/>
      <c r="L739" s="701"/>
      <c r="M739" s="701"/>
      <c r="X739" s="674"/>
      <c r="Y739" s="675"/>
      <c r="Z739" s="675"/>
      <c r="AA739" s="499"/>
      <c r="AC739" s="474"/>
      <c r="AD739" s="540"/>
      <c r="AE739" s="717"/>
      <c r="AF739" s="474"/>
      <c r="AG739" s="717"/>
      <c r="AH739" s="499"/>
      <c r="AI739" s="509" t="s">
        <v>2397</v>
      </c>
    </row>
    <row r="740" spans="1:35" s="472" customFormat="1" ht="22.5" x14ac:dyDescent="0.25">
      <c r="A740" s="1319" t="s">
        <v>3339</v>
      </c>
      <c r="B740" s="1320"/>
      <c r="C740" s="1320"/>
      <c r="D740" s="1320"/>
      <c r="E740" s="1320"/>
      <c r="F740" s="1320"/>
      <c r="G740" s="1320"/>
      <c r="H740" s="1321"/>
      <c r="I740" s="700">
        <v>130393</v>
      </c>
      <c r="J740" s="700">
        <v>128814</v>
      </c>
      <c r="K740" s="700" t="s">
        <v>2703</v>
      </c>
      <c r="L740" s="701"/>
      <c r="M740" s="702">
        <v>11630.95</v>
      </c>
      <c r="X740" s="674"/>
      <c r="Y740" s="675"/>
      <c r="Z740" s="675"/>
      <c r="AA740" s="499"/>
      <c r="AC740" s="474"/>
      <c r="AD740" s="540"/>
      <c r="AE740" s="717"/>
      <c r="AF740" s="474"/>
      <c r="AG740" s="717"/>
      <c r="AH740" s="499"/>
      <c r="AI740" s="509" t="s">
        <v>3339</v>
      </c>
    </row>
    <row r="741" spans="1:35" s="472" customFormat="1" ht="15" x14ac:dyDescent="0.25">
      <c r="A741" s="1319" t="s">
        <v>3340</v>
      </c>
      <c r="B741" s="1320"/>
      <c r="C741" s="1320"/>
      <c r="D741" s="1320"/>
      <c r="E741" s="1320"/>
      <c r="F741" s="1320"/>
      <c r="G741" s="1320"/>
      <c r="H741" s="1321"/>
      <c r="I741" s="700">
        <v>103137</v>
      </c>
      <c r="J741" s="700"/>
      <c r="K741" s="700"/>
      <c r="L741" s="701"/>
      <c r="M741" s="701"/>
      <c r="X741" s="674"/>
      <c r="Y741" s="675"/>
      <c r="Z741" s="675"/>
      <c r="AA741" s="499"/>
      <c r="AC741" s="474"/>
      <c r="AD741" s="540"/>
      <c r="AE741" s="717"/>
      <c r="AF741" s="474"/>
      <c r="AG741" s="717"/>
      <c r="AH741" s="499"/>
      <c r="AI741" s="509" t="s">
        <v>3340</v>
      </c>
    </row>
    <row r="742" spans="1:35" s="472" customFormat="1" ht="15" x14ac:dyDescent="0.25">
      <c r="A742" s="1319" t="s">
        <v>3341</v>
      </c>
      <c r="B742" s="1320"/>
      <c r="C742" s="1320"/>
      <c r="D742" s="1320"/>
      <c r="E742" s="1320"/>
      <c r="F742" s="1320"/>
      <c r="G742" s="1320"/>
      <c r="H742" s="1321"/>
      <c r="I742" s="700">
        <v>58014</v>
      </c>
      <c r="J742" s="700"/>
      <c r="K742" s="700"/>
      <c r="L742" s="701"/>
      <c r="M742" s="701"/>
      <c r="X742" s="674"/>
      <c r="Y742" s="675"/>
      <c r="Z742" s="675"/>
      <c r="AA742" s="499"/>
      <c r="AC742" s="474"/>
      <c r="AD742" s="540"/>
      <c r="AE742" s="717"/>
      <c r="AF742" s="474"/>
      <c r="AG742" s="717"/>
      <c r="AH742" s="499"/>
      <c r="AI742" s="509" t="s">
        <v>3341</v>
      </c>
    </row>
    <row r="743" spans="1:35" s="472" customFormat="1" ht="15" x14ac:dyDescent="0.25">
      <c r="A743" s="1319" t="s">
        <v>1709</v>
      </c>
      <c r="B743" s="1320"/>
      <c r="C743" s="1320"/>
      <c r="D743" s="1320"/>
      <c r="E743" s="1320"/>
      <c r="F743" s="1320"/>
      <c r="G743" s="1320"/>
      <c r="H743" s="1321"/>
      <c r="I743" s="700">
        <v>291544</v>
      </c>
      <c r="J743" s="700"/>
      <c r="K743" s="700"/>
      <c r="L743" s="701"/>
      <c r="M743" s="702">
        <v>11630.95</v>
      </c>
      <c r="X743" s="674"/>
      <c r="Y743" s="675"/>
      <c r="Z743" s="675"/>
      <c r="AA743" s="499"/>
      <c r="AC743" s="474"/>
      <c r="AD743" s="540"/>
      <c r="AE743" s="717"/>
      <c r="AF743" s="474"/>
      <c r="AG743" s="717"/>
      <c r="AH743" s="499"/>
      <c r="AI743" s="509" t="s">
        <v>1709</v>
      </c>
    </row>
    <row r="744" spans="1:35" s="472" customFormat="1" ht="15" x14ac:dyDescent="0.25">
      <c r="A744" s="1319" t="s">
        <v>2401</v>
      </c>
      <c r="B744" s="1320"/>
      <c r="C744" s="1320"/>
      <c r="D744" s="1320"/>
      <c r="E744" s="1320"/>
      <c r="F744" s="1320"/>
      <c r="G744" s="1320"/>
      <c r="H744" s="1321"/>
      <c r="I744" s="700"/>
      <c r="J744" s="700"/>
      <c r="K744" s="700"/>
      <c r="L744" s="701"/>
      <c r="M744" s="701"/>
      <c r="X744" s="674"/>
      <c r="Y744" s="675"/>
      <c r="Z744" s="675"/>
      <c r="AA744" s="499"/>
      <c r="AC744" s="474"/>
      <c r="AD744" s="540"/>
      <c r="AE744" s="717"/>
      <c r="AF744" s="474"/>
      <c r="AG744" s="717"/>
      <c r="AH744" s="499"/>
      <c r="AI744" s="509" t="s">
        <v>2401</v>
      </c>
    </row>
    <row r="745" spans="1:35" s="472" customFormat="1" ht="22.5" x14ac:dyDescent="0.25">
      <c r="A745" s="1319" t="s">
        <v>3342</v>
      </c>
      <c r="B745" s="1320"/>
      <c r="C745" s="1320"/>
      <c r="D745" s="1320"/>
      <c r="E745" s="1320"/>
      <c r="F745" s="1320"/>
      <c r="G745" s="1320"/>
      <c r="H745" s="1321"/>
      <c r="I745" s="700">
        <v>809</v>
      </c>
      <c r="J745" s="700">
        <v>440</v>
      </c>
      <c r="K745" s="700" t="s">
        <v>1208</v>
      </c>
      <c r="L745" s="701"/>
      <c r="M745" s="702">
        <v>51.57</v>
      </c>
      <c r="X745" s="674"/>
      <c r="Y745" s="675"/>
      <c r="Z745" s="675"/>
      <c r="AA745" s="499"/>
      <c r="AC745" s="474"/>
      <c r="AD745" s="540"/>
      <c r="AE745" s="717"/>
      <c r="AF745" s="474"/>
      <c r="AG745" s="717"/>
      <c r="AH745" s="499"/>
      <c r="AI745" s="509" t="s">
        <v>3342</v>
      </c>
    </row>
    <row r="746" spans="1:35" s="472" customFormat="1" ht="15" x14ac:dyDescent="0.25">
      <c r="A746" s="1319" t="s">
        <v>3343</v>
      </c>
      <c r="B746" s="1320"/>
      <c r="C746" s="1320"/>
      <c r="D746" s="1320"/>
      <c r="E746" s="1320"/>
      <c r="F746" s="1320"/>
      <c r="G746" s="1320"/>
      <c r="H746" s="1321"/>
      <c r="I746" s="700">
        <v>491</v>
      </c>
      <c r="J746" s="700"/>
      <c r="K746" s="700"/>
      <c r="L746" s="701"/>
      <c r="M746" s="701"/>
      <c r="X746" s="674"/>
      <c r="Y746" s="675"/>
      <c r="Z746" s="675"/>
      <c r="AA746" s="499"/>
      <c r="AC746" s="474"/>
      <c r="AD746" s="540"/>
      <c r="AE746" s="717"/>
      <c r="AF746" s="474"/>
      <c r="AG746" s="717"/>
      <c r="AH746" s="499"/>
      <c r="AI746" s="509" t="s">
        <v>3343</v>
      </c>
    </row>
    <row r="747" spans="1:35" s="472" customFormat="1" ht="15" x14ac:dyDescent="0.25">
      <c r="A747" s="1319" t="s">
        <v>3344</v>
      </c>
      <c r="B747" s="1320"/>
      <c r="C747" s="1320"/>
      <c r="D747" s="1320"/>
      <c r="E747" s="1320"/>
      <c r="F747" s="1320"/>
      <c r="G747" s="1320"/>
      <c r="H747" s="1321"/>
      <c r="I747" s="700">
        <v>304</v>
      </c>
      <c r="J747" s="700"/>
      <c r="K747" s="700"/>
      <c r="L747" s="701"/>
      <c r="M747" s="701"/>
      <c r="X747" s="674"/>
      <c r="Y747" s="675"/>
      <c r="Z747" s="675"/>
      <c r="AA747" s="499"/>
      <c r="AC747" s="474"/>
      <c r="AD747" s="540"/>
      <c r="AE747" s="717"/>
      <c r="AF747" s="474"/>
      <c r="AG747" s="717"/>
      <c r="AH747" s="499"/>
      <c r="AI747" s="509" t="s">
        <v>3344</v>
      </c>
    </row>
    <row r="748" spans="1:35" s="472" customFormat="1" ht="15" x14ac:dyDescent="0.25">
      <c r="A748" s="1319" t="s">
        <v>1709</v>
      </c>
      <c r="B748" s="1320"/>
      <c r="C748" s="1320"/>
      <c r="D748" s="1320"/>
      <c r="E748" s="1320"/>
      <c r="F748" s="1320"/>
      <c r="G748" s="1320"/>
      <c r="H748" s="1321"/>
      <c r="I748" s="700">
        <v>1604</v>
      </c>
      <c r="J748" s="700"/>
      <c r="K748" s="700"/>
      <c r="L748" s="701"/>
      <c r="M748" s="702">
        <v>51.57</v>
      </c>
      <c r="X748" s="674"/>
      <c r="Y748" s="675"/>
      <c r="Z748" s="675"/>
      <c r="AA748" s="499"/>
      <c r="AC748" s="474"/>
      <c r="AD748" s="540"/>
      <c r="AE748" s="717"/>
      <c r="AF748" s="474"/>
      <c r="AG748" s="717"/>
      <c r="AH748" s="499"/>
      <c r="AI748" s="509" t="s">
        <v>1709</v>
      </c>
    </row>
    <row r="749" spans="1:35" s="472" customFormat="1" ht="15" x14ac:dyDescent="0.25">
      <c r="A749" s="1319" t="s">
        <v>1701</v>
      </c>
      <c r="B749" s="1320"/>
      <c r="C749" s="1320"/>
      <c r="D749" s="1320"/>
      <c r="E749" s="1320"/>
      <c r="F749" s="1320"/>
      <c r="G749" s="1320"/>
      <c r="H749" s="1321"/>
      <c r="I749" s="700"/>
      <c r="J749" s="700"/>
      <c r="K749" s="700"/>
      <c r="L749" s="701"/>
      <c r="M749" s="701"/>
      <c r="X749" s="674"/>
      <c r="Y749" s="675"/>
      <c r="Z749" s="675"/>
      <c r="AA749" s="499"/>
      <c r="AC749" s="474"/>
      <c r="AD749" s="540"/>
      <c r="AE749" s="717"/>
      <c r="AF749" s="474"/>
      <c r="AG749" s="717"/>
      <c r="AH749" s="499"/>
      <c r="AI749" s="509" t="s">
        <v>1701</v>
      </c>
    </row>
    <row r="750" spans="1:35" s="472" customFormat="1" ht="15" x14ac:dyDescent="0.25">
      <c r="A750" s="1319" t="s">
        <v>3345</v>
      </c>
      <c r="B750" s="1320"/>
      <c r="C750" s="1320"/>
      <c r="D750" s="1320"/>
      <c r="E750" s="1320"/>
      <c r="F750" s="1320"/>
      <c r="G750" s="1320"/>
      <c r="H750" s="1321"/>
      <c r="I750" s="700">
        <v>95649</v>
      </c>
      <c r="J750" s="700"/>
      <c r="K750" s="700"/>
      <c r="L750" s="701"/>
      <c r="M750" s="701"/>
      <c r="X750" s="674"/>
      <c r="Y750" s="675"/>
      <c r="Z750" s="675"/>
      <c r="AA750" s="499"/>
      <c r="AC750" s="474"/>
      <c r="AD750" s="540"/>
      <c r="AE750" s="717"/>
      <c r="AF750" s="474"/>
      <c r="AG750" s="717"/>
      <c r="AH750" s="499"/>
      <c r="AI750" s="509" t="s">
        <v>3345</v>
      </c>
    </row>
    <row r="751" spans="1:35" s="472" customFormat="1" ht="15" x14ac:dyDescent="0.25">
      <c r="A751" s="1319" t="s">
        <v>2406</v>
      </c>
      <c r="B751" s="1320"/>
      <c r="C751" s="1320"/>
      <c r="D751" s="1320"/>
      <c r="E751" s="1320"/>
      <c r="F751" s="1320"/>
      <c r="G751" s="1320"/>
      <c r="H751" s="1321"/>
      <c r="I751" s="700"/>
      <c r="J751" s="700"/>
      <c r="K751" s="700"/>
      <c r="L751" s="701"/>
      <c r="M751" s="701"/>
      <c r="X751" s="674"/>
      <c r="Y751" s="675"/>
      <c r="Z751" s="675"/>
      <c r="AA751" s="499"/>
      <c r="AC751" s="474"/>
      <c r="AD751" s="540"/>
      <c r="AE751" s="717"/>
      <c r="AF751" s="474"/>
      <c r="AG751" s="717"/>
      <c r="AH751" s="499"/>
      <c r="AI751" s="509" t="s">
        <v>2406</v>
      </c>
    </row>
    <row r="752" spans="1:35" s="472" customFormat="1" ht="22.5" x14ac:dyDescent="0.25">
      <c r="A752" s="1319" t="s">
        <v>3346</v>
      </c>
      <c r="B752" s="1320"/>
      <c r="C752" s="1320"/>
      <c r="D752" s="1320"/>
      <c r="E752" s="1320"/>
      <c r="F752" s="1320"/>
      <c r="G752" s="1320"/>
      <c r="H752" s="1321"/>
      <c r="I752" s="700">
        <v>4849</v>
      </c>
      <c r="J752" s="700">
        <v>1659</v>
      </c>
      <c r="K752" s="700" t="s">
        <v>3347</v>
      </c>
      <c r="L752" s="701"/>
      <c r="M752" s="702">
        <v>161.62</v>
      </c>
      <c r="X752" s="674"/>
      <c r="Y752" s="675"/>
      <c r="Z752" s="675"/>
      <c r="AA752" s="499"/>
      <c r="AC752" s="474"/>
      <c r="AD752" s="540"/>
      <c r="AE752" s="717"/>
      <c r="AF752" s="474"/>
      <c r="AG752" s="717"/>
      <c r="AH752" s="499"/>
      <c r="AI752" s="509" t="s">
        <v>3346</v>
      </c>
    </row>
    <row r="753" spans="1:35" s="472" customFormat="1" ht="15" x14ac:dyDescent="0.25">
      <c r="A753" s="1319" t="s">
        <v>3348</v>
      </c>
      <c r="B753" s="1320"/>
      <c r="C753" s="1320"/>
      <c r="D753" s="1320"/>
      <c r="E753" s="1320"/>
      <c r="F753" s="1320"/>
      <c r="G753" s="1320"/>
      <c r="H753" s="1321"/>
      <c r="I753" s="700">
        <v>1745</v>
      </c>
      <c r="J753" s="700"/>
      <c r="K753" s="700"/>
      <c r="L753" s="701"/>
      <c r="M753" s="701"/>
      <c r="X753" s="674"/>
      <c r="Y753" s="675"/>
      <c r="Z753" s="675"/>
      <c r="AA753" s="499"/>
      <c r="AC753" s="474"/>
      <c r="AD753" s="540"/>
      <c r="AE753" s="717"/>
      <c r="AF753" s="474"/>
      <c r="AG753" s="717"/>
      <c r="AH753" s="499"/>
      <c r="AI753" s="509" t="s">
        <v>3348</v>
      </c>
    </row>
    <row r="754" spans="1:35" s="472" customFormat="1" ht="15" x14ac:dyDescent="0.25">
      <c r="A754" s="1319" t="s">
        <v>3349</v>
      </c>
      <c r="B754" s="1320"/>
      <c r="C754" s="1320"/>
      <c r="D754" s="1320"/>
      <c r="E754" s="1320"/>
      <c r="F754" s="1320"/>
      <c r="G754" s="1320"/>
      <c r="H754" s="1321"/>
      <c r="I754" s="700">
        <v>1648</v>
      </c>
      <c r="J754" s="700"/>
      <c r="K754" s="700"/>
      <c r="L754" s="701"/>
      <c r="M754" s="701"/>
      <c r="X754" s="674"/>
      <c r="Y754" s="675"/>
      <c r="Z754" s="675"/>
      <c r="AA754" s="499"/>
      <c r="AC754" s="474"/>
      <c r="AD754" s="540"/>
      <c r="AE754" s="717"/>
      <c r="AF754" s="474"/>
      <c r="AG754" s="717"/>
      <c r="AH754" s="499"/>
      <c r="AI754" s="509" t="s">
        <v>3349</v>
      </c>
    </row>
    <row r="755" spans="1:35" s="472" customFormat="1" ht="15" x14ac:dyDescent="0.25">
      <c r="A755" s="1319" t="s">
        <v>1709</v>
      </c>
      <c r="B755" s="1320"/>
      <c r="C755" s="1320"/>
      <c r="D755" s="1320"/>
      <c r="E755" s="1320"/>
      <c r="F755" s="1320"/>
      <c r="G755" s="1320"/>
      <c r="H755" s="1321"/>
      <c r="I755" s="700">
        <v>8242</v>
      </c>
      <c r="J755" s="700"/>
      <c r="K755" s="700"/>
      <c r="L755" s="701"/>
      <c r="M755" s="702">
        <v>161.62</v>
      </c>
      <c r="X755" s="674"/>
      <c r="Y755" s="675"/>
      <c r="Z755" s="675"/>
      <c r="AA755" s="499"/>
      <c r="AC755" s="474"/>
      <c r="AD755" s="540"/>
      <c r="AE755" s="717"/>
      <c r="AF755" s="474"/>
      <c r="AG755" s="717"/>
      <c r="AH755" s="499"/>
      <c r="AI755" s="509" t="s">
        <v>1709</v>
      </c>
    </row>
    <row r="756" spans="1:35" s="472" customFormat="1" ht="15" x14ac:dyDescent="0.25">
      <c r="A756" s="1319" t="s">
        <v>2411</v>
      </c>
      <c r="B756" s="1320"/>
      <c r="C756" s="1320"/>
      <c r="D756" s="1320"/>
      <c r="E756" s="1320"/>
      <c r="F756" s="1320"/>
      <c r="G756" s="1320"/>
      <c r="H756" s="1321"/>
      <c r="I756" s="700"/>
      <c r="J756" s="700"/>
      <c r="K756" s="700"/>
      <c r="L756" s="701"/>
      <c r="M756" s="701"/>
      <c r="X756" s="674"/>
      <c r="Y756" s="675"/>
      <c r="Z756" s="675"/>
      <c r="AA756" s="499"/>
      <c r="AC756" s="474"/>
      <c r="AD756" s="540"/>
      <c r="AE756" s="717"/>
      <c r="AF756" s="474"/>
      <c r="AG756" s="717"/>
      <c r="AH756" s="499"/>
      <c r="AI756" s="509" t="s">
        <v>2411</v>
      </c>
    </row>
    <row r="757" spans="1:35" s="472" customFormat="1" ht="15" x14ac:dyDescent="0.25">
      <c r="A757" s="1319" t="s">
        <v>3350</v>
      </c>
      <c r="B757" s="1320"/>
      <c r="C757" s="1320"/>
      <c r="D757" s="1320"/>
      <c r="E757" s="1320"/>
      <c r="F757" s="1320"/>
      <c r="G757" s="1320"/>
      <c r="H757" s="1321"/>
      <c r="I757" s="700">
        <v>4631946</v>
      </c>
      <c r="J757" s="700"/>
      <c r="K757" s="700"/>
      <c r="L757" s="701"/>
      <c r="M757" s="701"/>
      <c r="X757" s="674"/>
      <c r="Y757" s="675"/>
      <c r="Z757" s="675"/>
      <c r="AA757" s="499"/>
      <c r="AC757" s="474"/>
      <c r="AD757" s="540"/>
      <c r="AE757" s="717"/>
      <c r="AF757" s="474"/>
      <c r="AG757" s="717"/>
      <c r="AH757" s="499"/>
      <c r="AI757" s="509" t="s">
        <v>3350</v>
      </c>
    </row>
    <row r="758" spans="1:35" s="472" customFormat="1" ht="15" x14ac:dyDescent="0.25">
      <c r="A758" s="1319" t="s">
        <v>2413</v>
      </c>
      <c r="B758" s="1320"/>
      <c r="C758" s="1320"/>
      <c r="D758" s="1320"/>
      <c r="E758" s="1320"/>
      <c r="F758" s="1320"/>
      <c r="G758" s="1320"/>
      <c r="H758" s="1321"/>
      <c r="I758" s="700"/>
      <c r="J758" s="700"/>
      <c r="K758" s="700"/>
      <c r="L758" s="701"/>
      <c r="M758" s="701"/>
      <c r="X758" s="674"/>
      <c r="Y758" s="675"/>
      <c r="Z758" s="675"/>
      <c r="AA758" s="499"/>
      <c r="AC758" s="474"/>
      <c r="AD758" s="540"/>
      <c r="AE758" s="717"/>
      <c r="AF758" s="474"/>
      <c r="AG758" s="717"/>
      <c r="AH758" s="499"/>
      <c r="AI758" s="509" t="s">
        <v>2413</v>
      </c>
    </row>
    <row r="759" spans="1:35" s="472" customFormat="1" ht="22.5" x14ac:dyDescent="0.25">
      <c r="A759" s="1319" t="s">
        <v>3351</v>
      </c>
      <c r="B759" s="1320"/>
      <c r="C759" s="1320"/>
      <c r="D759" s="1320"/>
      <c r="E759" s="1320"/>
      <c r="F759" s="1320"/>
      <c r="G759" s="1320"/>
      <c r="H759" s="1321"/>
      <c r="I759" s="700">
        <v>5526766</v>
      </c>
      <c r="J759" s="700">
        <v>424632</v>
      </c>
      <c r="K759" s="700" t="s">
        <v>3352</v>
      </c>
      <c r="L759" s="701"/>
      <c r="M759" s="702">
        <v>44149.61</v>
      </c>
      <c r="X759" s="674"/>
      <c r="Y759" s="675"/>
      <c r="Z759" s="675"/>
      <c r="AA759" s="499"/>
      <c r="AC759" s="474"/>
      <c r="AD759" s="540"/>
      <c r="AE759" s="717"/>
      <c r="AF759" s="474"/>
      <c r="AG759" s="717"/>
      <c r="AH759" s="499"/>
      <c r="AI759" s="509" t="s">
        <v>3351</v>
      </c>
    </row>
    <row r="760" spans="1:35" s="472" customFormat="1" ht="15" x14ac:dyDescent="0.25">
      <c r="A760" s="1319" t="s">
        <v>3353</v>
      </c>
      <c r="B760" s="1320"/>
      <c r="C760" s="1320"/>
      <c r="D760" s="1320"/>
      <c r="E760" s="1320"/>
      <c r="F760" s="1320"/>
      <c r="G760" s="1320"/>
      <c r="H760" s="1321"/>
      <c r="I760" s="700">
        <v>721476</v>
      </c>
      <c r="J760" s="700"/>
      <c r="K760" s="700"/>
      <c r="L760" s="701"/>
      <c r="M760" s="701"/>
      <c r="X760" s="674"/>
      <c r="Y760" s="675"/>
      <c r="Z760" s="675"/>
      <c r="AA760" s="499"/>
      <c r="AC760" s="474"/>
      <c r="AD760" s="540"/>
      <c r="AE760" s="717"/>
      <c r="AF760" s="474"/>
      <c r="AG760" s="717"/>
      <c r="AH760" s="499"/>
      <c r="AI760" s="509" t="s">
        <v>3353</v>
      </c>
    </row>
    <row r="761" spans="1:35" s="472" customFormat="1" ht="15" x14ac:dyDescent="0.25">
      <c r="A761" s="1319" t="s">
        <v>3354</v>
      </c>
      <c r="B761" s="1320"/>
      <c r="C761" s="1320"/>
      <c r="D761" s="1320"/>
      <c r="E761" s="1320"/>
      <c r="F761" s="1320"/>
      <c r="G761" s="1320"/>
      <c r="H761" s="1321"/>
      <c r="I761" s="700">
        <v>328529</v>
      </c>
      <c r="J761" s="700"/>
      <c r="K761" s="700"/>
      <c r="L761" s="701"/>
      <c r="M761" s="701"/>
      <c r="X761" s="674"/>
      <c r="Y761" s="675"/>
      <c r="Z761" s="675"/>
      <c r="AA761" s="499"/>
      <c r="AC761" s="474"/>
      <c r="AD761" s="540"/>
      <c r="AE761" s="717"/>
      <c r="AF761" s="474"/>
      <c r="AG761" s="717"/>
      <c r="AH761" s="499"/>
      <c r="AI761" s="509" t="s">
        <v>3354</v>
      </c>
    </row>
    <row r="762" spans="1:35" s="472" customFormat="1" ht="15" x14ac:dyDescent="0.25">
      <c r="A762" s="1319" t="s">
        <v>1709</v>
      </c>
      <c r="B762" s="1320"/>
      <c r="C762" s="1320"/>
      <c r="D762" s="1320"/>
      <c r="E762" s="1320"/>
      <c r="F762" s="1320"/>
      <c r="G762" s="1320"/>
      <c r="H762" s="1321"/>
      <c r="I762" s="700">
        <v>6576771</v>
      </c>
      <c r="J762" s="700"/>
      <c r="K762" s="700"/>
      <c r="L762" s="701"/>
      <c r="M762" s="702">
        <v>44149.61</v>
      </c>
      <c r="X762" s="674"/>
      <c r="Y762" s="675"/>
      <c r="Z762" s="675"/>
      <c r="AA762" s="499"/>
      <c r="AC762" s="474"/>
      <c r="AD762" s="540"/>
      <c r="AE762" s="717"/>
      <c r="AF762" s="474"/>
      <c r="AG762" s="717"/>
      <c r="AH762" s="499"/>
      <c r="AI762" s="509" t="s">
        <v>1709</v>
      </c>
    </row>
    <row r="763" spans="1:35" s="472" customFormat="1" ht="15" x14ac:dyDescent="0.25">
      <c r="A763" s="1319" t="s">
        <v>2418</v>
      </c>
      <c r="B763" s="1320"/>
      <c r="C763" s="1320"/>
      <c r="D763" s="1320"/>
      <c r="E763" s="1320"/>
      <c r="F763" s="1320"/>
      <c r="G763" s="1320"/>
      <c r="H763" s="1321"/>
      <c r="I763" s="700"/>
      <c r="J763" s="700"/>
      <c r="K763" s="700"/>
      <c r="L763" s="701"/>
      <c r="M763" s="701"/>
      <c r="X763" s="674"/>
      <c r="Y763" s="675"/>
      <c r="Z763" s="675"/>
      <c r="AA763" s="499"/>
      <c r="AC763" s="474"/>
      <c r="AD763" s="540"/>
      <c r="AE763" s="717"/>
      <c r="AF763" s="474"/>
      <c r="AG763" s="717"/>
      <c r="AH763" s="499"/>
      <c r="AI763" s="509" t="s">
        <v>2418</v>
      </c>
    </row>
    <row r="764" spans="1:35" s="472" customFormat="1" ht="22.5" x14ac:dyDescent="0.25">
      <c r="A764" s="1319" t="s">
        <v>3355</v>
      </c>
      <c r="B764" s="1320"/>
      <c r="C764" s="1320"/>
      <c r="D764" s="1320"/>
      <c r="E764" s="1320"/>
      <c r="F764" s="1320"/>
      <c r="G764" s="1320"/>
      <c r="H764" s="1321"/>
      <c r="I764" s="700">
        <v>205513</v>
      </c>
      <c r="J764" s="700">
        <v>27562</v>
      </c>
      <c r="K764" s="700" t="s">
        <v>3356</v>
      </c>
      <c r="L764" s="701"/>
      <c r="M764" s="852">
        <v>2865</v>
      </c>
      <c r="X764" s="674"/>
      <c r="Y764" s="675"/>
      <c r="Z764" s="675"/>
      <c r="AA764" s="499"/>
      <c r="AC764" s="474"/>
      <c r="AD764" s="540"/>
      <c r="AE764" s="717"/>
      <c r="AF764" s="474"/>
      <c r="AG764" s="717"/>
      <c r="AH764" s="499"/>
      <c r="AI764" s="509" t="s">
        <v>3355</v>
      </c>
    </row>
    <row r="765" spans="1:35" s="472" customFormat="1" ht="15" x14ac:dyDescent="0.25">
      <c r="A765" s="1319" t="s">
        <v>3357</v>
      </c>
      <c r="B765" s="1320"/>
      <c r="C765" s="1320"/>
      <c r="D765" s="1320"/>
      <c r="E765" s="1320"/>
      <c r="F765" s="1320"/>
      <c r="G765" s="1320"/>
      <c r="H765" s="1321"/>
      <c r="I765" s="700">
        <v>38489</v>
      </c>
      <c r="J765" s="700"/>
      <c r="K765" s="700"/>
      <c r="L765" s="701"/>
      <c r="M765" s="701"/>
      <c r="X765" s="674"/>
      <c r="Y765" s="675"/>
      <c r="Z765" s="675"/>
      <c r="AA765" s="499"/>
      <c r="AC765" s="474"/>
      <c r="AD765" s="540"/>
      <c r="AE765" s="717"/>
      <c r="AF765" s="474"/>
      <c r="AG765" s="717"/>
      <c r="AH765" s="499"/>
      <c r="AI765" s="509" t="s">
        <v>3357</v>
      </c>
    </row>
    <row r="766" spans="1:35" s="472" customFormat="1" ht="15" x14ac:dyDescent="0.25">
      <c r="A766" s="1319" t="s">
        <v>3358</v>
      </c>
      <c r="B766" s="1320"/>
      <c r="C766" s="1320"/>
      <c r="D766" s="1320"/>
      <c r="E766" s="1320"/>
      <c r="F766" s="1320"/>
      <c r="G766" s="1320"/>
      <c r="H766" s="1321"/>
      <c r="I766" s="700">
        <v>26544</v>
      </c>
      <c r="J766" s="700"/>
      <c r="K766" s="700"/>
      <c r="L766" s="701"/>
      <c r="M766" s="701"/>
      <c r="X766" s="674"/>
      <c r="Y766" s="675"/>
      <c r="Z766" s="675"/>
      <c r="AA766" s="499"/>
      <c r="AC766" s="474"/>
      <c r="AD766" s="540"/>
      <c r="AE766" s="717"/>
      <c r="AF766" s="474"/>
      <c r="AG766" s="717"/>
      <c r="AH766" s="499"/>
      <c r="AI766" s="509" t="s">
        <v>3358</v>
      </c>
    </row>
    <row r="767" spans="1:35" s="472" customFormat="1" ht="15" x14ac:dyDescent="0.25">
      <c r="A767" s="1319" t="s">
        <v>1709</v>
      </c>
      <c r="B767" s="1320"/>
      <c r="C767" s="1320"/>
      <c r="D767" s="1320"/>
      <c r="E767" s="1320"/>
      <c r="F767" s="1320"/>
      <c r="G767" s="1320"/>
      <c r="H767" s="1321"/>
      <c r="I767" s="700">
        <v>270546</v>
      </c>
      <c r="J767" s="700"/>
      <c r="K767" s="700"/>
      <c r="L767" s="701"/>
      <c r="M767" s="852">
        <v>2865</v>
      </c>
      <c r="X767" s="674"/>
      <c r="Y767" s="675"/>
      <c r="Z767" s="675"/>
      <c r="AA767" s="499"/>
      <c r="AC767" s="474"/>
      <c r="AD767" s="540"/>
      <c r="AE767" s="717"/>
      <c r="AF767" s="474"/>
      <c r="AG767" s="717"/>
      <c r="AH767" s="499"/>
      <c r="AI767" s="509" t="s">
        <v>1709</v>
      </c>
    </row>
    <row r="768" spans="1:35" s="472" customFormat="1" ht="15" x14ac:dyDescent="0.25">
      <c r="A768" s="1319" t="s">
        <v>3359</v>
      </c>
      <c r="B768" s="1320"/>
      <c r="C768" s="1320"/>
      <c r="D768" s="1320"/>
      <c r="E768" s="1320"/>
      <c r="F768" s="1320"/>
      <c r="G768" s="1320"/>
      <c r="H768" s="1321"/>
      <c r="I768" s="700"/>
      <c r="J768" s="700"/>
      <c r="K768" s="700"/>
      <c r="L768" s="701"/>
      <c r="M768" s="701"/>
      <c r="X768" s="674"/>
      <c r="Y768" s="675"/>
      <c r="Z768" s="675"/>
      <c r="AA768" s="499"/>
      <c r="AC768" s="474"/>
      <c r="AD768" s="540"/>
      <c r="AE768" s="717"/>
      <c r="AF768" s="474"/>
      <c r="AG768" s="717"/>
      <c r="AH768" s="499"/>
      <c r="AI768" s="509" t="s">
        <v>3359</v>
      </c>
    </row>
    <row r="769" spans="1:35" s="472" customFormat="1" ht="22.5" x14ac:dyDescent="0.25">
      <c r="A769" s="1319" t="s">
        <v>3360</v>
      </c>
      <c r="B769" s="1320"/>
      <c r="C769" s="1320"/>
      <c r="D769" s="1320"/>
      <c r="E769" s="1320"/>
      <c r="F769" s="1320"/>
      <c r="G769" s="1320"/>
      <c r="H769" s="1321"/>
      <c r="I769" s="700">
        <v>41945</v>
      </c>
      <c r="J769" s="700">
        <v>24869</v>
      </c>
      <c r="K769" s="700" t="s">
        <v>3361</v>
      </c>
      <c r="L769" s="701"/>
      <c r="M769" s="702">
        <v>2816.51</v>
      </c>
      <c r="X769" s="674"/>
      <c r="Y769" s="675"/>
      <c r="Z769" s="675"/>
      <c r="AA769" s="499"/>
      <c r="AC769" s="474"/>
      <c r="AD769" s="540"/>
      <c r="AE769" s="717"/>
      <c r="AF769" s="474"/>
      <c r="AG769" s="717"/>
      <c r="AH769" s="499"/>
      <c r="AI769" s="509" t="s">
        <v>3360</v>
      </c>
    </row>
    <row r="770" spans="1:35" s="472" customFormat="1" ht="15" x14ac:dyDescent="0.25">
      <c r="A770" s="1319" t="s">
        <v>3362</v>
      </c>
      <c r="B770" s="1320"/>
      <c r="C770" s="1320"/>
      <c r="D770" s="1320"/>
      <c r="E770" s="1320"/>
      <c r="F770" s="1320"/>
      <c r="G770" s="1320"/>
      <c r="H770" s="1321"/>
      <c r="I770" s="700">
        <v>28151</v>
      </c>
      <c r="J770" s="700"/>
      <c r="K770" s="700"/>
      <c r="L770" s="701"/>
      <c r="M770" s="701"/>
      <c r="X770" s="674"/>
      <c r="Y770" s="675"/>
      <c r="Z770" s="675"/>
      <c r="AA770" s="499"/>
      <c r="AC770" s="474"/>
      <c r="AD770" s="540"/>
      <c r="AE770" s="717"/>
      <c r="AF770" s="474"/>
      <c r="AG770" s="717"/>
      <c r="AH770" s="499"/>
      <c r="AI770" s="509" t="s">
        <v>3362</v>
      </c>
    </row>
    <row r="771" spans="1:35" s="472" customFormat="1" ht="15" x14ac:dyDescent="0.25">
      <c r="A771" s="1319" t="s">
        <v>3363</v>
      </c>
      <c r="B771" s="1320"/>
      <c r="C771" s="1320"/>
      <c r="D771" s="1320"/>
      <c r="E771" s="1320"/>
      <c r="F771" s="1320"/>
      <c r="G771" s="1320"/>
      <c r="H771" s="1321"/>
      <c r="I771" s="700">
        <v>20474</v>
      </c>
      <c r="J771" s="700"/>
      <c r="K771" s="700"/>
      <c r="L771" s="701"/>
      <c r="M771" s="701"/>
      <c r="X771" s="674"/>
      <c r="Y771" s="675"/>
      <c r="Z771" s="675"/>
      <c r="AA771" s="499"/>
      <c r="AC771" s="474"/>
      <c r="AD771" s="540"/>
      <c r="AE771" s="717"/>
      <c r="AF771" s="474"/>
      <c r="AG771" s="717"/>
      <c r="AH771" s="499"/>
      <c r="AI771" s="509" t="s">
        <v>3363</v>
      </c>
    </row>
    <row r="772" spans="1:35" s="472" customFormat="1" ht="15" x14ac:dyDescent="0.25">
      <c r="A772" s="1319" t="s">
        <v>1709</v>
      </c>
      <c r="B772" s="1320"/>
      <c r="C772" s="1320"/>
      <c r="D772" s="1320"/>
      <c r="E772" s="1320"/>
      <c r="F772" s="1320"/>
      <c r="G772" s="1320"/>
      <c r="H772" s="1321"/>
      <c r="I772" s="700">
        <v>90570</v>
      </c>
      <c r="J772" s="700"/>
      <c r="K772" s="700"/>
      <c r="L772" s="701"/>
      <c r="M772" s="702">
        <v>2816.51</v>
      </c>
      <c r="X772" s="674"/>
      <c r="Y772" s="675"/>
      <c r="Z772" s="675"/>
      <c r="AA772" s="499"/>
      <c r="AC772" s="474"/>
      <c r="AD772" s="540"/>
      <c r="AE772" s="717"/>
      <c r="AF772" s="474"/>
      <c r="AG772" s="717"/>
      <c r="AH772" s="499"/>
      <c r="AI772" s="509" t="s">
        <v>1709</v>
      </c>
    </row>
    <row r="773" spans="1:35" s="472" customFormat="1" ht="15" x14ac:dyDescent="0.25">
      <c r="A773" s="1319" t="s">
        <v>1703</v>
      </c>
      <c r="B773" s="1320"/>
      <c r="C773" s="1320"/>
      <c r="D773" s="1320"/>
      <c r="E773" s="1320"/>
      <c r="F773" s="1320"/>
      <c r="G773" s="1320"/>
      <c r="H773" s="1321"/>
      <c r="I773" s="700">
        <v>11966872</v>
      </c>
      <c r="J773" s="700"/>
      <c r="K773" s="700"/>
      <c r="L773" s="701"/>
      <c r="M773" s="702">
        <v>61675.26</v>
      </c>
      <c r="X773" s="674"/>
      <c r="Y773" s="675"/>
      <c r="Z773" s="675"/>
      <c r="AA773" s="499"/>
      <c r="AC773" s="474"/>
      <c r="AD773" s="540"/>
      <c r="AE773" s="717"/>
      <c r="AF773" s="474"/>
      <c r="AG773" s="717"/>
      <c r="AH773" s="499"/>
      <c r="AI773" s="509" t="s">
        <v>1703</v>
      </c>
    </row>
    <row r="774" spans="1:35" s="472" customFormat="1" ht="15" x14ac:dyDescent="0.25">
      <c r="A774" s="1319" t="s">
        <v>1704</v>
      </c>
      <c r="B774" s="1320"/>
      <c r="C774" s="1320"/>
      <c r="D774" s="1320"/>
      <c r="E774" s="1320"/>
      <c r="F774" s="1320"/>
      <c r="G774" s="1320"/>
      <c r="H774" s="1321"/>
      <c r="I774" s="700"/>
      <c r="J774" s="700"/>
      <c r="K774" s="700"/>
      <c r="L774" s="701"/>
      <c r="M774" s="701"/>
      <c r="X774" s="674"/>
      <c r="Y774" s="675"/>
      <c r="Z774" s="675"/>
      <c r="AA774" s="499"/>
      <c r="AC774" s="474"/>
      <c r="AD774" s="540"/>
      <c r="AE774" s="717"/>
      <c r="AF774" s="474"/>
      <c r="AG774" s="717"/>
      <c r="AH774" s="499"/>
      <c r="AI774" s="509" t="s">
        <v>1704</v>
      </c>
    </row>
    <row r="775" spans="1:35" s="472" customFormat="1" ht="15" x14ac:dyDescent="0.25">
      <c r="A775" s="1319" t="s">
        <v>1705</v>
      </c>
      <c r="B775" s="1320"/>
      <c r="C775" s="1320"/>
      <c r="D775" s="1320"/>
      <c r="E775" s="1320"/>
      <c r="F775" s="1320"/>
      <c r="G775" s="1320"/>
      <c r="H775" s="1321"/>
      <c r="I775" s="700"/>
      <c r="J775" s="700"/>
      <c r="K775" s="700"/>
      <c r="L775" s="701"/>
      <c r="M775" s="701"/>
      <c r="X775" s="674"/>
      <c r="Y775" s="675"/>
      <c r="Z775" s="675"/>
      <c r="AA775" s="499"/>
      <c r="AC775" s="474"/>
      <c r="AD775" s="540"/>
      <c r="AE775" s="717"/>
      <c r="AF775" s="474"/>
      <c r="AG775" s="717"/>
      <c r="AH775" s="499"/>
      <c r="AI775" s="509" t="s">
        <v>1705</v>
      </c>
    </row>
    <row r="776" spans="1:35" s="472" customFormat="1" ht="22.5" x14ac:dyDescent="0.25">
      <c r="A776" s="1319" t="s">
        <v>3364</v>
      </c>
      <c r="B776" s="1320"/>
      <c r="C776" s="1320"/>
      <c r="D776" s="1320"/>
      <c r="E776" s="1320"/>
      <c r="F776" s="1320"/>
      <c r="G776" s="1320"/>
      <c r="H776" s="1321"/>
      <c r="I776" s="700">
        <v>3714</v>
      </c>
      <c r="J776" s="700">
        <v>1298</v>
      </c>
      <c r="K776" s="700" t="s">
        <v>3365</v>
      </c>
      <c r="L776" s="701"/>
      <c r="M776" s="702">
        <v>158.72</v>
      </c>
      <c r="X776" s="674"/>
      <c r="Y776" s="675"/>
      <c r="Z776" s="675"/>
      <c r="AA776" s="499"/>
      <c r="AC776" s="474"/>
      <c r="AD776" s="540"/>
      <c r="AE776" s="717"/>
      <c r="AF776" s="474"/>
      <c r="AG776" s="717"/>
      <c r="AH776" s="499"/>
      <c r="AI776" s="509" t="s">
        <v>3364</v>
      </c>
    </row>
    <row r="777" spans="1:35" s="472" customFormat="1" ht="15" x14ac:dyDescent="0.25">
      <c r="A777" s="1319" t="s">
        <v>3366</v>
      </c>
      <c r="B777" s="1320"/>
      <c r="C777" s="1320"/>
      <c r="D777" s="1320"/>
      <c r="E777" s="1320"/>
      <c r="F777" s="1320"/>
      <c r="G777" s="1320"/>
      <c r="H777" s="1321"/>
      <c r="I777" s="700">
        <v>1270</v>
      </c>
      <c r="J777" s="700"/>
      <c r="K777" s="700"/>
      <c r="L777" s="701"/>
      <c r="M777" s="701"/>
      <c r="X777" s="674"/>
      <c r="Y777" s="675"/>
      <c r="Z777" s="675"/>
      <c r="AA777" s="499"/>
      <c r="AC777" s="474"/>
      <c r="AD777" s="540"/>
      <c r="AE777" s="717"/>
      <c r="AF777" s="474"/>
      <c r="AG777" s="717"/>
      <c r="AH777" s="499"/>
      <c r="AI777" s="509" t="s">
        <v>3366</v>
      </c>
    </row>
    <row r="778" spans="1:35" s="472" customFormat="1" ht="15" x14ac:dyDescent="0.25">
      <c r="A778" s="1319" t="s">
        <v>3367</v>
      </c>
      <c r="B778" s="1320"/>
      <c r="C778" s="1320"/>
      <c r="D778" s="1320"/>
      <c r="E778" s="1320"/>
      <c r="F778" s="1320"/>
      <c r="G778" s="1320"/>
      <c r="H778" s="1321"/>
      <c r="I778" s="700">
        <v>952</v>
      </c>
      <c r="J778" s="700"/>
      <c r="K778" s="700"/>
      <c r="L778" s="701"/>
      <c r="M778" s="701"/>
      <c r="X778" s="674"/>
      <c r="Y778" s="675"/>
      <c r="Z778" s="675"/>
      <c r="AA778" s="499"/>
      <c r="AC778" s="474"/>
      <c r="AD778" s="540"/>
      <c r="AE778" s="717"/>
      <c r="AF778" s="474"/>
      <c r="AG778" s="717"/>
      <c r="AH778" s="499"/>
      <c r="AI778" s="509" t="s">
        <v>3367</v>
      </c>
    </row>
    <row r="779" spans="1:35" s="472" customFormat="1" ht="15" x14ac:dyDescent="0.25">
      <c r="A779" s="1319" t="s">
        <v>1709</v>
      </c>
      <c r="B779" s="1320"/>
      <c r="C779" s="1320"/>
      <c r="D779" s="1320"/>
      <c r="E779" s="1320"/>
      <c r="F779" s="1320"/>
      <c r="G779" s="1320"/>
      <c r="H779" s="1321"/>
      <c r="I779" s="700">
        <v>5936</v>
      </c>
      <c r="J779" s="700"/>
      <c r="K779" s="700"/>
      <c r="L779" s="701"/>
      <c r="M779" s="702">
        <v>158.72</v>
      </c>
      <c r="X779" s="674"/>
      <c r="Y779" s="675"/>
      <c r="Z779" s="675"/>
      <c r="AA779" s="499"/>
      <c r="AC779" s="474"/>
      <c r="AD779" s="540"/>
      <c r="AE779" s="717"/>
      <c r="AF779" s="474"/>
      <c r="AG779" s="717"/>
      <c r="AH779" s="499"/>
      <c r="AI779" s="509" t="s">
        <v>1709</v>
      </c>
    </row>
    <row r="780" spans="1:35" s="472" customFormat="1" ht="15" x14ac:dyDescent="0.25">
      <c r="A780" s="1319" t="s">
        <v>1703</v>
      </c>
      <c r="B780" s="1320"/>
      <c r="C780" s="1320"/>
      <c r="D780" s="1320"/>
      <c r="E780" s="1320"/>
      <c r="F780" s="1320"/>
      <c r="G780" s="1320"/>
      <c r="H780" s="1321"/>
      <c r="I780" s="700">
        <v>5936</v>
      </c>
      <c r="J780" s="700"/>
      <c r="K780" s="700"/>
      <c r="L780" s="701"/>
      <c r="M780" s="702">
        <v>158.72</v>
      </c>
      <c r="X780" s="674"/>
      <c r="Y780" s="675"/>
      <c r="Z780" s="675"/>
      <c r="AA780" s="499"/>
      <c r="AC780" s="474"/>
      <c r="AD780" s="540"/>
      <c r="AE780" s="717"/>
      <c r="AF780" s="474"/>
      <c r="AG780" s="717"/>
      <c r="AH780" s="499"/>
      <c r="AI780" s="509" t="s">
        <v>1703</v>
      </c>
    </row>
    <row r="781" spans="1:35" s="472" customFormat="1" ht="15" x14ac:dyDescent="0.25">
      <c r="A781" s="1319" t="s">
        <v>1710</v>
      </c>
      <c r="B781" s="1320"/>
      <c r="C781" s="1320"/>
      <c r="D781" s="1320"/>
      <c r="E781" s="1320"/>
      <c r="F781" s="1320"/>
      <c r="G781" s="1320"/>
      <c r="H781" s="1321"/>
      <c r="I781" s="700">
        <v>11972808</v>
      </c>
      <c r="J781" s="700"/>
      <c r="K781" s="700"/>
      <c r="L781" s="701"/>
      <c r="M781" s="702">
        <v>61833.98</v>
      </c>
      <c r="X781" s="674"/>
      <c r="Y781" s="675"/>
      <c r="Z781" s="675"/>
      <c r="AA781" s="499"/>
      <c r="AC781" s="474"/>
      <c r="AD781" s="540"/>
      <c r="AE781" s="717"/>
      <c r="AF781" s="474"/>
      <c r="AG781" s="717"/>
      <c r="AH781" s="499"/>
      <c r="AI781" s="509" t="s">
        <v>1710</v>
      </c>
    </row>
    <row r="782" spans="1:35" s="472" customFormat="1" ht="15" x14ac:dyDescent="0.25">
      <c r="A782" s="1319" t="s">
        <v>1711</v>
      </c>
      <c r="B782" s="1320"/>
      <c r="C782" s="1320"/>
      <c r="D782" s="1320"/>
      <c r="E782" s="1320"/>
      <c r="F782" s="1320"/>
      <c r="G782" s="1320"/>
      <c r="H782" s="1321"/>
      <c r="I782" s="700"/>
      <c r="J782" s="700"/>
      <c r="K782" s="700"/>
      <c r="L782" s="701"/>
      <c r="M782" s="701"/>
      <c r="X782" s="674"/>
      <c r="Y782" s="675"/>
      <c r="Z782" s="675"/>
      <c r="AA782" s="499"/>
      <c r="AC782" s="474"/>
      <c r="AD782" s="540"/>
      <c r="AE782" s="717"/>
      <c r="AF782" s="474"/>
      <c r="AG782" s="717"/>
      <c r="AH782" s="499"/>
      <c r="AI782" s="509" t="s">
        <v>1711</v>
      </c>
    </row>
    <row r="783" spans="1:35" s="472" customFormat="1" ht="15" x14ac:dyDescent="0.25">
      <c r="A783" s="1319" t="s">
        <v>1712</v>
      </c>
      <c r="B783" s="1320"/>
      <c r="C783" s="1320"/>
      <c r="D783" s="1320"/>
      <c r="E783" s="1320"/>
      <c r="F783" s="1320"/>
      <c r="G783" s="1320"/>
      <c r="H783" s="1321"/>
      <c r="I783" s="700">
        <v>4815634</v>
      </c>
      <c r="J783" s="700"/>
      <c r="K783" s="700"/>
      <c r="L783" s="701"/>
      <c r="M783" s="701"/>
      <c r="X783" s="674"/>
      <c r="Y783" s="675"/>
      <c r="Z783" s="675"/>
      <c r="AA783" s="499"/>
      <c r="AC783" s="474"/>
      <c r="AD783" s="540"/>
      <c r="AE783" s="717"/>
      <c r="AF783" s="474"/>
      <c r="AG783" s="717"/>
      <c r="AH783" s="499"/>
      <c r="AI783" s="509" t="s">
        <v>1712</v>
      </c>
    </row>
    <row r="784" spans="1:35" s="472" customFormat="1" ht="15" x14ac:dyDescent="0.25">
      <c r="A784" s="1319" t="s">
        <v>1713</v>
      </c>
      <c r="B784" s="1320"/>
      <c r="C784" s="1320"/>
      <c r="D784" s="1320"/>
      <c r="E784" s="1320"/>
      <c r="F784" s="1320"/>
      <c r="G784" s="1320"/>
      <c r="H784" s="1321"/>
      <c r="I784" s="700">
        <v>5216676</v>
      </c>
      <c r="J784" s="700"/>
      <c r="K784" s="700"/>
      <c r="L784" s="701"/>
      <c r="M784" s="701"/>
      <c r="X784" s="674"/>
      <c r="Y784" s="675"/>
      <c r="Z784" s="675"/>
      <c r="AA784" s="499"/>
      <c r="AC784" s="474"/>
      <c r="AD784" s="540"/>
      <c r="AE784" s="717"/>
      <c r="AF784" s="474"/>
      <c r="AG784" s="717"/>
      <c r="AH784" s="499"/>
      <c r="AI784" s="509" t="s">
        <v>1713</v>
      </c>
    </row>
    <row r="785" spans="1:36" s="472" customFormat="1" ht="15" x14ac:dyDescent="0.25">
      <c r="A785" s="1319" t="s">
        <v>1714</v>
      </c>
      <c r="B785" s="1320"/>
      <c r="C785" s="1320"/>
      <c r="D785" s="1320"/>
      <c r="E785" s="1320"/>
      <c r="F785" s="1320"/>
      <c r="G785" s="1320"/>
      <c r="H785" s="1321"/>
      <c r="I785" s="700">
        <v>846922</v>
      </c>
      <c r="J785" s="700"/>
      <c r="K785" s="700"/>
      <c r="L785" s="701"/>
      <c r="M785" s="701"/>
      <c r="X785" s="674"/>
      <c r="Y785" s="675"/>
      <c r="Z785" s="675"/>
      <c r="AA785" s="499"/>
      <c r="AC785" s="474"/>
      <c r="AD785" s="540"/>
      <c r="AE785" s="717"/>
      <c r="AF785" s="474"/>
      <c r="AG785" s="717"/>
      <c r="AH785" s="499"/>
      <c r="AI785" s="509" t="s">
        <v>1714</v>
      </c>
    </row>
    <row r="786" spans="1:36" s="472" customFormat="1" ht="15" x14ac:dyDescent="0.25">
      <c r="A786" s="1319" t="s">
        <v>1715</v>
      </c>
      <c r="B786" s="1320"/>
      <c r="C786" s="1320"/>
      <c r="D786" s="1320"/>
      <c r="E786" s="1320"/>
      <c r="F786" s="1320"/>
      <c r="G786" s="1320"/>
      <c r="H786" s="1321"/>
      <c r="I786" s="700">
        <v>894759</v>
      </c>
      <c r="J786" s="700"/>
      <c r="K786" s="700"/>
      <c r="L786" s="701"/>
      <c r="M786" s="701"/>
      <c r="X786" s="674"/>
      <c r="Y786" s="675"/>
      <c r="Z786" s="675"/>
      <c r="AA786" s="499"/>
      <c r="AC786" s="474"/>
      <c r="AD786" s="540"/>
      <c r="AE786" s="717"/>
      <c r="AF786" s="474"/>
      <c r="AG786" s="717"/>
      <c r="AH786" s="499"/>
      <c r="AI786" s="509" t="s">
        <v>1715</v>
      </c>
    </row>
    <row r="787" spans="1:36" s="472" customFormat="1" ht="15" x14ac:dyDescent="0.25">
      <c r="A787" s="1319" t="s">
        <v>1716</v>
      </c>
      <c r="B787" s="1320"/>
      <c r="C787" s="1320"/>
      <c r="D787" s="1320"/>
      <c r="E787" s="1320"/>
      <c r="F787" s="1320"/>
      <c r="G787" s="1320"/>
      <c r="H787" s="1321"/>
      <c r="I787" s="700">
        <v>436465</v>
      </c>
      <c r="J787" s="700"/>
      <c r="K787" s="700"/>
      <c r="L787" s="701"/>
      <c r="M787" s="701"/>
      <c r="X787" s="674"/>
      <c r="Y787" s="675"/>
      <c r="Z787" s="675"/>
      <c r="AA787" s="499"/>
      <c r="AC787" s="474"/>
      <c r="AD787" s="540"/>
      <c r="AE787" s="717"/>
      <c r="AF787" s="474"/>
      <c r="AG787" s="717"/>
      <c r="AH787" s="499"/>
      <c r="AI787" s="509" t="s">
        <v>1716</v>
      </c>
    </row>
    <row r="788" spans="1:36" s="472" customFormat="1" ht="15" x14ac:dyDescent="0.25">
      <c r="A788" s="1316" t="s">
        <v>1717</v>
      </c>
      <c r="B788" s="1317"/>
      <c r="C788" s="1317"/>
      <c r="D788" s="1317"/>
      <c r="E788" s="1317"/>
      <c r="F788" s="1317"/>
      <c r="G788" s="1317"/>
      <c r="H788" s="1318"/>
      <c r="I788" s="679">
        <v>11972808</v>
      </c>
      <c r="J788" s="679"/>
      <c r="K788" s="679"/>
      <c r="L788" s="699"/>
      <c r="M788" s="690">
        <v>61833.98</v>
      </c>
      <c r="X788" s="674"/>
      <c r="Y788" s="675"/>
      <c r="Z788" s="675"/>
      <c r="AA788" s="499"/>
      <c r="AC788" s="474"/>
      <c r="AD788" s="540"/>
      <c r="AE788" s="717"/>
      <c r="AF788" s="474"/>
      <c r="AG788" s="717"/>
      <c r="AH788" s="499"/>
      <c r="AJ788" s="499" t="s">
        <v>1717</v>
      </c>
    </row>
    <row r="789" spans="1:36" s="472" customFormat="1" ht="15" x14ac:dyDescent="0.25">
      <c r="A789" s="1308" t="s">
        <v>1434</v>
      </c>
      <c r="B789" s="1309"/>
      <c r="C789" s="1309"/>
      <c r="D789" s="1309"/>
      <c r="E789" s="1309"/>
      <c r="F789" s="1309"/>
      <c r="G789" s="1309"/>
      <c r="H789" s="1309"/>
      <c r="I789" s="1309"/>
      <c r="J789" s="1309"/>
      <c r="K789" s="1309"/>
      <c r="L789" s="1309"/>
      <c r="M789" s="1310"/>
      <c r="X789" s="674" t="s">
        <v>1434</v>
      </c>
      <c r="Y789" s="675"/>
      <c r="Z789" s="675"/>
      <c r="AA789" s="499"/>
      <c r="AC789" s="474"/>
      <c r="AD789" s="540"/>
      <c r="AE789" s="717"/>
      <c r="AF789" s="474"/>
      <c r="AG789" s="717"/>
      <c r="AH789" s="499"/>
      <c r="AJ789" s="499"/>
    </row>
    <row r="790" spans="1:36" s="472" customFormat="1" ht="15" x14ac:dyDescent="0.25">
      <c r="A790" s="1311" t="s">
        <v>1435</v>
      </c>
      <c r="B790" s="1312"/>
      <c r="C790" s="1312"/>
      <c r="D790" s="1312"/>
      <c r="E790" s="1312"/>
      <c r="F790" s="1312"/>
      <c r="G790" s="1312"/>
      <c r="H790" s="1312"/>
      <c r="I790" s="1312"/>
      <c r="J790" s="1312"/>
      <c r="K790" s="1312"/>
      <c r="L790" s="1312"/>
      <c r="M790" s="1313"/>
      <c r="X790" s="674"/>
      <c r="Y790" s="675" t="s">
        <v>1435</v>
      </c>
      <c r="Z790" s="675"/>
      <c r="AA790" s="499"/>
      <c r="AC790" s="474"/>
      <c r="AD790" s="540"/>
      <c r="AE790" s="717"/>
      <c r="AF790" s="474"/>
      <c r="AG790" s="717"/>
      <c r="AH790" s="499"/>
      <c r="AJ790" s="499"/>
    </row>
    <row r="791" spans="1:36" s="472" customFormat="1" ht="15" x14ac:dyDescent="0.25">
      <c r="A791" s="1311" t="s">
        <v>1196</v>
      </c>
      <c r="B791" s="1312"/>
      <c r="C791" s="1312"/>
      <c r="D791" s="1312"/>
      <c r="E791" s="1312"/>
      <c r="F791" s="1312"/>
      <c r="G791" s="1312"/>
      <c r="H791" s="1312"/>
      <c r="I791" s="1312"/>
      <c r="J791" s="1312"/>
      <c r="K791" s="1312"/>
      <c r="L791" s="1312"/>
      <c r="M791" s="1313"/>
      <c r="X791" s="674"/>
      <c r="Y791" s="675"/>
      <c r="Z791" s="675" t="s">
        <v>1196</v>
      </c>
      <c r="AA791" s="499"/>
      <c r="AC791" s="474"/>
      <c r="AD791" s="540"/>
      <c r="AE791" s="717"/>
      <c r="AF791" s="474"/>
      <c r="AG791" s="717"/>
      <c r="AH791" s="499"/>
      <c r="AJ791" s="499"/>
    </row>
    <row r="792" spans="1:36" s="472" customFormat="1" ht="45.75" x14ac:dyDescent="0.25">
      <c r="A792" s="676" t="s">
        <v>1436</v>
      </c>
      <c r="B792" s="677" t="s">
        <v>1718</v>
      </c>
      <c r="C792" s="1304" t="s">
        <v>1719</v>
      </c>
      <c r="D792" s="1304"/>
      <c r="E792" s="1304"/>
      <c r="F792" s="703">
        <v>2.0400000000000001E-2</v>
      </c>
      <c r="G792" s="679" t="s">
        <v>1720</v>
      </c>
      <c r="H792" s="679" t="s">
        <v>1721</v>
      </c>
      <c r="I792" s="679">
        <v>523</v>
      </c>
      <c r="J792" s="679">
        <v>173</v>
      </c>
      <c r="K792" s="680" t="s">
        <v>1438</v>
      </c>
      <c r="L792" s="690">
        <v>1038.78</v>
      </c>
      <c r="M792" s="690">
        <v>21.19</v>
      </c>
      <c r="X792" s="674"/>
      <c r="Y792" s="675"/>
      <c r="Z792" s="675"/>
      <c r="AA792" s="499" t="s">
        <v>1719</v>
      </c>
      <c r="AC792" s="474"/>
      <c r="AD792" s="540"/>
      <c r="AE792" s="717"/>
      <c r="AF792" s="474"/>
      <c r="AG792" s="717"/>
      <c r="AH792" s="499"/>
      <c r="AJ792" s="499"/>
    </row>
    <row r="793" spans="1:36" s="472" customFormat="1" ht="15" x14ac:dyDescent="0.25">
      <c r="A793" s="682"/>
      <c r="B793" s="683"/>
      <c r="C793" s="684" t="s">
        <v>3368</v>
      </c>
      <c r="D793" s="685"/>
      <c r="E793" s="685"/>
      <c r="F793" s="685"/>
      <c r="G793" s="685"/>
      <c r="H793" s="685"/>
      <c r="I793" s="685"/>
      <c r="J793" s="685"/>
      <c r="K793" s="685"/>
      <c r="L793" s="685"/>
      <c r="M793" s="686"/>
      <c r="X793" s="674"/>
      <c r="Y793" s="675"/>
      <c r="Z793" s="675"/>
      <c r="AA793" s="499"/>
      <c r="AC793" s="474"/>
      <c r="AD793" s="540"/>
      <c r="AE793" s="717"/>
      <c r="AF793" s="474"/>
      <c r="AG793" s="717"/>
      <c r="AH793" s="499"/>
      <c r="AJ793" s="499"/>
    </row>
    <row r="794" spans="1:36" s="472" customFormat="1" ht="33.75" x14ac:dyDescent="0.25">
      <c r="A794" s="560"/>
      <c r="B794" s="691" t="s">
        <v>1670</v>
      </c>
      <c r="C794" s="1301" t="s">
        <v>1671</v>
      </c>
      <c r="D794" s="1301"/>
      <c r="E794" s="1301"/>
      <c r="F794" s="1301"/>
      <c r="G794" s="1301"/>
      <c r="H794" s="1301"/>
      <c r="I794" s="1301"/>
      <c r="J794" s="1301"/>
      <c r="K794" s="1301"/>
      <c r="L794" s="1301"/>
      <c r="M794" s="1302"/>
      <c r="X794" s="674"/>
      <c r="Y794" s="675"/>
      <c r="Z794" s="675"/>
      <c r="AA794" s="499"/>
      <c r="AB794" s="509" t="s">
        <v>1671</v>
      </c>
      <c r="AC794" s="474"/>
      <c r="AD794" s="540"/>
      <c r="AE794" s="717"/>
      <c r="AF794" s="474"/>
      <c r="AG794" s="717"/>
      <c r="AH794" s="499"/>
      <c r="AJ794" s="499"/>
    </row>
    <row r="795" spans="1:36" s="472" customFormat="1" ht="15" x14ac:dyDescent="0.25">
      <c r="A795" s="843"/>
      <c r="B795" s="844"/>
      <c r="C795" s="844"/>
      <c r="D795" s="844"/>
      <c r="E795" s="845" t="s">
        <v>3369</v>
      </c>
      <c r="F795" s="846"/>
      <c r="G795" s="847"/>
      <c r="H795" s="666"/>
      <c r="I795" s="848">
        <v>168</v>
      </c>
      <c r="J795" s="849"/>
      <c r="K795" s="849"/>
      <c r="L795" s="850"/>
      <c r="M795" s="851"/>
      <c r="X795" s="674"/>
      <c r="Y795" s="675"/>
      <c r="Z795" s="675"/>
      <c r="AA795" s="499"/>
      <c r="AC795" s="474"/>
      <c r="AD795" s="540"/>
      <c r="AE795" s="717"/>
      <c r="AF795" s="474"/>
      <c r="AG795" s="717"/>
      <c r="AH795" s="499"/>
      <c r="AJ795" s="499"/>
    </row>
    <row r="796" spans="1:36" s="472" customFormat="1" ht="15" x14ac:dyDescent="0.25">
      <c r="A796" s="843"/>
      <c r="B796" s="844"/>
      <c r="C796" s="844"/>
      <c r="D796" s="844"/>
      <c r="E796" s="845" t="s">
        <v>3370</v>
      </c>
      <c r="F796" s="846"/>
      <c r="G796" s="847"/>
      <c r="H796" s="666"/>
      <c r="I796" s="848">
        <v>95</v>
      </c>
      <c r="J796" s="849"/>
      <c r="K796" s="849"/>
      <c r="L796" s="850"/>
      <c r="M796" s="851"/>
      <c r="X796" s="674"/>
      <c r="Y796" s="675"/>
      <c r="Z796" s="675"/>
      <c r="AA796" s="499"/>
      <c r="AC796" s="474"/>
      <c r="AD796" s="540"/>
      <c r="AE796" s="717"/>
      <c r="AF796" s="474"/>
      <c r="AG796" s="717"/>
      <c r="AH796" s="499"/>
      <c r="AJ796" s="499"/>
    </row>
    <row r="797" spans="1:36" s="472" customFormat="1" ht="15" x14ac:dyDescent="0.25">
      <c r="A797" s="843"/>
      <c r="B797" s="844"/>
      <c r="C797" s="844"/>
      <c r="D797" s="844"/>
      <c r="E797" s="845" t="s">
        <v>2707</v>
      </c>
      <c r="F797" s="846"/>
      <c r="G797" s="847"/>
      <c r="H797" s="666"/>
      <c r="I797" s="848">
        <v>786</v>
      </c>
      <c r="J797" s="849"/>
      <c r="K797" s="849"/>
      <c r="L797" s="850"/>
      <c r="M797" s="851"/>
      <c r="X797" s="674"/>
      <c r="Y797" s="675"/>
      <c r="Z797" s="675"/>
      <c r="AA797" s="499"/>
      <c r="AC797" s="474"/>
      <c r="AD797" s="540"/>
      <c r="AE797" s="717"/>
      <c r="AF797" s="474"/>
      <c r="AG797" s="717"/>
      <c r="AH797" s="499"/>
      <c r="AJ797" s="499"/>
    </row>
    <row r="798" spans="1:36" s="472" customFormat="1" ht="23.25" x14ac:dyDescent="0.25">
      <c r="A798" s="525"/>
      <c r="B798" s="692" t="s">
        <v>1672</v>
      </c>
      <c r="C798" s="1303" t="s">
        <v>1724</v>
      </c>
      <c r="D798" s="1303"/>
      <c r="E798" s="1303"/>
      <c r="F798" s="693" t="s">
        <v>3371</v>
      </c>
      <c r="G798" s="694" t="s">
        <v>1675</v>
      </c>
      <c r="H798" s="694"/>
      <c r="I798" s="694">
        <v>173.12</v>
      </c>
      <c r="J798" s="694">
        <v>173.12</v>
      </c>
      <c r="K798" s="694"/>
      <c r="L798" s="695"/>
      <c r="M798" s="696"/>
      <c r="X798" s="674"/>
      <c r="Y798" s="675"/>
      <c r="Z798" s="675"/>
      <c r="AA798" s="499"/>
      <c r="AC798" s="474" t="s">
        <v>1724</v>
      </c>
      <c r="AD798" s="540"/>
      <c r="AE798" s="717"/>
      <c r="AF798" s="474"/>
      <c r="AG798" s="717"/>
      <c r="AH798" s="499"/>
      <c r="AJ798" s="499"/>
    </row>
    <row r="799" spans="1:36" s="472" customFormat="1" ht="23.25" x14ac:dyDescent="0.25">
      <c r="A799" s="525"/>
      <c r="B799" s="692" t="s">
        <v>651</v>
      </c>
      <c r="C799" s="1303" t="s">
        <v>1726</v>
      </c>
      <c r="D799" s="1303"/>
      <c r="E799" s="1303"/>
      <c r="F799" s="693" t="s">
        <v>3372</v>
      </c>
      <c r="G799" s="694">
        <v>0</v>
      </c>
      <c r="H799" s="694">
        <v>0</v>
      </c>
      <c r="I799" s="694">
        <v>0</v>
      </c>
      <c r="J799" s="694"/>
      <c r="K799" s="694">
        <v>0</v>
      </c>
      <c r="L799" s="695"/>
      <c r="M799" s="696"/>
      <c r="X799" s="674"/>
      <c r="Y799" s="675"/>
      <c r="Z799" s="675"/>
      <c r="AA799" s="499"/>
      <c r="AC799" s="474" t="s">
        <v>1726</v>
      </c>
      <c r="AD799" s="540"/>
      <c r="AE799" s="717"/>
      <c r="AF799" s="474"/>
      <c r="AG799" s="717"/>
      <c r="AH799" s="499"/>
      <c r="AJ799" s="499"/>
    </row>
    <row r="800" spans="1:36" s="472" customFormat="1" ht="57" x14ac:dyDescent="0.25">
      <c r="A800" s="525"/>
      <c r="B800" s="692" t="s">
        <v>1728</v>
      </c>
      <c r="C800" s="1303" t="s">
        <v>1729</v>
      </c>
      <c r="D800" s="1303"/>
      <c r="E800" s="1303"/>
      <c r="F800" s="693" t="s">
        <v>3373</v>
      </c>
      <c r="G800" s="694">
        <v>90</v>
      </c>
      <c r="H800" s="694" t="s">
        <v>1731</v>
      </c>
      <c r="I800" s="694">
        <v>218.7</v>
      </c>
      <c r="J800" s="694"/>
      <c r="K800" s="694" t="s">
        <v>3374</v>
      </c>
      <c r="L800" s="695"/>
      <c r="M800" s="696"/>
      <c r="X800" s="674"/>
      <c r="Y800" s="675"/>
      <c r="Z800" s="675"/>
      <c r="AA800" s="499"/>
      <c r="AC800" s="474" t="s">
        <v>1729</v>
      </c>
      <c r="AD800" s="540"/>
      <c r="AE800" s="717"/>
      <c r="AF800" s="474"/>
      <c r="AG800" s="717"/>
      <c r="AH800" s="499"/>
      <c r="AJ800" s="499"/>
    </row>
    <row r="801" spans="1:36" s="472" customFormat="1" ht="45.75" x14ac:dyDescent="0.25">
      <c r="A801" s="525"/>
      <c r="B801" s="692" t="s">
        <v>1733</v>
      </c>
      <c r="C801" s="1303" t="s">
        <v>1734</v>
      </c>
      <c r="D801" s="1303"/>
      <c r="E801" s="1303"/>
      <c r="F801" s="693" t="s">
        <v>3375</v>
      </c>
      <c r="G801" s="694">
        <v>1.53</v>
      </c>
      <c r="H801" s="694" t="s">
        <v>1736</v>
      </c>
      <c r="I801" s="694">
        <v>14.84</v>
      </c>
      <c r="J801" s="694"/>
      <c r="K801" s="694" t="s">
        <v>3376</v>
      </c>
      <c r="L801" s="695"/>
      <c r="M801" s="696"/>
      <c r="X801" s="674"/>
      <c r="Y801" s="675"/>
      <c r="Z801" s="675"/>
      <c r="AA801" s="499"/>
      <c r="AC801" s="474" t="s">
        <v>1734</v>
      </c>
      <c r="AD801" s="540"/>
      <c r="AE801" s="717"/>
      <c r="AF801" s="474"/>
      <c r="AG801" s="717"/>
      <c r="AH801" s="499"/>
      <c r="AJ801" s="499"/>
    </row>
    <row r="802" spans="1:36" s="472" customFormat="1" ht="57" x14ac:dyDescent="0.25">
      <c r="A802" s="676" t="s">
        <v>1439</v>
      </c>
      <c r="B802" s="677" t="s">
        <v>1738</v>
      </c>
      <c r="C802" s="1304" t="s">
        <v>1739</v>
      </c>
      <c r="D802" s="1304"/>
      <c r="E802" s="1304"/>
      <c r="F802" s="678">
        <v>2.1000000000000001E-2</v>
      </c>
      <c r="G802" s="679" t="s">
        <v>1740</v>
      </c>
      <c r="H802" s="679" t="s">
        <v>1741</v>
      </c>
      <c r="I802" s="679">
        <v>388</v>
      </c>
      <c r="J802" s="679">
        <v>211</v>
      </c>
      <c r="K802" s="680" t="s">
        <v>1441</v>
      </c>
      <c r="L802" s="690">
        <v>1178.82</v>
      </c>
      <c r="M802" s="690">
        <v>24.76</v>
      </c>
      <c r="X802" s="674"/>
      <c r="Y802" s="675"/>
      <c r="Z802" s="675"/>
      <c r="AA802" s="499" t="s">
        <v>1739</v>
      </c>
      <c r="AC802" s="474"/>
      <c r="AD802" s="540"/>
      <c r="AE802" s="717"/>
      <c r="AF802" s="474"/>
      <c r="AG802" s="717"/>
      <c r="AH802" s="499"/>
      <c r="AJ802" s="499"/>
    </row>
    <row r="803" spans="1:36" s="472" customFormat="1" ht="15" x14ac:dyDescent="0.25">
      <c r="A803" s="682"/>
      <c r="B803" s="683"/>
      <c r="C803" s="684" t="s">
        <v>3377</v>
      </c>
      <c r="D803" s="685"/>
      <c r="E803" s="685"/>
      <c r="F803" s="685"/>
      <c r="G803" s="685"/>
      <c r="H803" s="685"/>
      <c r="I803" s="685"/>
      <c r="J803" s="685"/>
      <c r="K803" s="685"/>
      <c r="L803" s="685"/>
      <c r="M803" s="686"/>
      <c r="X803" s="674"/>
      <c r="Y803" s="675"/>
      <c r="Z803" s="675"/>
      <c r="AA803" s="499"/>
      <c r="AC803" s="474"/>
      <c r="AD803" s="540"/>
      <c r="AE803" s="717"/>
      <c r="AF803" s="474"/>
      <c r="AG803" s="717"/>
      <c r="AH803" s="499"/>
      <c r="AJ803" s="499"/>
    </row>
    <row r="804" spans="1:36" s="472" customFormat="1" ht="33.75" x14ac:dyDescent="0.25">
      <c r="A804" s="560"/>
      <c r="B804" s="691" t="s">
        <v>1670</v>
      </c>
      <c r="C804" s="1301" t="s">
        <v>1671</v>
      </c>
      <c r="D804" s="1301"/>
      <c r="E804" s="1301"/>
      <c r="F804" s="1301"/>
      <c r="G804" s="1301"/>
      <c r="H804" s="1301"/>
      <c r="I804" s="1301"/>
      <c r="J804" s="1301"/>
      <c r="K804" s="1301"/>
      <c r="L804" s="1301"/>
      <c r="M804" s="1302"/>
      <c r="X804" s="674"/>
      <c r="Y804" s="675"/>
      <c r="Z804" s="675"/>
      <c r="AA804" s="499"/>
      <c r="AB804" s="509" t="s">
        <v>1671</v>
      </c>
      <c r="AC804" s="474"/>
      <c r="AD804" s="540"/>
      <c r="AE804" s="717"/>
      <c r="AF804" s="474"/>
      <c r="AG804" s="717"/>
      <c r="AH804" s="499"/>
      <c r="AJ804" s="499"/>
    </row>
    <row r="805" spans="1:36" s="472" customFormat="1" ht="15" x14ac:dyDescent="0.25">
      <c r="A805" s="843"/>
      <c r="B805" s="844"/>
      <c r="C805" s="844"/>
      <c r="D805" s="844"/>
      <c r="E805" s="845" t="s">
        <v>3378</v>
      </c>
      <c r="F805" s="846"/>
      <c r="G805" s="847"/>
      <c r="H805" s="666"/>
      <c r="I805" s="848">
        <v>236</v>
      </c>
      <c r="J805" s="849"/>
      <c r="K805" s="849"/>
      <c r="L805" s="850"/>
      <c r="M805" s="851"/>
      <c r="X805" s="674"/>
      <c r="Y805" s="675"/>
      <c r="Z805" s="675"/>
      <c r="AA805" s="499"/>
      <c r="AC805" s="474"/>
      <c r="AD805" s="540"/>
      <c r="AE805" s="717"/>
      <c r="AF805" s="474"/>
      <c r="AG805" s="717"/>
      <c r="AH805" s="499"/>
      <c r="AJ805" s="499"/>
    </row>
    <row r="806" spans="1:36" s="472" customFormat="1" ht="15" x14ac:dyDescent="0.25">
      <c r="A806" s="843"/>
      <c r="B806" s="844"/>
      <c r="C806" s="844"/>
      <c r="D806" s="844"/>
      <c r="E806" s="845" t="s">
        <v>3379</v>
      </c>
      <c r="F806" s="846"/>
      <c r="G806" s="847"/>
      <c r="H806" s="666"/>
      <c r="I806" s="848">
        <v>146</v>
      </c>
      <c r="J806" s="849"/>
      <c r="K806" s="849"/>
      <c r="L806" s="850"/>
      <c r="M806" s="851"/>
      <c r="X806" s="674"/>
      <c r="Y806" s="675"/>
      <c r="Z806" s="675"/>
      <c r="AA806" s="499"/>
      <c r="AC806" s="474"/>
      <c r="AD806" s="540"/>
      <c r="AE806" s="717"/>
      <c r="AF806" s="474"/>
      <c r="AG806" s="717"/>
      <c r="AH806" s="499"/>
      <c r="AJ806" s="499"/>
    </row>
    <row r="807" spans="1:36" s="472" customFormat="1" ht="15" x14ac:dyDescent="0.25">
      <c r="A807" s="843"/>
      <c r="B807" s="844"/>
      <c r="C807" s="844"/>
      <c r="D807" s="844"/>
      <c r="E807" s="845" t="s">
        <v>2707</v>
      </c>
      <c r="F807" s="846"/>
      <c r="G807" s="847"/>
      <c r="H807" s="666"/>
      <c r="I807" s="848">
        <v>770</v>
      </c>
      <c r="J807" s="849"/>
      <c r="K807" s="849"/>
      <c r="L807" s="850"/>
      <c r="M807" s="851"/>
      <c r="X807" s="674"/>
      <c r="Y807" s="675"/>
      <c r="Z807" s="675"/>
      <c r="AA807" s="499"/>
      <c r="AC807" s="474"/>
      <c r="AD807" s="540"/>
      <c r="AE807" s="717"/>
      <c r="AF807" s="474"/>
      <c r="AG807" s="717"/>
      <c r="AH807" s="499"/>
      <c r="AJ807" s="499"/>
    </row>
    <row r="808" spans="1:36" s="472" customFormat="1" ht="23.25" x14ac:dyDescent="0.25">
      <c r="A808" s="525"/>
      <c r="B808" s="692" t="s">
        <v>1744</v>
      </c>
      <c r="C808" s="1303" t="s">
        <v>1745</v>
      </c>
      <c r="D808" s="1303"/>
      <c r="E808" s="1303"/>
      <c r="F808" s="693" t="s">
        <v>3380</v>
      </c>
      <c r="G808" s="694" t="s">
        <v>1747</v>
      </c>
      <c r="H808" s="694"/>
      <c r="I808" s="694">
        <v>211.2</v>
      </c>
      <c r="J808" s="694">
        <v>211.2</v>
      </c>
      <c r="K808" s="694"/>
      <c r="L808" s="695"/>
      <c r="M808" s="696"/>
      <c r="X808" s="674"/>
      <c r="Y808" s="675"/>
      <c r="Z808" s="675"/>
      <c r="AA808" s="499"/>
      <c r="AC808" s="474" t="s">
        <v>1745</v>
      </c>
      <c r="AD808" s="540"/>
      <c r="AE808" s="717"/>
      <c r="AF808" s="474"/>
      <c r="AG808" s="717"/>
      <c r="AH808" s="499"/>
      <c r="AJ808" s="499"/>
    </row>
    <row r="809" spans="1:36" s="472" customFormat="1" ht="23.25" x14ac:dyDescent="0.25">
      <c r="A809" s="525"/>
      <c r="B809" s="692" t="s">
        <v>651</v>
      </c>
      <c r="C809" s="1303" t="s">
        <v>1726</v>
      </c>
      <c r="D809" s="1303"/>
      <c r="E809" s="1303"/>
      <c r="F809" s="693" t="s">
        <v>3381</v>
      </c>
      <c r="G809" s="694">
        <v>0</v>
      </c>
      <c r="H809" s="694">
        <v>0</v>
      </c>
      <c r="I809" s="694">
        <v>0</v>
      </c>
      <c r="J809" s="694"/>
      <c r="K809" s="694">
        <v>0</v>
      </c>
      <c r="L809" s="695"/>
      <c r="M809" s="696"/>
      <c r="X809" s="674"/>
      <c r="Y809" s="675"/>
      <c r="Z809" s="675"/>
      <c r="AA809" s="499"/>
      <c r="AC809" s="474" t="s">
        <v>1726</v>
      </c>
      <c r="AD809" s="540"/>
      <c r="AE809" s="717"/>
      <c r="AF809" s="474"/>
      <c r="AG809" s="717"/>
      <c r="AH809" s="499"/>
      <c r="AJ809" s="499"/>
    </row>
    <row r="810" spans="1:36" s="472" customFormat="1" ht="23.25" x14ac:dyDescent="0.25">
      <c r="A810" s="525"/>
      <c r="B810" s="692" t="s">
        <v>1749</v>
      </c>
      <c r="C810" s="1303" t="s">
        <v>1750</v>
      </c>
      <c r="D810" s="1303"/>
      <c r="E810" s="1303"/>
      <c r="F810" s="693" t="s">
        <v>3382</v>
      </c>
      <c r="G810" s="694">
        <v>86.4</v>
      </c>
      <c r="H810" s="694" t="s">
        <v>1752</v>
      </c>
      <c r="I810" s="694">
        <v>55.3</v>
      </c>
      <c r="J810" s="694"/>
      <c r="K810" s="694" t="s">
        <v>3383</v>
      </c>
      <c r="L810" s="695"/>
      <c r="M810" s="696"/>
      <c r="X810" s="674"/>
      <c r="Y810" s="675"/>
      <c r="Z810" s="675"/>
      <c r="AA810" s="499"/>
      <c r="AC810" s="474" t="s">
        <v>1750</v>
      </c>
      <c r="AD810" s="540"/>
      <c r="AE810" s="717"/>
      <c r="AF810" s="474"/>
      <c r="AG810" s="717"/>
      <c r="AH810" s="499"/>
      <c r="AJ810" s="499"/>
    </row>
    <row r="811" spans="1:36" s="472" customFormat="1" ht="34.5" x14ac:dyDescent="0.25">
      <c r="A811" s="525"/>
      <c r="B811" s="692" t="s">
        <v>1678</v>
      </c>
      <c r="C811" s="1303" t="s">
        <v>1679</v>
      </c>
      <c r="D811" s="1303"/>
      <c r="E811" s="1303"/>
      <c r="F811" s="693" t="s">
        <v>3384</v>
      </c>
      <c r="G811" s="694">
        <v>111.99</v>
      </c>
      <c r="H811" s="694" t="s">
        <v>1681</v>
      </c>
      <c r="I811" s="694">
        <v>1.1200000000000001</v>
      </c>
      <c r="J811" s="694"/>
      <c r="K811" s="694" t="s">
        <v>3385</v>
      </c>
      <c r="L811" s="695"/>
      <c r="M811" s="696"/>
      <c r="X811" s="674"/>
      <c r="Y811" s="675"/>
      <c r="Z811" s="675"/>
      <c r="AA811" s="499"/>
      <c r="AC811" s="474" t="s">
        <v>1679</v>
      </c>
      <c r="AD811" s="540"/>
      <c r="AE811" s="717"/>
      <c r="AF811" s="474"/>
      <c r="AG811" s="717"/>
      <c r="AH811" s="499"/>
      <c r="AJ811" s="499"/>
    </row>
    <row r="812" spans="1:36" s="472" customFormat="1" ht="23.25" x14ac:dyDescent="0.25">
      <c r="A812" s="525"/>
      <c r="B812" s="692" t="s">
        <v>1756</v>
      </c>
      <c r="C812" s="1303" t="s">
        <v>1757</v>
      </c>
      <c r="D812" s="1303"/>
      <c r="E812" s="1303"/>
      <c r="F812" s="693" t="s">
        <v>2723</v>
      </c>
      <c r="G812" s="694">
        <v>89.99</v>
      </c>
      <c r="H812" s="694" t="s">
        <v>1759</v>
      </c>
      <c r="I812" s="694">
        <v>0.9</v>
      </c>
      <c r="J812" s="694"/>
      <c r="K812" s="694" t="s">
        <v>2724</v>
      </c>
      <c r="L812" s="695"/>
      <c r="M812" s="696"/>
      <c r="X812" s="674"/>
      <c r="Y812" s="675"/>
      <c r="Z812" s="675"/>
      <c r="AA812" s="499"/>
      <c r="AC812" s="474" t="s">
        <v>1757</v>
      </c>
      <c r="AD812" s="540"/>
      <c r="AE812" s="717"/>
      <c r="AF812" s="474"/>
      <c r="AG812" s="717"/>
      <c r="AH812" s="499"/>
      <c r="AJ812" s="499"/>
    </row>
    <row r="813" spans="1:36" s="472" customFormat="1" ht="23.25" x14ac:dyDescent="0.25">
      <c r="A813" s="525"/>
      <c r="B813" s="692" t="s">
        <v>1761</v>
      </c>
      <c r="C813" s="1303" t="s">
        <v>1762</v>
      </c>
      <c r="D813" s="1303"/>
      <c r="E813" s="1303"/>
      <c r="F813" s="693" t="s">
        <v>3386</v>
      </c>
      <c r="G813" s="694">
        <v>1.9</v>
      </c>
      <c r="H813" s="694" t="s">
        <v>1764</v>
      </c>
      <c r="I813" s="694">
        <v>1.5</v>
      </c>
      <c r="J813" s="694"/>
      <c r="K813" s="694" t="s">
        <v>3387</v>
      </c>
      <c r="L813" s="695"/>
      <c r="M813" s="696"/>
      <c r="X813" s="674"/>
      <c r="Y813" s="675"/>
      <c r="Z813" s="675"/>
      <c r="AA813" s="499"/>
      <c r="AC813" s="474" t="s">
        <v>1762</v>
      </c>
      <c r="AD813" s="540"/>
      <c r="AE813" s="717"/>
      <c r="AF813" s="474"/>
      <c r="AG813" s="717"/>
      <c r="AH813" s="499"/>
      <c r="AJ813" s="499"/>
    </row>
    <row r="814" spans="1:36" s="472" customFormat="1" ht="34.5" x14ac:dyDescent="0.25">
      <c r="A814" s="525"/>
      <c r="B814" s="692" t="s">
        <v>836</v>
      </c>
      <c r="C814" s="1303" t="s">
        <v>1766</v>
      </c>
      <c r="D814" s="1303"/>
      <c r="E814" s="1303"/>
      <c r="F814" s="693" t="s">
        <v>3388</v>
      </c>
      <c r="G814" s="694">
        <v>65.709999999999994</v>
      </c>
      <c r="H814" s="694" t="s">
        <v>1768</v>
      </c>
      <c r="I814" s="694">
        <v>1.31</v>
      </c>
      <c r="J814" s="694"/>
      <c r="K814" s="694" t="s">
        <v>3389</v>
      </c>
      <c r="L814" s="695"/>
      <c r="M814" s="696"/>
      <c r="X814" s="674"/>
      <c r="Y814" s="675"/>
      <c r="Z814" s="675"/>
      <c r="AA814" s="499"/>
      <c r="AC814" s="474" t="s">
        <v>1766</v>
      </c>
      <c r="AD814" s="540"/>
      <c r="AE814" s="717"/>
      <c r="AF814" s="474"/>
      <c r="AG814" s="717"/>
      <c r="AH814" s="499"/>
      <c r="AJ814" s="499"/>
    </row>
    <row r="815" spans="1:36" s="472" customFormat="1" ht="23.25" x14ac:dyDescent="0.25">
      <c r="A815" s="525"/>
      <c r="B815" s="692" t="s">
        <v>1770</v>
      </c>
      <c r="C815" s="1303" t="s">
        <v>1272</v>
      </c>
      <c r="D815" s="1303"/>
      <c r="E815" s="1303"/>
      <c r="F815" s="693" t="s">
        <v>3390</v>
      </c>
      <c r="G815" s="694">
        <v>2.44</v>
      </c>
      <c r="H815" s="694"/>
      <c r="I815" s="694">
        <v>0.02</v>
      </c>
      <c r="J815" s="694"/>
      <c r="K815" s="694"/>
      <c r="L815" s="695"/>
      <c r="M815" s="696"/>
      <c r="X815" s="674"/>
      <c r="Y815" s="675"/>
      <c r="Z815" s="675"/>
      <c r="AA815" s="499"/>
      <c r="AC815" s="474" t="s">
        <v>1272</v>
      </c>
      <c r="AD815" s="540"/>
      <c r="AE815" s="717"/>
      <c r="AF815" s="474"/>
      <c r="AG815" s="717"/>
      <c r="AH815" s="499"/>
      <c r="AJ815" s="499"/>
    </row>
    <row r="816" spans="1:36" s="472" customFormat="1" ht="23.25" x14ac:dyDescent="0.25">
      <c r="A816" s="525"/>
      <c r="B816" s="692" t="s">
        <v>1772</v>
      </c>
      <c r="C816" s="1303" t="s">
        <v>1773</v>
      </c>
      <c r="D816" s="1303"/>
      <c r="E816" s="1303"/>
      <c r="F816" s="693" t="s">
        <v>3391</v>
      </c>
      <c r="G816" s="694">
        <v>3.62</v>
      </c>
      <c r="H816" s="694"/>
      <c r="I816" s="694">
        <v>11.63</v>
      </c>
      <c r="J816" s="694"/>
      <c r="K816" s="694"/>
      <c r="L816" s="695"/>
      <c r="M816" s="696"/>
      <c r="X816" s="674"/>
      <c r="Y816" s="675"/>
      <c r="Z816" s="675"/>
      <c r="AA816" s="499"/>
      <c r="AC816" s="474" t="s">
        <v>1773</v>
      </c>
      <c r="AD816" s="540"/>
      <c r="AE816" s="717"/>
      <c r="AF816" s="474"/>
      <c r="AG816" s="717"/>
      <c r="AH816" s="499"/>
      <c r="AJ816" s="499"/>
    </row>
    <row r="817" spans="1:36" s="472" customFormat="1" ht="23.25" x14ac:dyDescent="0.25">
      <c r="A817" s="525"/>
      <c r="B817" s="692" t="s">
        <v>856</v>
      </c>
      <c r="C817" s="1303" t="s">
        <v>1775</v>
      </c>
      <c r="D817" s="1303"/>
      <c r="E817" s="1303"/>
      <c r="F817" s="693" t="s">
        <v>3392</v>
      </c>
      <c r="G817" s="694">
        <v>11978</v>
      </c>
      <c r="H817" s="694"/>
      <c r="I817" s="694">
        <v>5.99</v>
      </c>
      <c r="J817" s="694"/>
      <c r="K817" s="694"/>
      <c r="L817" s="695"/>
      <c r="M817" s="696"/>
      <c r="X817" s="674"/>
      <c r="Y817" s="675"/>
      <c r="Z817" s="675"/>
      <c r="AA817" s="499"/>
      <c r="AC817" s="474" t="s">
        <v>1775</v>
      </c>
      <c r="AD817" s="540"/>
      <c r="AE817" s="717"/>
      <c r="AF817" s="474"/>
      <c r="AG817" s="717"/>
      <c r="AH817" s="499"/>
      <c r="AJ817" s="499"/>
    </row>
    <row r="818" spans="1:36" s="472" customFormat="1" ht="34.5" x14ac:dyDescent="0.25">
      <c r="A818" s="525"/>
      <c r="B818" s="692" t="s">
        <v>1777</v>
      </c>
      <c r="C818" s="1303" t="s">
        <v>1778</v>
      </c>
      <c r="D818" s="1303"/>
      <c r="E818" s="1303"/>
      <c r="F818" s="693" t="s">
        <v>3393</v>
      </c>
      <c r="G818" s="694">
        <v>734.5</v>
      </c>
      <c r="H818" s="694"/>
      <c r="I818" s="694">
        <v>0.44</v>
      </c>
      <c r="J818" s="694"/>
      <c r="K818" s="694"/>
      <c r="L818" s="695"/>
      <c r="M818" s="696"/>
      <c r="X818" s="674"/>
      <c r="Y818" s="675"/>
      <c r="Z818" s="675"/>
      <c r="AA818" s="499"/>
      <c r="AC818" s="474" t="s">
        <v>1778</v>
      </c>
      <c r="AD818" s="540"/>
      <c r="AE818" s="717"/>
      <c r="AF818" s="474"/>
      <c r="AG818" s="717"/>
      <c r="AH818" s="499"/>
      <c r="AJ818" s="499"/>
    </row>
    <row r="819" spans="1:36" s="472" customFormat="1" ht="23.25" x14ac:dyDescent="0.25">
      <c r="A819" s="533" t="s">
        <v>878</v>
      </c>
      <c r="B819" s="704" t="s">
        <v>1780</v>
      </c>
      <c r="C819" s="1314" t="s">
        <v>1781</v>
      </c>
      <c r="D819" s="1314"/>
      <c r="E819" s="1314"/>
      <c r="F819" s="705" t="s">
        <v>3394</v>
      </c>
      <c r="G819" s="706">
        <v>0</v>
      </c>
      <c r="H819" s="706"/>
      <c r="I819" s="706">
        <v>0</v>
      </c>
      <c r="J819" s="706"/>
      <c r="K819" s="706"/>
      <c r="L819" s="707"/>
      <c r="M819" s="708"/>
      <c r="X819" s="674"/>
      <c r="Y819" s="675"/>
      <c r="Z819" s="675"/>
      <c r="AA819" s="499"/>
      <c r="AC819" s="474"/>
      <c r="AD819" s="540" t="s">
        <v>1781</v>
      </c>
      <c r="AE819" s="717"/>
      <c r="AF819" s="474"/>
      <c r="AG819" s="717"/>
      <c r="AH819" s="499"/>
      <c r="AJ819" s="499"/>
    </row>
    <row r="820" spans="1:36" s="472" customFormat="1" ht="23.25" x14ac:dyDescent="0.25">
      <c r="A820" s="525"/>
      <c r="B820" s="692" t="s">
        <v>1783</v>
      </c>
      <c r="C820" s="1303" t="s">
        <v>1784</v>
      </c>
      <c r="D820" s="1303"/>
      <c r="E820" s="1303"/>
      <c r="F820" s="693" t="s">
        <v>3395</v>
      </c>
      <c r="G820" s="694">
        <v>10200</v>
      </c>
      <c r="H820" s="694"/>
      <c r="I820" s="694">
        <v>1.02</v>
      </c>
      <c r="J820" s="694"/>
      <c r="K820" s="694"/>
      <c r="L820" s="695"/>
      <c r="M820" s="696"/>
      <c r="X820" s="674"/>
      <c r="Y820" s="675"/>
      <c r="Z820" s="675"/>
      <c r="AA820" s="499"/>
      <c r="AC820" s="474" t="s">
        <v>1784</v>
      </c>
      <c r="AD820" s="540"/>
      <c r="AE820" s="717"/>
      <c r="AF820" s="474"/>
      <c r="AG820" s="717"/>
      <c r="AH820" s="499"/>
      <c r="AJ820" s="499"/>
    </row>
    <row r="821" spans="1:36" s="472" customFormat="1" ht="34.5" x14ac:dyDescent="0.25">
      <c r="A821" s="525"/>
      <c r="B821" s="692" t="s">
        <v>865</v>
      </c>
      <c r="C821" s="1303" t="s">
        <v>1786</v>
      </c>
      <c r="D821" s="1303"/>
      <c r="E821" s="1303"/>
      <c r="F821" s="693" t="s">
        <v>3396</v>
      </c>
      <c r="G821" s="694">
        <v>4455.2</v>
      </c>
      <c r="H821" s="694"/>
      <c r="I821" s="694">
        <v>3.56</v>
      </c>
      <c r="J821" s="694"/>
      <c r="K821" s="694"/>
      <c r="L821" s="695"/>
      <c r="M821" s="696"/>
      <c r="X821" s="674"/>
      <c r="Y821" s="675"/>
      <c r="Z821" s="675"/>
      <c r="AA821" s="499"/>
      <c r="AC821" s="474" t="s">
        <v>1786</v>
      </c>
      <c r="AD821" s="540"/>
      <c r="AE821" s="717"/>
      <c r="AF821" s="474"/>
      <c r="AG821" s="717"/>
      <c r="AH821" s="499"/>
      <c r="AJ821" s="499"/>
    </row>
    <row r="822" spans="1:36" s="472" customFormat="1" ht="23.25" x14ac:dyDescent="0.25">
      <c r="A822" s="533" t="s">
        <v>878</v>
      </c>
      <c r="B822" s="704" t="s">
        <v>1788</v>
      </c>
      <c r="C822" s="1314" t="s">
        <v>1789</v>
      </c>
      <c r="D822" s="1314"/>
      <c r="E822" s="1314"/>
      <c r="F822" s="705" t="s">
        <v>3397</v>
      </c>
      <c r="G822" s="706">
        <v>0</v>
      </c>
      <c r="H822" s="706"/>
      <c r="I822" s="706">
        <v>0</v>
      </c>
      <c r="J822" s="706"/>
      <c r="K822" s="706"/>
      <c r="L822" s="707"/>
      <c r="M822" s="708"/>
      <c r="X822" s="674"/>
      <c r="Y822" s="675"/>
      <c r="Z822" s="675"/>
      <c r="AA822" s="499"/>
      <c r="AC822" s="474"/>
      <c r="AD822" s="540" t="s">
        <v>1789</v>
      </c>
      <c r="AE822" s="717"/>
      <c r="AF822" s="474"/>
      <c r="AG822" s="717"/>
      <c r="AH822" s="499"/>
      <c r="AJ822" s="499"/>
    </row>
    <row r="823" spans="1:36" s="472" customFormat="1" ht="45.75" x14ac:dyDescent="0.25">
      <c r="A823" s="525"/>
      <c r="B823" s="692" t="s">
        <v>1791</v>
      </c>
      <c r="C823" s="1303" t="s">
        <v>1792</v>
      </c>
      <c r="D823" s="1303"/>
      <c r="E823" s="1303"/>
      <c r="F823" s="693" t="s">
        <v>3398</v>
      </c>
      <c r="G823" s="694">
        <v>1056</v>
      </c>
      <c r="H823" s="694"/>
      <c r="I823" s="694">
        <v>16.37</v>
      </c>
      <c r="J823" s="694"/>
      <c r="K823" s="694"/>
      <c r="L823" s="695"/>
      <c r="M823" s="696"/>
      <c r="X823" s="674"/>
      <c r="Y823" s="675"/>
      <c r="Z823" s="675"/>
      <c r="AA823" s="499"/>
      <c r="AC823" s="474" t="s">
        <v>1792</v>
      </c>
      <c r="AD823" s="540"/>
      <c r="AE823" s="717"/>
      <c r="AF823" s="474"/>
      <c r="AG823" s="717"/>
      <c r="AH823" s="499"/>
      <c r="AJ823" s="499"/>
    </row>
    <row r="824" spans="1:36" s="472" customFormat="1" ht="23.25" x14ac:dyDescent="0.25">
      <c r="A824" s="525"/>
      <c r="B824" s="692" t="s">
        <v>1794</v>
      </c>
      <c r="C824" s="1303" t="s">
        <v>1795</v>
      </c>
      <c r="D824" s="1303"/>
      <c r="E824" s="1303"/>
      <c r="F824" s="693" t="s">
        <v>3399</v>
      </c>
      <c r="G824" s="694">
        <v>35.53</v>
      </c>
      <c r="H824" s="694"/>
      <c r="I824" s="694">
        <v>47.82</v>
      </c>
      <c r="J824" s="694"/>
      <c r="K824" s="694"/>
      <c r="L824" s="695"/>
      <c r="M824" s="696"/>
      <c r="X824" s="674"/>
      <c r="Y824" s="675"/>
      <c r="Z824" s="675"/>
      <c r="AA824" s="499"/>
      <c r="AC824" s="474" t="s">
        <v>1795</v>
      </c>
      <c r="AD824" s="540"/>
      <c r="AE824" s="717"/>
      <c r="AF824" s="474"/>
      <c r="AG824" s="717"/>
      <c r="AH824" s="499"/>
      <c r="AJ824" s="499"/>
    </row>
    <row r="825" spans="1:36" s="472" customFormat="1" ht="45" x14ac:dyDescent="0.25">
      <c r="A825" s="676" t="s">
        <v>1442</v>
      </c>
      <c r="B825" s="677" t="s">
        <v>1662</v>
      </c>
      <c r="C825" s="1304" t="s">
        <v>1210</v>
      </c>
      <c r="D825" s="1304"/>
      <c r="E825" s="1304"/>
      <c r="F825" s="678">
        <v>2.1320000000000001</v>
      </c>
      <c r="G825" s="679">
        <v>725.69</v>
      </c>
      <c r="H825" s="679"/>
      <c r="I825" s="679">
        <v>1547</v>
      </c>
      <c r="J825" s="679"/>
      <c r="K825" s="680"/>
      <c r="L825" s="681">
        <v>0</v>
      </c>
      <c r="M825" s="681">
        <v>0</v>
      </c>
      <c r="X825" s="674"/>
      <c r="Y825" s="675"/>
      <c r="Z825" s="675"/>
      <c r="AA825" s="499" t="s">
        <v>1210</v>
      </c>
      <c r="AC825" s="474"/>
      <c r="AD825" s="540"/>
      <c r="AE825" s="717"/>
      <c r="AF825" s="474"/>
      <c r="AG825" s="717"/>
      <c r="AH825" s="499"/>
      <c r="AJ825" s="499"/>
    </row>
    <row r="826" spans="1:36" s="472" customFormat="1" ht="15" x14ac:dyDescent="0.25">
      <c r="A826" s="682"/>
      <c r="B826" s="683"/>
      <c r="C826" s="684" t="s">
        <v>3400</v>
      </c>
      <c r="D826" s="685"/>
      <c r="E826" s="685"/>
      <c r="F826" s="685"/>
      <c r="G826" s="685"/>
      <c r="H826" s="685"/>
      <c r="I826" s="685"/>
      <c r="J826" s="685"/>
      <c r="K826" s="685"/>
      <c r="L826" s="685"/>
      <c r="M826" s="686"/>
      <c r="X826" s="674"/>
      <c r="Y826" s="675"/>
      <c r="Z826" s="675"/>
      <c r="AA826" s="499"/>
      <c r="AC826" s="474"/>
      <c r="AD826" s="540"/>
      <c r="AE826" s="717"/>
      <c r="AF826" s="474"/>
      <c r="AG826" s="717"/>
      <c r="AH826" s="499"/>
      <c r="AJ826" s="499"/>
    </row>
    <row r="827" spans="1:36" s="472" customFormat="1" ht="34.5" x14ac:dyDescent="0.25">
      <c r="A827" s="676" t="s">
        <v>1444</v>
      </c>
      <c r="B827" s="677" t="s">
        <v>1212</v>
      </c>
      <c r="C827" s="1304" t="s">
        <v>1213</v>
      </c>
      <c r="D827" s="1304"/>
      <c r="E827" s="1304"/>
      <c r="F827" s="698">
        <v>2.1</v>
      </c>
      <c r="G827" s="679" t="s">
        <v>1664</v>
      </c>
      <c r="H827" s="679"/>
      <c r="I827" s="679">
        <v>68</v>
      </c>
      <c r="J827" s="679"/>
      <c r="K827" s="680"/>
      <c r="L827" s="681">
        <v>0</v>
      </c>
      <c r="M827" s="681">
        <v>0</v>
      </c>
      <c r="X827" s="674"/>
      <c r="Y827" s="675"/>
      <c r="Z827" s="675"/>
      <c r="AA827" s="499" t="s">
        <v>1213</v>
      </c>
      <c r="AC827" s="474"/>
      <c r="AD827" s="540"/>
      <c r="AE827" s="717"/>
      <c r="AF827" s="474"/>
      <c r="AG827" s="717"/>
      <c r="AH827" s="499"/>
      <c r="AJ827" s="499"/>
    </row>
    <row r="828" spans="1:36" s="472" customFormat="1" ht="15" x14ac:dyDescent="0.25">
      <c r="A828" s="560"/>
      <c r="B828" s="683"/>
      <c r="C828" s="684" t="s">
        <v>1665</v>
      </c>
      <c r="D828" s="685"/>
      <c r="E828" s="685"/>
      <c r="F828" s="685"/>
      <c r="G828" s="685"/>
      <c r="H828" s="685"/>
      <c r="I828" s="685"/>
      <c r="J828" s="685"/>
      <c r="K828" s="685"/>
      <c r="L828" s="685"/>
      <c r="M828" s="687"/>
      <c r="X828" s="674"/>
      <c r="Y828" s="675"/>
      <c r="Z828" s="675"/>
      <c r="AA828" s="499"/>
      <c r="AC828" s="474"/>
      <c r="AD828" s="540"/>
      <c r="AE828" s="717"/>
      <c r="AF828" s="474"/>
      <c r="AG828" s="717"/>
      <c r="AH828" s="499"/>
      <c r="AJ828" s="499"/>
    </row>
    <row r="829" spans="1:36" s="472" customFormat="1" ht="45" x14ac:dyDescent="0.25">
      <c r="A829" s="676" t="s">
        <v>1445</v>
      </c>
      <c r="B829" s="677" t="s">
        <v>1666</v>
      </c>
      <c r="C829" s="1304" t="s">
        <v>1216</v>
      </c>
      <c r="D829" s="1304"/>
      <c r="E829" s="1304"/>
      <c r="F829" s="698">
        <v>0.3</v>
      </c>
      <c r="G829" s="679">
        <v>5584.58</v>
      </c>
      <c r="H829" s="679"/>
      <c r="I829" s="679">
        <v>1675</v>
      </c>
      <c r="J829" s="679"/>
      <c r="K829" s="680"/>
      <c r="L829" s="681">
        <v>0</v>
      </c>
      <c r="M829" s="681">
        <v>0</v>
      </c>
      <c r="X829" s="674"/>
      <c r="Y829" s="675"/>
      <c r="Z829" s="675"/>
      <c r="AA829" s="499" t="s">
        <v>1216</v>
      </c>
      <c r="AC829" s="474"/>
      <c r="AD829" s="540"/>
      <c r="AE829" s="717"/>
      <c r="AF829" s="474"/>
      <c r="AG829" s="717"/>
      <c r="AH829" s="499"/>
      <c r="AJ829" s="499"/>
    </row>
    <row r="830" spans="1:36" s="472" customFormat="1" ht="15" x14ac:dyDescent="0.25">
      <c r="A830" s="1311" t="s">
        <v>1217</v>
      </c>
      <c r="B830" s="1312"/>
      <c r="C830" s="1312"/>
      <c r="D830" s="1312"/>
      <c r="E830" s="1312"/>
      <c r="F830" s="1312"/>
      <c r="G830" s="1312"/>
      <c r="H830" s="1312"/>
      <c r="I830" s="1312"/>
      <c r="J830" s="1312"/>
      <c r="K830" s="1312"/>
      <c r="L830" s="1312"/>
      <c r="M830" s="1313"/>
      <c r="X830" s="674"/>
      <c r="Y830" s="675"/>
      <c r="Z830" s="675" t="s">
        <v>1217</v>
      </c>
      <c r="AA830" s="499"/>
      <c r="AC830" s="474"/>
      <c r="AD830" s="540"/>
      <c r="AE830" s="717"/>
      <c r="AF830" s="474"/>
      <c r="AG830" s="717"/>
      <c r="AH830" s="499"/>
      <c r="AJ830" s="499"/>
    </row>
    <row r="831" spans="1:36" s="472" customFormat="1" ht="45" x14ac:dyDescent="0.25">
      <c r="A831" s="676" t="s">
        <v>1446</v>
      </c>
      <c r="B831" s="677" t="s">
        <v>1798</v>
      </c>
      <c r="C831" s="1304" t="s">
        <v>1799</v>
      </c>
      <c r="D831" s="1304"/>
      <c r="E831" s="1304"/>
      <c r="F831" s="678">
        <v>0.68799999999999994</v>
      </c>
      <c r="G831" s="679" t="s">
        <v>1800</v>
      </c>
      <c r="H831" s="679" t="s">
        <v>1222</v>
      </c>
      <c r="I831" s="679">
        <v>566</v>
      </c>
      <c r="J831" s="679">
        <v>222</v>
      </c>
      <c r="K831" s="680" t="s">
        <v>1448</v>
      </c>
      <c r="L831" s="709">
        <v>31.1355</v>
      </c>
      <c r="M831" s="690">
        <v>21.42</v>
      </c>
      <c r="X831" s="674"/>
      <c r="Y831" s="675"/>
      <c r="Z831" s="675"/>
      <c r="AA831" s="499" t="s">
        <v>1799</v>
      </c>
      <c r="AC831" s="474"/>
      <c r="AD831" s="540"/>
      <c r="AE831" s="717"/>
      <c r="AF831" s="474"/>
      <c r="AG831" s="717"/>
      <c r="AH831" s="499"/>
      <c r="AJ831" s="499"/>
    </row>
    <row r="832" spans="1:36" s="472" customFormat="1" ht="15" x14ac:dyDescent="0.25">
      <c r="A832" s="682"/>
      <c r="B832" s="683"/>
      <c r="C832" s="684" t="s">
        <v>3401</v>
      </c>
      <c r="D832" s="685"/>
      <c r="E832" s="685"/>
      <c r="F832" s="685"/>
      <c r="G832" s="685"/>
      <c r="H832" s="685"/>
      <c r="I832" s="685"/>
      <c r="J832" s="685"/>
      <c r="K832" s="685"/>
      <c r="L832" s="685"/>
      <c r="M832" s="686"/>
      <c r="X832" s="674"/>
      <c r="Y832" s="675"/>
      <c r="Z832" s="675"/>
      <c r="AA832" s="499"/>
      <c r="AC832" s="474"/>
      <c r="AD832" s="540"/>
      <c r="AE832" s="717"/>
      <c r="AF832" s="474"/>
      <c r="AG832" s="717"/>
      <c r="AH832" s="499"/>
      <c r="AJ832" s="499"/>
    </row>
    <row r="833" spans="1:36" s="472" customFormat="1" ht="15" x14ac:dyDescent="0.25">
      <c r="A833" s="560"/>
      <c r="B833" s="691" t="s">
        <v>1803</v>
      </c>
      <c r="C833" s="1301" t="s">
        <v>1804</v>
      </c>
      <c r="D833" s="1301"/>
      <c r="E833" s="1301"/>
      <c r="F833" s="1301"/>
      <c r="G833" s="1301"/>
      <c r="H833" s="1301"/>
      <c r="I833" s="1301"/>
      <c r="J833" s="1301"/>
      <c r="K833" s="1301"/>
      <c r="L833" s="1301"/>
      <c r="M833" s="1302"/>
      <c r="X833" s="674"/>
      <c r="Y833" s="675"/>
      <c r="Z833" s="675"/>
      <c r="AA833" s="499"/>
      <c r="AB833" s="509" t="s">
        <v>1804</v>
      </c>
      <c r="AC833" s="474"/>
      <c r="AD833" s="540"/>
      <c r="AE833" s="717"/>
      <c r="AF833" s="474"/>
      <c r="AG833" s="717"/>
      <c r="AH833" s="499"/>
      <c r="AJ833" s="499"/>
    </row>
    <row r="834" spans="1:36" s="472" customFormat="1" ht="33.75" x14ac:dyDescent="0.25">
      <c r="A834" s="560"/>
      <c r="B834" s="691" t="s">
        <v>1670</v>
      </c>
      <c r="C834" s="1301" t="s">
        <v>1671</v>
      </c>
      <c r="D834" s="1301"/>
      <c r="E834" s="1301"/>
      <c r="F834" s="1301"/>
      <c r="G834" s="1301"/>
      <c r="H834" s="1301"/>
      <c r="I834" s="1301"/>
      <c r="J834" s="1301"/>
      <c r="K834" s="1301"/>
      <c r="L834" s="1301"/>
      <c r="M834" s="1302"/>
      <c r="X834" s="674"/>
      <c r="Y834" s="675"/>
      <c r="Z834" s="675"/>
      <c r="AA834" s="499"/>
      <c r="AB834" s="509" t="s">
        <v>1671</v>
      </c>
      <c r="AC834" s="474"/>
      <c r="AD834" s="540"/>
      <c r="AE834" s="717"/>
      <c r="AF834" s="474"/>
      <c r="AG834" s="717"/>
      <c r="AH834" s="499"/>
      <c r="AJ834" s="499"/>
    </row>
    <row r="835" spans="1:36" s="472" customFormat="1" ht="15" x14ac:dyDescent="0.25">
      <c r="A835" s="843"/>
      <c r="B835" s="844"/>
      <c r="C835" s="844"/>
      <c r="D835" s="844"/>
      <c r="E835" s="845" t="s">
        <v>3402</v>
      </c>
      <c r="F835" s="846"/>
      <c r="G835" s="847"/>
      <c r="H835" s="666"/>
      <c r="I835" s="848">
        <v>227</v>
      </c>
      <c r="J835" s="849"/>
      <c r="K835" s="849"/>
      <c r="L835" s="850"/>
      <c r="M835" s="851"/>
      <c r="X835" s="674"/>
      <c r="Y835" s="675"/>
      <c r="Z835" s="675"/>
      <c r="AA835" s="499"/>
      <c r="AC835" s="474"/>
      <c r="AD835" s="540"/>
      <c r="AE835" s="717"/>
      <c r="AF835" s="474"/>
      <c r="AG835" s="717"/>
      <c r="AH835" s="499"/>
      <c r="AJ835" s="499"/>
    </row>
    <row r="836" spans="1:36" s="472" customFormat="1" ht="15" x14ac:dyDescent="0.25">
      <c r="A836" s="843"/>
      <c r="B836" s="844"/>
      <c r="C836" s="844"/>
      <c r="D836" s="844"/>
      <c r="E836" s="845" t="s">
        <v>3403</v>
      </c>
      <c r="F836" s="846"/>
      <c r="G836" s="847"/>
      <c r="H836" s="666"/>
      <c r="I836" s="848">
        <v>214</v>
      </c>
      <c r="J836" s="849"/>
      <c r="K836" s="849"/>
      <c r="L836" s="850"/>
      <c r="M836" s="851"/>
      <c r="X836" s="674"/>
      <c r="Y836" s="675"/>
      <c r="Z836" s="675"/>
      <c r="AA836" s="499"/>
      <c r="AC836" s="474"/>
      <c r="AD836" s="540"/>
      <c r="AE836" s="717"/>
      <c r="AF836" s="474"/>
      <c r="AG836" s="717"/>
      <c r="AH836" s="499"/>
      <c r="AJ836" s="499"/>
    </row>
    <row r="837" spans="1:36" s="472" customFormat="1" ht="15" x14ac:dyDescent="0.25">
      <c r="A837" s="843"/>
      <c r="B837" s="844"/>
      <c r="C837" s="844"/>
      <c r="D837" s="844"/>
      <c r="E837" s="845" t="s">
        <v>2707</v>
      </c>
      <c r="F837" s="846"/>
      <c r="G837" s="847"/>
      <c r="H837" s="666"/>
      <c r="I837" s="848">
        <v>1007</v>
      </c>
      <c r="J837" s="849"/>
      <c r="K837" s="849"/>
      <c r="L837" s="850"/>
      <c r="M837" s="851"/>
      <c r="X837" s="674"/>
      <c r="Y837" s="675"/>
      <c r="Z837" s="675"/>
      <c r="AA837" s="499"/>
      <c r="AC837" s="474"/>
      <c r="AD837" s="540"/>
      <c r="AE837" s="717"/>
      <c r="AF837" s="474"/>
      <c r="AG837" s="717"/>
      <c r="AH837" s="499"/>
      <c r="AJ837" s="499"/>
    </row>
    <row r="838" spans="1:36" s="472" customFormat="1" ht="23.25" x14ac:dyDescent="0.25">
      <c r="A838" s="525"/>
      <c r="B838" s="692" t="s">
        <v>1805</v>
      </c>
      <c r="C838" s="1303" t="s">
        <v>1806</v>
      </c>
      <c r="D838" s="1303"/>
      <c r="E838" s="1303"/>
      <c r="F838" s="693" t="s">
        <v>3404</v>
      </c>
      <c r="G838" s="694" t="s">
        <v>1808</v>
      </c>
      <c r="H838" s="694"/>
      <c r="I838" s="694">
        <v>221.7</v>
      </c>
      <c r="J838" s="694">
        <v>221.7</v>
      </c>
      <c r="K838" s="694"/>
      <c r="L838" s="695"/>
      <c r="M838" s="696"/>
      <c r="X838" s="674"/>
      <c r="Y838" s="675"/>
      <c r="Z838" s="675"/>
      <c r="AA838" s="499"/>
      <c r="AC838" s="474" t="s">
        <v>1806</v>
      </c>
      <c r="AD838" s="540"/>
      <c r="AE838" s="717"/>
      <c r="AF838" s="474"/>
      <c r="AG838" s="717"/>
      <c r="AH838" s="499"/>
      <c r="AJ838" s="499"/>
    </row>
    <row r="839" spans="1:36" s="472" customFormat="1" ht="23.25" x14ac:dyDescent="0.25">
      <c r="A839" s="525"/>
      <c r="B839" s="692" t="s">
        <v>651</v>
      </c>
      <c r="C839" s="1303" t="s">
        <v>1676</v>
      </c>
      <c r="D839" s="1303"/>
      <c r="E839" s="1303"/>
      <c r="F839" s="693" t="s">
        <v>3405</v>
      </c>
      <c r="G839" s="694">
        <v>0</v>
      </c>
      <c r="H839" s="694">
        <v>0</v>
      </c>
      <c r="I839" s="694">
        <v>0</v>
      </c>
      <c r="J839" s="694"/>
      <c r="K839" s="694">
        <v>0</v>
      </c>
      <c r="L839" s="695"/>
      <c r="M839" s="696"/>
      <c r="X839" s="674"/>
      <c r="Y839" s="675"/>
      <c r="Z839" s="675"/>
      <c r="AA839" s="499"/>
      <c r="AC839" s="474" t="s">
        <v>1676</v>
      </c>
      <c r="AD839" s="540"/>
      <c r="AE839" s="717"/>
      <c r="AF839" s="474"/>
      <c r="AG839" s="717"/>
      <c r="AH839" s="499"/>
      <c r="AJ839" s="499"/>
    </row>
    <row r="840" spans="1:36" s="472" customFormat="1" ht="34.5" x14ac:dyDescent="0.25">
      <c r="A840" s="525"/>
      <c r="B840" s="692" t="s">
        <v>1678</v>
      </c>
      <c r="C840" s="1303" t="s">
        <v>1679</v>
      </c>
      <c r="D840" s="1303"/>
      <c r="E840" s="1303"/>
      <c r="F840" s="693" t="s">
        <v>3406</v>
      </c>
      <c r="G840" s="694">
        <v>111.99</v>
      </c>
      <c r="H840" s="694" t="s">
        <v>1681</v>
      </c>
      <c r="I840" s="694">
        <v>15.68</v>
      </c>
      <c r="J840" s="694"/>
      <c r="K840" s="694" t="s">
        <v>3407</v>
      </c>
      <c r="L840" s="695"/>
      <c r="M840" s="696"/>
      <c r="X840" s="674"/>
      <c r="Y840" s="675"/>
      <c r="Z840" s="675"/>
      <c r="AA840" s="499"/>
      <c r="AC840" s="474" t="s">
        <v>1679</v>
      </c>
      <c r="AD840" s="540"/>
      <c r="AE840" s="717"/>
      <c r="AF840" s="474"/>
      <c r="AG840" s="717"/>
      <c r="AH840" s="499"/>
      <c r="AJ840" s="499"/>
    </row>
    <row r="841" spans="1:36" s="472" customFormat="1" ht="34.5" x14ac:dyDescent="0.25">
      <c r="A841" s="525"/>
      <c r="B841" s="692" t="s">
        <v>1812</v>
      </c>
      <c r="C841" s="1303" t="s">
        <v>1813</v>
      </c>
      <c r="D841" s="1303"/>
      <c r="E841" s="1303"/>
      <c r="F841" s="693" t="s">
        <v>3408</v>
      </c>
      <c r="G841" s="694">
        <v>120.04</v>
      </c>
      <c r="H841" s="694" t="s">
        <v>1815</v>
      </c>
      <c r="I841" s="694">
        <v>138.05000000000001</v>
      </c>
      <c r="J841" s="694"/>
      <c r="K841" s="694" t="s">
        <v>3409</v>
      </c>
      <c r="L841" s="695"/>
      <c r="M841" s="696"/>
      <c r="X841" s="674"/>
      <c r="Y841" s="675"/>
      <c r="Z841" s="675"/>
      <c r="AA841" s="499"/>
      <c r="AC841" s="474" t="s">
        <v>1813</v>
      </c>
      <c r="AD841" s="540"/>
      <c r="AE841" s="717"/>
      <c r="AF841" s="474"/>
      <c r="AG841" s="717"/>
      <c r="AH841" s="499"/>
      <c r="AJ841" s="499"/>
    </row>
    <row r="842" spans="1:36" s="472" customFormat="1" ht="34.5" x14ac:dyDescent="0.25">
      <c r="A842" s="525"/>
      <c r="B842" s="692" t="s">
        <v>834</v>
      </c>
      <c r="C842" s="1303" t="s">
        <v>1817</v>
      </c>
      <c r="D842" s="1303"/>
      <c r="E842" s="1303"/>
      <c r="F842" s="693" t="s">
        <v>3410</v>
      </c>
      <c r="G842" s="694">
        <v>0.9</v>
      </c>
      <c r="H842" s="694" t="s">
        <v>1819</v>
      </c>
      <c r="I842" s="694">
        <v>0.05</v>
      </c>
      <c r="J842" s="694"/>
      <c r="K842" s="694" t="s">
        <v>3411</v>
      </c>
      <c r="L842" s="695"/>
      <c r="M842" s="696"/>
      <c r="X842" s="674"/>
      <c r="Y842" s="675"/>
      <c r="Z842" s="675"/>
      <c r="AA842" s="499"/>
      <c r="AC842" s="474" t="s">
        <v>1817</v>
      </c>
      <c r="AD842" s="540"/>
      <c r="AE842" s="717"/>
      <c r="AF842" s="474"/>
      <c r="AG842" s="717"/>
      <c r="AH842" s="499"/>
      <c r="AJ842" s="499"/>
    </row>
    <row r="843" spans="1:36" s="472" customFormat="1" ht="34.5" x14ac:dyDescent="0.25">
      <c r="A843" s="525"/>
      <c r="B843" s="692" t="s">
        <v>836</v>
      </c>
      <c r="C843" s="1303" t="s">
        <v>1766</v>
      </c>
      <c r="D843" s="1303"/>
      <c r="E843" s="1303"/>
      <c r="F843" s="693" t="s">
        <v>3412</v>
      </c>
      <c r="G843" s="694">
        <v>65.709999999999994</v>
      </c>
      <c r="H843" s="694" t="s">
        <v>1768</v>
      </c>
      <c r="I843" s="694">
        <v>13.14</v>
      </c>
      <c r="J843" s="694"/>
      <c r="K843" s="694" t="s">
        <v>3413</v>
      </c>
      <c r="L843" s="695"/>
      <c r="M843" s="696"/>
      <c r="X843" s="674"/>
      <c r="Y843" s="675"/>
      <c r="Z843" s="675"/>
      <c r="AA843" s="499"/>
      <c r="AC843" s="474" t="s">
        <v>1766</v>
      </c>
      <c r="AD843" s="540"/>
      <c r="AE843" s="717"/>
      <c r="AF843" s="474"/>
      <c r="AG843" s="717"/>
      <c r="AH843" s="499"/>
      <c r="AJ843" s="499"/>
    </row>
    <row r="844" spans="1:36" s="472" customFormat="1" ht="23.25" x14ac:dyDescent="0.25">
      <c r="A844" s="525"/>
      <c r="B844" s="692" t="s">
        <v>840</v>
      </c>
      <c r="C844" s="1303" t="s">
        <v>1823</v>
      </c>
      <c r="D844" s="1303"/>
      <c r="E844" s="1303"/>
      <c r="F844" s="693" t="s">
        <v>3414</v>
      </c>
      <c r="G844" s="694">
        <v>1.2</v>
      </c>
      <c r="H844" s="694" t="s">
        <v>1825</v>
      </c>
      <c r="I844" s="694">
        <v>1.85</v>
      </c>
      <c r="J844" s="694"/>
      <c r="K844" s="694" t="s">
        <v>3415</v>
      </c>
      <c r="L844" s="695"/>
      <c r="M844" s="696"/>
      <c r="X844" s="674"/>
      <c r="Y844" s="675"/>
      <c r="Z844" s="675"/>
      <c r="AA844" s="499"/>
      <c r="AC844" s="474" t="s">
        <v>1823</v>
      </c>
      <c r="AD844" s="540"/>
      <c r="AE844" s="717"/>
      <c r="AF844" s="474"/>
      <c r="AG844" s="717"/>
      <c r="AH844" s="499"/>
      <c r="AJ844" s="499"/>
    </row>
    <row r="845" spans="1:36" s="472" customFormat="1" ht="34.5" x14ac:dyDescent="0.25">
      <c r="A845" s="525"/>
      <c r="B845" s="692" t="s">
        <v>842</v>
      </c>
      <c r="C845" s="1303" t="s">
        <v>1827</v>
      </c>
      <c r="D845" s="1303"/>
      <c r="E845" s="1303"/>
      <c r="F845" s="693" t="s">
        <v>3416</v>
      </c>
      <c r="G845" s="694">
        <v>12.31</v>
      </c>
      <c r="H845" s="694" t="s">
        <v>1829</v>
      </c>
      <c r="I845" s="694">
        <v>10.96</v>
      </c>
      <c r="J845" s="694"/>
      <c r="K845" s="694" t="s">
        <v>3417</v>
      </c>
      <c r="L845" s="695"/>
      <c r="M845" s="696"/>
      <c r="X845" s="674"/>
      <c r="Y845" s="675"/>
      <c r="Z845" s="675"/>
      <c r="AA845" s="499"/>
      <c r="AC845" s="474" t="s">
        <v>1827</v>
      </c>
      <c r="AD845" s="540"/>
      <c r="AE845" s="717"/>
      <c r="AF845" s="474"/>
      <c r="AG845" s="717"/>
      <c r="AH845" s="499"/>
      <c r="AJ845" s="499"/>
    </row>
    <row r="846" spans="1:36" s="472" customFormat="1" ht="23.25" x14ac:dyDescent="0.25">
      <c r="A846" s="525"/>
      <c r="B846" s="692" t="s">
        <v>845</v>
      </c>
      <c r="C846" s="1303" t="s">
        <v>1831</v>
      </c>
      <c r="D846" s="1303"/>
      <c r="E846" s="1303"/>
      <c r="F846" s="693" t="s">
        <v>3418</v>
      </c>
      <c r="G846" s="694">
        <v>6.22</v>
      </c>
      <c r="H846" s="694"/>
      <c r="I846" s="694">
        <v>8.35</v>
      </c>
      <c r="J846" s="694"/>
      <c r="K846" s="694"/>
      <c r="L846" s="695"/>
      <c r="M846" s="696"/>
      <c r="X846" s="674"/>
      <c r="Y846" s="675"/>
      <c r="Z846" s="675"/>
      <c r="AA846" s="499"/>
      <c r="AC846" s="474" t="s">
        <v>1831</v>
      </c>
      <c r="AD846" s="540"/>
      <c r="AE846" s="717"/>
      <c r="AF846" s="474"/>
      <c r="AG846" s="717"/>
      <c r="AH846" s="499"/>
      <c r="AJ846" s="499"/>
    </row>
    <row r="847" spans="1:36" s="472" customFormat="1" ht="23.25" x14ac:dyDescent="0.25">
      <c r="A847" s="525"/>
      <c r="B847" s="692" t="s">
        <v>848</v>
      </c>
      <c r="C847" s="1303" t="s">
        <v>1833</v>
      </c>
      <c r="D847" s="1303"/>
      <c r="E847" s="1303"/>
      <c r="F847" s="693" t="s">
        <v>3419</v>
      </c>
      <c r="G847" s="694">
        <v>6.09</v>
      </c>
      <c r="H847" s="694"/>
      <c r="I847" s="694">
        <v>2.4700000000000002</v>
      </c>
      <c r="J847" s="694"/>
      <c r="K847" s="694"/>
      <c r="L847" s="695"/>
      <c r="M847" s="696"/>
      <c r="X847" s="674"/>
      <c r="Y847" s="675"/>
      <c r="Z847" s="675"/>
      <c r="AA847" s="499"/>
      <c r="AC847" s="474" t="s">
        <v>1833</v>
      </c>
      <c r="AD847" s="540"/>
      <c r="AE847" s="717"/>
      <c r="AF847" s="474"/>
      <c r="AG847" s="717"/>
      <c r="AH847" s="499"/>
      <c r="AJ847" s="499"/>
    </row>
    <row r="848" spans="1:36" s="472" customFormat="1" ht="23.25" x14ac:dyDescent="0.25">
      <c r="A848" s="525"/>
      <c r="B848" s="692" t="s">
        <v>1835</v>
      </c>
      <c r="C848" s="1303" t="s">
        <v>1836</v>
      </c>
      <c r="D848" s="1303"/>
      <c r="E848" s="1303"/>
      <c r="F848" s="693" t="s">
        <v>3420</v>
      </c>
      <c r="G848" s="694">
        <v>10749</v>
      </c>
      <c r="H848" s="694"/>
      <c r="I848" s="694">
        <v>7.52</v>
      </c>
      <c r="J848" s="694"/>
      <c r="K848" s="694"/>
      <c r="L848" s="695"/>
      <c r="M848" s="696"/>
      <c r="X848" s="674"/>
      <c r="Y848" s="675"/>
      <c r="Z848" s="675"/>
      <c r="AA848" s="499"/>
      <c r="AC848" s="474" t="s">
        <v>1836</v>
      </c>
      <c r="AD848" s="540"/>
      <c r="AE848" s="717"/>
      <c r="AF848" s="474"/>
      <c r="AG848" s="717"/>
      <c r="AH848" s="499"/>
      <c r="AJ848" s="499"/>
    </row>
    <row r="849" spans="1:36" s="472" customFormat="1" ht="23.25" x14ac:dyDescent="0.25">
      <c r="A849" s="525"/>
      <c r="B849" s="692" t="s">
        <v>1838</v>
      </c>
      <c r="C849" s="1303" t="s">
        <v>1839</v>
      </c>
      <c r="D849" s="1303"/>
      <c r="E849" s="1303"/>
      <c r="F849" s="693" t="s">
        <v>3421</v>
      </c>
      <c r="G849" s="694">
        <v>9040.01</v>
      </c>
      <c r="H849" s="694"/>
      <c r="I849" s="694">
        <v>13.56</v>
      </c>
      <c r="J849" s="694"/>
      <c r="K849" s="694"/>
      <c r="L849" s="695"/>
      <c r="M849" s="696"/>
      <c r="X849" s="674"/>
      <c r="Y849" s="675"/>
      <c r="Z849" s="675"/>
      <c r="AA849" s="499"/>
      <c r="AC849" s="474" t="s">
        <v>1839</v>
      </c>
      <c r="AD849" s="540"/>
      <c r="AE849" s="717"/>
      <c r="AF849" s="474"/>
      <c r="AG849" s="717"/>
      <c r="AH849" s="499"/>
      <c r="AJ849" s="499"/>
    </row>
    <row r="850" spans="1:36" s="472" customFormat="1" ht="23.25" x14ac:dyDescent="0.25">
      <c r="A850" s="525"/>
      <c r="B850" s="692" t="s">
        <v>856</v>
      </c>
      <c r="C850" s="1303" t="s">
        <v>1775</v>
      </c>
      <c r="D850" s="1303"/>
      <c r="E850" s="1303"/>
      <c r="F850" s="693" t="s">
        <v>1841</v>
      </c>
      <c r="G850" s="694">
        <v>11978</v>
      </c>
      <c r="H850" s="694"/>
      <c r="I850" s="694">
        <v>0</v>
      </c>
      <c r="J850" s="694"/>
      <c r="K850" s="694"/>
      <c r="L850" s="695"/>
      <c r="M850" s="696"/>
      <c r="X850" s="674"/>
      <c r="Y850" s="675"/>
      <c r="Z850" s="675"/>
      <c r="AA850" s="499"/>
      <c r="AC850" s="474" t="s">
        <v>1775</v>
      </c>
      <c r="AD850" s="540"/>
      <c r="AE850" s="717"/>
      <c r="AF850" s="474"/>
      <c r="AG850" s="717"/>
      <c r="AH850" s="499"/>
      <c r="AJ850" s="499"/>
    </row>
    <row r="851" spans="1:36" s="472" customFormat="1" ht="23.25" x14ac:dyDescent="0.25">
      <c r="A851" s="525"/>
      <c r="B851" s="692" t="s">
        <v>858</v>
      </c>
      <c r="C851" s="1303" t="s">
        <v>1842</v>
      </c>
      <c r="D851" s="1303"/>
      <c r="E851" s="1303"/>
      <c r="F851" s="693" t="s">
        <v>2761</v>
      </c>
      <c r="G851" s="694">
        <v>37900</v>
      </c>
      <c r="H851" s="694"/>
      <c r="I851" s="694">
        <v>3.79</v>
      </c>
      <c r="J851" s="694"/>
      <c r="K851" s="694"/>
      <c r="L851" s="695"/>
      <c r="M851" s="696"/>
      <c r="X851" s="674"/>
      <c r="Y851" s="675"/>
      <c r="Z851" s="675"/>
      <c r="AA851" s="499"/>
      <c r="AC851" s="474" t="s">
        <v>1842</v>
      </c>
      <c r="AD851" s="540"/>
      <c r="AE851" s="717"/>
      <c r="AF851" s="474"/>
      <c r="AG851" s="717"/>
      <c r="AH851" s="499"/>
      <c r="AJ851" s="499"/>
    </row>
    <row r="852" spans="1:36" s="472" customFormat="1" ht="57" x14ac:dyDescent="0.25">
      <c r="A852" s="525"/>
      <c r="B852" s="692" t="s">
        <v>1844</v>
      </c>
      <c r="C852" s="1303" t="s">
        <v>1845</v>
      </c>
      <c r="D852" s="1303"/>
      <c r="E852" s="1303"/>
      <c r="F852" s="693" t="s">
        <v>3422</v>
      </c>
      <c r="G852" s="694">
        <v>7712</v>
      </c>
      <c r="H852" s="694"/>
      <c r="I852" s="694">
        <v>23.91</v>
      </c>
      <c r="J852" s="694"/>
      <c r="K852" s="694"/>
      <c r="L852" s="695"/>
      <c r="M852" s="696"/>
      <c r="X852" s="674"/>
      <c r="Y852" s="675"/>
      <c r="Z852" s="675"/>
      <c r="AA852" s="499"/>
      <c r="AC852" s="474" t="s">
        <v>1845</v>
      </c>
      <c r="AD852" s="540"/>
      <c r="AE852" s="717"/>
      <c r="AF852" s="474"/>
      <c r="AG852" s="717"/>
      <c r="AH852" s="499"/>
      <c r="AJ852" s="499"/>
    </row>
    <row r="853" spans="1:36" s="472" customFormat="1" ht="23.25" x14ac:dyDescent="0.25">
      <c r="A853" s="533" t="s">
        <v>878</v>
      </c>
      <c r="B853" s="704" t="s">
        <v>1847</v>
      </c>
      <c r="C853" s="1314" t="s">
        <v>1848</v>
      </c>
      <c r="D853" s="1314"/>
      <c r="E853" s="1314"/>
      <c r="F853" s="705" t="s">
        <v>3423</v>
      </c>
      <c r="G853" s="706">
        <v>0</v>
      </c>
      <c r="H853" s="706"/>
      <c r="I853" s="706">
        <v>0</v>
      </c>
      <c r="J853" s="706"/>
      <c r="K853" s="706"/>
      <c r="L853" s="707"/>
      <c r="M853" s="708"/>
      <c r="X853" s="674"/>
      <c r="Y853" s="675"/>
      <c r="Z853" s="675"/>
      <c r="AA853" s="499"/>
      <c r="AC853" s="474"/>
      <c r="AD853" s="540" t="s">
        <v>1848</v>
      </c>
      <c r="AE853" s="717"/>
      <c r="AF853" s="474"/>
      <c r="AG853" s="717"/>
      <c r="AH853" s="499"/>
      <c r="AJ853" s="499"/>
    </row>
    <row r="854" spans="1:36" s="472" customFormat="1" ht="68.25" x14ac:dyDescent="0.25">
      <c r="A854" s="525"/>
      <c r="B854" s="692" t="s">
        <v>862</v>
      </c>
      <c r="C854" s="1303" t="s">
        <v>1850</v>
      </c>
      <c r="D854" s="1303"/>
      <c r="E854" s="1303"/>
      <c r="F854" s="693" t="s">
        <v>3424</v>
      </c>
      <c r="G854" s="694">
        <v>50.24</v>
      </c>
      <c r="H854" s="694"/>
      <c r="I854" s="694">
        <v>0.65</v>
      </c>
      <c r="J854" s="694"/>
      <c r="K854" s="694"/>
      <c r="L854" s="695"/>
      <c r="M854" s="696"/>
      <c r="X854" s="674"/>
      <c r="Y854" s="675"/>
      <c r="Z854" s="675"/>
      <c r="AA854" s="499"/>
      <c r="AC854" s="474" t="s">
        <v>1850</v>
      </c>
      <c r="AD854" s="540"/>
      <c r="AE854" s="717"/>
      <c r="AF854" s="474"/>
      <c r="AG854" s="717"/>
      <c r="AH854" s="499"/>
      <c r="AJ854" s="499"/>
    </row>
    <row r="855" spans="1:36" s="472" customFormat="1" ht="34.5" x14ac:dyDescent="0.25">
      <c r="A855" s="525"/>
      <c r="B855" s="692" t="s">
        <v>865</v>
      </c>
      <c r="C855" s="1303" t="s">
        <v>1786</v>
      </c>
      <c r="D855" s="1303"/>
      <c r="E855" s="1303"/>
      <c r="F855" s="693" t="s">
        <v>1852</v>
      </c>
      <c r="G855" s="694">
        <v>4455.2</v>
      </c>
      <c r="H855" s="694"/>
      <c r="I855" s="694">
        <v>0</v>
      </c>
      <c r="J855" s="694"/>
      <c r="K855" s="694"/>
      <c r="L855" s="695"/>
      <c r="M855" s="696"/>
      <c r="X855" s="674"/>
      <c r="Y855" s="675"/>
      <c r="Z855" s="675"/>
      <c r="AA855" s="499"/>
      <c r="AC855" s="474" t="s">
        <v>1786</v>
      </c>
      <c r="AD855" s="540"/>
      <c r="AE855" s="717"/>
      <c r="AF855" s="474"/>
      <c r="AG855" s="717"/>
      <c r="AH855" s="499"/>
      <c r="AJ855" s="499"/>
    </row>
    <row r="856" spans="1:36" s="472" customFormat="1" ht="23.25" x14ac:dyDescent="0.25">
      <c r="A856" s="525"/>
      <c r="B856" s="692" t="s">
        <v>1853</v>
      </c>
      <c r="C856" s="1303" t="s">
        <v>1854</v>
      </c>
      <c r="D856" s="1303"/>
      <c r="E856" s="1303"/>
      <c r="F856" s="693" t="s">
        <v>3425</v>
      </c>
      <c r="G856" s="694">
        <v>4920</v>
      </c>
      <c r="H856" s="694"/>
      <c r="I856" s="694">
        <v>6.4</v>
      </c>
      <c r="J856" s="694"/>
      <c r="K856" s="694"/>
      <c r="L856" s="695"/>
      <c r="M856" s="696"/>
      <c r="X856" s="674"/>
      <c r="Y856" s="675"/>
      <c r="Z856" s="675"/>
      <c r="AA856" s="499"/>
      <c r="AC856" s="474" t="s">
        <v>1854</v>
      </c>
      <c r="AD856" s="540"/>
      <c r="AE856" s="717"/>
      <c r="AF856" s="474"/>
      <c r="AG856" s="717"/>
      <c r="AH856" s="499"/>
      <c r="AJ856" s="499"/>
    </row>
    <row r="857" spans="1:36" s="472" customFormat="1" ht="45.75" x14ac:dyDescent="0.25">
      <c r="A857" s="525"/>
      <c r="B857" s="692" t="s">
        <v>1856</v>
      </c>
      <c r="C857" s="1303" t="s">
        <v>1857</v>
      </c>
      <c r="D857" s="1303"/>
      <c r="E857" s="1303"/>
      <c r="F857" s="693" t="s">
        <v>3426</v>
      </c>
      <c r="G857" s="694">
        <v>1700</v>
      </c>
      <c r="H857" s="694"/>
      <c r="I857" s="694">
        <v>1.19</v>
      </c>
      <c r="J857" s="694"/>
      <c r="K857" s="694"/>
      <c r="L857" s="695"/>
      <c r="M857" s="696"/>
      <c r="X857" s="674"/>
      <c r="Y857" s="675"/>
      <c r="Z857" s="675"/>
      <c r="AA857" s="499"/>
      <c r="AC857" s="474" t="s">
        <v>1857</v>
      </c>
      <c r="AD857" s="540"/>
      <c r="AE857" s="717"/>
      <c r="AF857" s="474"/>
      <c r="AG857" s="717"/>
      <c r="AH857" s="499"/>
      <c r="AJ857" s="499"/>
    </row>
    <row r="858" spans="1:36" s="472" customFormat="1" ht="23.25" x14ac:dyDescent="0.25">
      <c r="A858" s="525"/>
      <c r="B858" s="692" t="s">
        <v>871</v>
      </c>
      <c r="C858" s="1303" t="s">
        <v>1859</v>
      </c>
      <c r="D858" s="1303"/>
      <c r="E858" s="1303"/>
      <c r="F858" s="693" t="s">
        <v>3427</v>
      </c>
      <c r="G858" s="694">
        <v>15620</v>
      </c>
      <c r="H858" s="694"/>
      <c r="I858" s="694">
        <v>3.12</v>
      </c>
      <c r="J858" s="694"/>
      <c r="K858" s="694"/>
      <c r="L858" s="695"/>
      <c r="M858" s="696"/>
      <c r="X858" s="674"/>
      <c r="Y858" s="675"/>
      <c r="Z858" s="675"/>
      <c r="AA858" s="499"/>
      <c r="AC858" s="474" t="s">
        <v>1859</v>
      </c>
      <c r="AD858" s="540"/>
      <c r="AE858" s="717"/>
      <c r="AF858" s="474"/>
      <c r="AG858" s="717"/>
      <c r="AH858" s="499"/>
      <c r="AJ858" s="499"/>
    </row>
    <row r="859" spans="1:36" s="472" customFormat="1" ht="23.25" x14ac:dyDescent="0.25">
      <c r="A859" s="525"/>
      <c r="B859" s="692" t="s">
        <v>1861</v>
      </c>
      <c r="C859" s="1303" t="s">
        <v>1862</v>
      </c>
      <c r="D859" s="1303"/>
      <c r="E859" s="1303"/>
      <c r="F859" s="693" t="s">
        <v>3428</v>
      </c>
      <c r="G859" s="694">
        <v>9420</v>
      </c>
      <c r="H859" s="694"/>
      <c r="I859" s="694">
        <v>3.77</v>
      </c>
      <c r="J859" s="694"/>
      <c r="K859" s="694"/>
      <c r="L859" s="695"/>
      <c r="M859" s="696"/>
      <c r="X859" s="674"/>
      <c r="Y859" s="675"/>
      <c r="Z859" s="675"/>
      <c r="AA859" s="499"/>
      <c r="AC859" s="474" t="s">
        <v>1862</v>
      </c>
      <c r="AD859" s="540"/>
      <c r="AE859" s="717"/>
      <c r="AF859" s="474"/>
      <c r="AG859" s="717"/>
      <c r="AH859" s="499"/>
      <c r="AJ859" s="499"/>
    </row>
    <row r="860" spans="1:36" s="472" customFormat="1" ht="45" x14ac:dyDescent="0.25">
      <c r="A860" s="676" t="s">
        <v>1449</v>
      </c>
      <c r="B860" s="677" t="s">
        <v>1798</v>
      </c>
      <c r="C860" s="1304" t="s">
        <v>1864</v>
      </c>
      <c r="D860" s="1304"/>
      <c r="E860" s="1304"/>
      <c r="F860" s="697">
        <v>0.96</v>
      </c>
      <c r="G860" s="679" t="s">
        <v>1800</v>
      </c>
      <c r="H860" s="679" t="s">
        <v>1222</v>
      </c>
      <c r="I860" s="679">
        <v>790</v>
      </c>
      <c r="J860" s="679">
        <v>309</v>
      </c>
      <c r="K860" s="680" t="s">
        <v>1451</v>
      </c>
      <c r="L860" s="709">
        <v>31.1355</v>
      </c>
      <c r="M860" s="690">
        <v>29.89</v>
      </c>
      <c r="X860" s="674"/>
      <c r="Y860" s="675"/>
      <c r="Z860" s="675"/>
      <c r="AA860" s="499" t="s">
        <v>1864</v>
      </c>
      <c r="AC860" s="474"/>
      <c r="AD860" s="540"/>
      <c r="AE860" s="717"/>
      <c r="AF860" s="474"/>
      <c r="AG860" s="717"/>
      <c r="AH860" s="499"/>
      <c r="AJ860" s="499"/>
    </row>
    <row r="861" spans="1:36" s="472" customFormat="1" ht="15" x14ac:dyDescent="0.25">
      <c r="A861" s="682"/>
      <c r="B861" s="683"/>
      <c r="C861" s="684" t="s">
        <v>3429</v>
      </c>
      <c r="D861" s="685"/>
      <c r="E861" s="685"/>
      <c r="F861" s="685"/>
      <c r="G861" s="685"/>
      <c r="H861" s="685"/>
      <c r="I861" s="685"/>
      <c r="J861" s="685"/>
      <c r="K861" s="685"/>
      <c r="L861" s="685"/>
      <c r="M861" s="686"/>
      <c r="X861" s="674"/>
      <c r="Y861" s="675"/>
      <c r="Z861" s="675"/>
      <c r="AA861" s="499"/>
      <c r="AC861" s="474"/>
      <c r="AD861" s="540"/>
      <c r="AE861" s="717"/>
      <c r="AF861" s="474"/>
      <c r="AG861" s="717"/>
      <c r="AH861" s="499"/>
      <c r="AJ861" s="499"/>
    </row>
    <row r="862" spans="1:36" s="472" customFormat="1" ht="15" x14ac:dyDescent="0.25">
      <c r="A862" s="560"/>
      <c r="B862" s="691" t="s">
        <v>1803</v>
      </c>
      <c r="C862" s="1301" t="s">
        <v>1804</v>
      </c>
      <c r="D862" s="1301"/>
      <c r="E862" s="1301"/>
      <c r="F862" s="1301"/>
      <c r="G862" s="1301"/>
      <c r="H862" s="1301"/>
      <c r="I862" s="1301"/>
      <c r="J862" s="1301"/>
      <c r="K862" s="1301"/>
      <c r="L862" s="1301"/>
      <c r="M862" s="1302"/>
      <c r="X862" s="674"/>
      <c r="Y862" s="675"/>
      <c r="Z862" s="675"/>
      <c r="AA862" s="499"/>
      <c r="AB862" s="509" t="s">
        <v>1804</v>
      </c>
      <c r="AC862" s="474"/>
      <c r="AD862" s="540"/>
      <c r="AE862" s="717"/>
      <c r="AF862" s="474"/>
      <c r="AG862" s="717"/>
      <c r="AH862" s="499"/>
      <c r="AJ862" s="499"/>
    </row>
    <row r="863" spans="1:36" s="472" customFormat="1" ht="33.75" x14ac:dyDescent="0.25">
      <c r="A863" s="560"/>
      <c r="B863" s="691" t="s">
        <v>1670</v>
      </c>
      <c r="C863" s="1301" t="s">
        <v>1671</v>
      </c>
      <c r="D863" s="1301"/>
      <c r="E863" s="1301"/>
      <c r="F863" s="1301"/>
      <c r="G863" s="1301"/>
      <c r="H863" s="1301"/>
      <c r="I863" s="1301"/>
      <c r="J863" s="1301"/>
      <c r="K863" s="1301"/>
      <c r="L863" s="1301"/>
      <c r="M863" s="1302"/>
      <c r="X863" s="674"/>
      <c r="Y863" s="675"/>
      <c r="Z863" s="675"/>
      <c r="AA863" s="499"/>
      <c r="AB863" s="509" t="s">
        <v>1671</v>
      </c>
      <c r="AC863" s="474"/>
      <c r="AD863" s="540"/>
      <c r="AE863" s="717"/>
      <c r="AF863" s="474"/>
      <c r="AG863" s="717"/>
      <c r="AH863" s="499"/>
      <c r="AJ863" s="499"/>
    </row>
    <row r="864" spans="1:36" s="472" customFormat="1" ht="15" x14ac:dyDescent="0.25">
      <c r="A864" s="843"/>
      <c r="B864" s="844"/>
      <c r="C864" s="844"/>
      <c r="D864" s="844"/>
      <c r="E864" s="845" t="s">
        <v>3430</v>
      </c>
      <c r="F864" s="846"/>
      <c r="G864" s="847"/>
      <c r="H864" s="666"/>
      <c r="I864" s="848">
        <v>315</v>
      </c>
      <c r="J864" s="849"/>
      <c r="K864" s="849"/>
      <c r="L864" s="850"/>
      <c r="M864" s="851"/>
      <c r="X864" s="674"/>
      <c r="Y864" s="675"/>
      <c r="Z864" s="675"/>
      <c r="AA864" s="499"/>
      <c r="AC864" s="474"/>
      <c r="AD864" s="540"/>
      <c r="AE864" s="717"/>
      <c r="AF864" s="474"/>
      <c r="AG864" s="717"/>
      <c r="AH864" s="499"/>
      <c r="AJ864" s="499"/>
    </row>
    <row r="865" spans="1:36" s="472" customFormat="1" ht="15" x14ac:dyDescent="0.25">
      <c r="A865" s="843"/>
      <c r="B865" s="844"/>
      <c r="C865" s="844"/>
      <c r="D865" s="844"/>
      <c r="E865" s="845" t="s">
        <v>3431</v>
      </c>
      <c r="F865" s="846"/>
      <c r="G865" s="847"/>
      <c r="H865" s="666"/>
      <c r="I865" s="848">
        <v>298</v>
      </c>
      <c r="J865" s="849"/>
      <c r="K865" s="849"/>
      <c r="L865" s="850"/>
      <c r="M865" s="851"/>
      <c r="X865" s="674"/>
      <c r="Y865" s="675"/>
      <c r="Z865" s="675"/>
      <c r="AA865" s="499"/>
      <c r="AC865" s="474"/>
      <c r="AD865" s="540"/>
      <c r="AE865" s="717"/>
      <c r="AF865" s="474"/>
      <c r="AG865" s="717"/>
      <c r="AH865" s="499"/>
      <c r="AJ865" s="499"/>
    </row>
    <row r="866" spans="1:36" s="472" customFormat="1" ht="15" x14ac:dyDescent="0.25">
      <c r="A866" s="843"/>
      <c r="B866" s="844"/>
      <c r="C866" s="844"/>
      <c r="D866" s="844"/>
      <c r="E866" s="845" t="s">
        <v>2707</v>
      </c>
      <c r="F866" s="846"/>
      <c r="G866" s="847"/>
      <c r="H866" s="666"/>
      <c r="I866" s="848">
        <v>1403</v>
      </c>
      <c r="J866" s="849"/>
      <c r="K866" s="849"/>
      <c r="L866" s="850"/>
      <c r="M866" s="851"/>
      <c r="X866" s="674"/>
      <c r="Y866" s="675"/>
      <c r="Z866" s="675"/>
      <c r="AA866" s="499"/>
      <c r="AC866" s="474"/>
      <c r="AD866" s="540"/>
      <c r="AE866" s="717"/>
      <c r="AF866" s="474"/>
      <c r="AG866" s="717"/>
      <c r="AH866" s="499"/>
      <c r="AJ866" s="499"/>
    </row>
    <row r="867" spans="1:36" s="472" customFormat="1" ht="23.25" x14ac:dyDescent="0.25">
      <c r="A867" s="525"/>
      <c r="B867" s="692" t="s">
        <v>1805</v>
      </c>
      <c r="C867" s="1303" t="s">
        <v>1806</v>
      </c>
      <c r="D867" s="1303"/>
      <c r="E867" s="1303"/>
      <c r="F867" s="693" t="s">
        <v>3432</v>
      </c>
      <c r="G867" s="694" t="s">
        <v>1808</v>
      </c>
      <c r="H867" s="694"/>
      <c r="I867" s="694">
        <v>309.36</v>
      </c>
      <c r="J867" s="694">
        <v>309.36</v>
      </c>
      <c r="K867" s="694"/>
      <c r="L867" s="695"/>
      <c r="M867" s="696"/>
      <c r="X867" s="674"/>
      <c r="Y867" s="675"/>
      <c r="Z867" s="675"/>
      <c r="AA867" s="499"/>
      <c r="AC867" s="474" t="s">
        <v>1806</v>
      </c>
      <c r="AD867" s="540"/>
      <c r="AE867" s="717"/>
      <c r="AF867" s="474"/>
      <c r="AG867" s="717"/>
      <c r="AH867" s="499"/>
      <c r="AJ867" s="499"/>
    </row>
    <row r="868" spans="1:36" s="472" customFormat="1" ht="23.25" x14ac:dyDescent="0.25">
      <c r="A868" s="525"/>
      <c r="B868" s="692" t="s">
        <v>651</v>
      </c>
      <c r="C868" s="1303" t="s">
        <v>1676</v>
      </c>
      <c r="D868" s="1303"/>
      <c r="E868" s="1303"/>
      <c r="F868" s="693" t="s">
        <v>3433</v>
      </c>
      <c r="G868" s="694">
        <v>0</v>
      </c>
      <c r="H868" s="694">
        <v>0</v>
      </c>
      <c r="I868" s="694">
        <v>0</v>
      </c>
      <c r="J868" s="694"/>
      <c r="K868" s="694">
        <v>0</v>
      </c>
      <c r="L868" s="695"/>
      <c r="M868" s="696"/>
      <c r="X868" s="674"/>
      <c r="Y868" s="675"/>
      <c r="Z868" s="675"/>
      <c r="AA868" s="499"/>
      <c r="AC868" s="474" t="s">
        <v>1676</v>
      </c>
      <c r="AD868" s="540"/>
      <c r="AE868" s="717"/>
      <c r="AF868" s="474"/>
      <c r="AG868" s="717"/>
      <c r="AH868" s="499"/>
      <c r="AJ868" s="499"/>
    </row>
    <row r="869" spans="1:36" s="472" customFormat="1" ht="34.5" x14ac:dyDescent="0.25">
      <c r="A869" s="525"/>
      <c r="B869" s="692" t="s">
        <v>1678</v>
      </c>
      <c r="C869" s="1303" t="s">
        <v>1679</v>
      </c>
      <c r="D869" s="1303"/>
      <c r="E869" s="1303"/>
      <c r="F869" s="693" t="s">
        <v>3434</v>
      </c>
      <c r="G869" s="694">
        <v>111.99</v>
      </c>
      <c r="H869" s="694" t="s">
        <v>1681</v>
      </c>
      <c r="I869" s="694">
        <v>22.4</v>
      </c>
      <c r="J869" s="694"/>
      <c r="K869" s="694" t="s">
        <v>3435</v>
      </c>
      <c r="L869" s="695"/>
      <c r="M869" s="696"/>
      <c r="X869" s="674"/>
      <c r="Y869" s="675"/>
      <c r="Z869" s="675"/>
      <c r="AA869" s="499"/>
      <c r="AC869" s="474" t="s">
        <v>1679</v>
      </c>
      <c r="AD869" s="540"/>
      <c r="AE869" s="717"/>
      <c r="AF869" s="474"/>
      <c r="AG869" s="717"/>
      <c r="AH869" s="499"/>
      <c r="AJ869" s="499"/>
    </row>
    <row r="870" spans="1:36" s="472" customFormat="1" ht="34.5" x14ac:dyDescent="0.25">
      <c r="A870" s="525"/>
      <c r="B870" s="692" t="s">
        <v>1812</v>
      </c>
      <c r="C870" s="1303" t="s">
        <v>1813</v>
      </c>
      <c r="D870" s="1303"/>
      <c r="E870" s="1303"/>
      <c r="F870" s="693" t="s">
        <v>3436</v>
      </c>
      <c r="G870" s="694">
        <v>120.04</v>
      </c>
      <c r="H870" s="694" t="s">
        <v>1815</v>
      </c>
      <c r="I870" s="694">
        <v>192.06</v>
      </c>
      <c r="J870" s="694"/>
      <c r="K870" s="694" t="s">
        <v>3437</v>
      </c>
      <c r="L870" s="695"/>
      <c r="M870" s="696"/>
      <c r="X870" s="674"/>
      <c r="Y870" s="675"/>
      <c r="Z870" s="675"/>
      <c r="AA870" s="499"/>
      <c r="AC870" s="474" t="s">
        <v>1813</v>
      </c>
      <c r="AD870" s="540"/>
      <c r="AE870" s="717"/>
      <c r="AF870" s="474"/>
      <c r="AG870" s="717"/>
      <c r="AH870" s="499"/>
      <c r="AJ870" s="499"/>
    </row>
    <row r="871" spans="1:36" s="472" customFormat="1" ht="34.5" x14ac:dyDescent="0.25">
      <c r="A871" s="525"/>
      <c r="B871" s="692" t="s">
        <v>834</v>
      </c>
      <c r="C871" s="1303" t="s">
        <v>1817</v>
      </c>
      <c r="D871" s="1303"/>
      <c r="E871" s="1303"/>
      <c r="F871" s="693" t="s">
        <v>3438</v>
      </c>
      <c r="G871" s="694">
        <v>0.9</v>
      </c>
      <c r="H871" s="694" t="s">
        <v>1819</v>
      </c>
      <c r="I871" s="694">
        <v>0.08</v>
      </c>
      <c r="J871" s="694"/>
      <c r="K871" s="694" t="s">
        <v>3439</v>
      </c>
      <c r="L871" s="695"/>
      <c r="M871" s="696"/>
      <c r="X871" s="674"/>
      <c r="Y871" s="675"/>
      <c r="Z871" s="675"/>
      <c r="AA871" s="499"/>
      <c r="AC871" s="474" t="s">
        <v>1817</v>
      </c>
      <c r="AD871" s="540"/>
      <c r="AE871" s="717"/>
      <c r="AF871" s="474"/>
      <c r="AG871" s="717"/>
      <c r="AH871" s="499"/>
      <c r="AJ871" s="499"/>
    </row>
    <row r="872" spans="1:36" s="472" customFormat="1" ht="34.5" x14ac:dyDescent="0.25">
      <c r="A872" s="525"/>
      <c r="B872" s="692" t="s">
        <v>836</v>
      </c>
      <c r="C872" s="1303" t="s">
        <v>1766</v>
      </c>
      <c r="D872" s="1303"/>
      <c r="E872" s="1303"/>
      <c r="F872" s="693" t="s">
        <v>3440</v>
      </c>
      <c r="G872" s="694">
        <v>65.709999999999994</v>
      </c>
      <c r="H872" s="694" t="s">
        <v>1768</v>
      </c>
      <c r="I872" s="694">
        <v>18.399999999999999</v>
      </c>
      <c r="J872" s="694"/>
      <c r="K872" s="694" t="s">
        <v>3441</v>
      </c>
      <c r="L872" s="695"/>
      <c r="M872" s="696"/>
      <c r="X872" s="674"/>
      <c r="Y872" s="675"/>
      <c r="Z872" s="675"/>
      <c r="AA872" s="499"/>
      <c r="AC872" s="474" t="s">
        <v>1766</v>
      </c>
      <c r="AD872" s="540"/>
      <c r="AE872" s="717"/>
      <c r="AF872" s="474"/>
      <c r="AG872" s="717"/>
      <c r="AH872" s="499"/>
      <c r="AJ872" s="499"/>
    </row>
    <row r="873" spans="1:36" s="472" customFormat="1" ht="23.25" x14ac:dyDescent="0.25">
      <c r="A873" s="525"/>
      <c r="B873" s="692" t="s">
        <v>840</v>
      </c>
      <c r="C873" s="1303" t="s">
        <v>1823</v>
      </c>
      <c r="D873" s="1303"/>
      <c r="E873" s="1303"/>
      <c r="F873" s="693" t="s">
        <v>3442</v>
      </c>
      <c r="G873" s="694">
        <v>1.2</v>
      </c>
      <c r="H873" s="694" t="s">
        <v>1825</v>
      </c>
      <c r="I873" s="694">
        <v>2.58</v>
      </c>
      <c r="J873" s="694"/>
      <c r="K873" s="694" t="s">
        <v>3443</v>
      </c>
      <c r="L873" s="695"/>
      <c r="M873" s="696"/>
      <c r="X873" s="674"/>
      <c r="Y873" s="675"/>
      <c r="Z873" s="675"/>
      <c r="AA873" s="499"/>
      <c r="AC873" s="474" t="s">
        <v>1823</v>
      </c>
      <c r="AD873" s="540"/>
      <c r="AE873" s="717"/>
      <c r="AF873" s="474"/>
      <c r="AG873" s="717"/>
      <c r="AH873" s="499"/>
      <c r="AJ873" s="499"/>
    </row>
    <row r="874" spans="1:36" s="472" customFormat="1" ht="34.5" x14ac:dyDescent="0.25">
      <c r="A874" s="525"/>
      <c r="B874" s="692" t="s">
        <v>842</v>
      </c>
      <c r="C874" s="1303" t="s">
        <v>1827</v>
      </c>
      <c r="D874" s="1303"/>
      <c r="E874" s="1303"/>
      <c r="F874" s="693" t="s">
        <v>3444</v>
      </c>
      <c r="G874" s="694">
        <v>12.31</v>
      </c>
      <c r="H874" s="694" t="s">
        <v>1829</v>
      </c>
      <c r="I874" s="694">
        <v>15.39</v>
      </c>
      <c r="J874" s="694"/>
      <c r="K874" s="694" t="s">
        <v>3445</v>
      </c>
      <c r="L874" s="695"/>
      <c r="M874" s="696"/>
      <c r="X874" s="674"/>
      <c r="Y874" s="675"/>
      <c r="Z874" s="675"/>
      <c r="AA874" s="499"/>
      <c r="AC874" s="474" t="s">
        <v>1827</v>
      </c>
      <c r="AD874" s="540"/>
      <c r="AE874" s="717"/>
      <c r="AF874" s="474"/>
      <c r="AG874" s="717"/>
      <c r="AH874" s="499"/>
      <c r="AJ874" s="499"/>
    </row>
    <row r="875" spans="1:36" s="472" customFormat="1" ht="23.25" x14ac:dyDescent="0.25">
      <c r="A875" s="525"/>
      <c r="B875" s="692" t="s">
        <v>845</v>
      </c>
      <c r="C875" s="1303" t="s">
        <v>1831</v>
      </c>
      <c r="D875" s="1303"/>
      <c r="E875" s="1303"/>
      <c r="F875" s="693" t="s">
        <v>3446</v>
      </c>
      <c r="G875" s="694">
        <v>6.22</v>
      </c>
      <c r="H875" s="694"/>
      <c r="I875" s="694">
        <v>11.64</v>
      </c>
      <c r="J875" s="694"/>
      <c r="K875" s="694"/>
      <c r="L875" s="695"/>
      <c r="M875" s="696"/>
      <c r="X875" s="674"/>
      <c r="Y875" s="675"/>
      <c r="Z875" s="675"/>
      <c r="AA875" s="499"/>
      <c r="AC875" s="474" t="s">
        <v>1831</v>
      </c>
      <c r="AD875" s="540"/>
      <c r="AE875" s="717"/>
      <c r="AF875" s="474"/>
      <c r="AG875" s="717"/>
      <c r="AH875" s="499"/>
      <c r="AJ875" s="499"/>
    </row>
    <row r="876" spans="1:36" s="472" customFormat="1" ht="23.25" x14ac:dyDescent="0.25">
      <c r="A876" s="525"/>
      <c r="B876" s="692" t="s">
        <v>848</v>
      </c>
      <c r="C876" s="1303" t="s">
        <v>1833</v>
      </c>
      <c r="D876" s="1303"/>
      <c r="E876" s="1303"/>
      <c r="F876" s="693" t="s">
        <v>3447</v>
      </c>
      <c r="G876" s="694">
        <v>6.09</v>
      </c>
      <c r="H876" s="694"/>
      <c r="I876" s="694">
        <v>3.45</v>
      </c>
      <c r="J876" s="694"/>
      <c r="K876" s="694"/>
      <c r="L876" s="695"/>
      <c r="M876" s="696"/>
      <c r="X876" s="674"/>
      <c r="Y876" s="675"/>
      <c r="Z876" s="675"/>
      <c r="AA876" s="499"/>
      <c r="AC876" s="474" t="s">
        <v>1833</v>
      </c>
      <c r="AD876" s="540"/>
      <c r="AE876" s="717"/>
      <c r="AF876" s="474"/>
      <c r="AG876" s="717"/>
      <c r="AH876" s="499"/>
      <c r="AJ876" s="499"/>
    </row>
    <row r="877" spans="1:36" s="472" customFormat="1" ht="23.25" x14ac:dyDescent="0.25">
      <c r="A877" s="525"/>
      <c r="B877" s="692" t="s">
        <v>1835</v>
      </c>
      <c r="C877" s="1303" t="s">
        <v>1836</v>
      </c>
      <c r="D877" s="1303"/>
      <c r="E877" s="1303"/>
      <c r="F877" s="693" t="s">
        <v>3448</v>
      </c>
      <c r="G877" s="694">
        <v>10749</v>
      </c>
      <c r="H877" s="694"/>
      <c r="I877" s="694">
        <v>10.75</v>
      </c>
      <c r="J877" s="694"/>
      <c r="K877" s="694"/>
      <c r="L877" s="695"/>
      <c r="M877" s="696"/>
      <c r="X877" s="674"/>
      <c r="Y877" s="675"/>
      <c r="Z877" s="675"/>
      <c r="AA877" s="499"/>
      <c r="AC877" s="474" t="s">
        <v>1836</v>
      </c>
      <c r="AD877" s="540"/>
      <c r="AE877" s="717"/>
      <c r="AF877" s="474"/>
      <c r="AG877" s="717"/>
      <c r="AH877" s="499"/>
      <c r="AJ877" s="499"/>
    </row>
    <row r="878" spans="1:36" s="472" customFormat="1" ht="23.25" x14ac:dyDescent="0.25">
      <c r="A878" s="525"/>
      <c r="B878" s="692" t="s">
        <v>1838</v>
      </c>
      <c r="C878" s="1303" t="s">
        <v>1839</v>
      </c>
      <c r="D878" s="1303"/>
      <c r="E878" s="1303"/>
      <c r="F878" s="693" t="s">
        <v>3449</v>
      </c>
      <c r="G878" s="694">
        <v>9040.01</v>
      </c>
      <c r="H878" s="694"/>
      <c r="I878" s="694">
        <v>18.98</v>
      </c>
      <c r="J878" s="694"/>
      <c r="K878" s="694"/>
      <c r="L878" s="695"/>
      <c r="M878" s="696"/>
      <c r="X878" s="674"/>
      <c r="Y878" s="675"/>
      <c r="Z878" s="675"/>
      <c r="AA878" s="499"/>
      <c r="AC878" s="474" t="s">
        <v>1839</v>
      </c>
      <c r="AD878" s="540"/>
      <c r="AE878" s="717"/>
      <c r="AF878" s="474"/>
      <c r="AG878" s="717"/>
      <c r="AH878" s="499"/>
      <c r="AJ878" s="499"/>
    </row>
    <row r="879" spans="1:36" s="472" customFormat="1" ht="23.25" x14ac:dyDescent="0.25">
      <c r="A879" s="525"/>
      <c r="B879" s="692" t="s">
        <v>856</v>
      </c>
      <c r="C879" s="1303" t="s">
        <v>1775</v>
      </c>
      <c r="D879" s="1303"/>
      <c r="E879" s="1303"/>
      <c r="F879" s="693" t="s">
        <v>1841</v>
      </c>
      <c r="G879" s="694">
        <v>11978</v>
      </c>
      <c r="H879" s="694"/>
      <c r="I879" s="694">
        <v>0</v>
      </c>
      <c r="J879" s="694"/>
      <c r="K879" s="694"/>
      <c r="L879" s="695"/>
      <c r="M879" s="696"/>
      <c r="X879" s="674"/>
      <c r="Y879" s="675"/>
      <c r="Z879" s="675"/>
      <c r="AA879" s="499"/>
      <c r="AC879" s="474" t="s">
        <v>1775</v>
      </c>
      <c r="AD879" s="540"/>
      <c r="AE879" s="717"/>
      <c r="AF879" s="474"/>
      <c r="AG879" s="717"/>
      <c r="AH879" s="499"/>
      <c r="AJ879" s="499"/>
    </row>
    <row r="880" spans="1:36" s="472" customFormat="1" ht="23.25" x14ac:dyDescent="0.25">
      <c r="A880" s="525"/>
      <c r="B880" s="692" t="s">
        <v>858</v>
      </c>
      <c r="C880" s="1303" t="s">
        <v>1842</v>
      </c>
      <c r="D880" s="1303"/>
      <c r="E880" s="1303"/>
      <c r="F880" s="693" t="s">
        <v>2761</v>
      </c>
      <c r="G880" s="694">
        <v>37900</v>
      </c>
      <c r="H880" s="694"/>
      <c r="I880" s="694">
        <v>3.79</v>
      </c>
      <c r="J880" s="694"/>
      <c r="K880" s="694"/>
      <c r="L880" s="695"/>
      <c r="M880" s="696"/>
      <c r="X880" s="674"/>
      <c r="Y880" s="675"/>
      <c r="Z880" s="675"/>
      <c r="AA880" s="499"/>
      <c r="AC880" s="474" t="s">
        <v>1842</v>
      </c>
      <c r="AD880" s="540"/>
      <c r="AE880" s="717"/>
      <c r="AF880" s="474"/>
      <c r="AG880" s="717"/>
      <c r="AH880" s="499"/>
      <c r="AJ880" s="499"/>
    </row>
    <row r="881" spans="1:36" s="472" customFormat="1" ht="57" x14ac:dyDescent="0.25">
      <c r="A881" s="525"/>
      <c r="B881" s="692" t="s">
        <v>1844</v>
      </c>
      <c r="C881" s="1303" t="s">
        <v>1845</v>
      </c>
      <c r="D881" s="1303"/>
      <c r="E881" s="1303"/>
      <c r="F881" s="693" t="s">
        <v>3450</v>
      </c>
      <c r="G881" s="694">
        <v>7712</v>
      </c>
      <c r="H881" s="694"/>
      <c r="I881" s="694">
        <v>33.159999999999997</v>
      </c>
      <c r="J881" s="694"/>
      <c r="K881" s="694"/>
      <c r="L881" s="695"/>
      <c r="M881" s="696"/>
      <c r="X881" s="674"/>
      <c r="Y881" s="675"/>
      <c r="Z881" s="675"/>
      <c r="AA881" s="499"/>
      <c r="AC881" s="474" t="s">
        <v>1845</v>
      </c>
      <c r="AD881" s="540"/>
      <c r="AE881" s="717"/>
      <c r="AF881" s="474"/>
      <c r="AG881" s="717"/>
      <c r="AH881" s="499"/>
      <c r="AJ881" s="499"/>
    </row>
    <row r="882" spans="1:36" s="472" customFormat="1" ht="23.25" x14ac:dyDescent="0.25">
      <c r="A882" s="533" t="s">
        <v>878</v>
      </c>
      <c r="B882" s="704" t="s">
        <v>1847</v>
      </c>
      <c r="C882" s="1314" t="s">
        <v>1848</v>
      </c>
      <c r="D882" s="1314"/>
      <c r="E882" s="1314"/>
      <c r="F882" s="705" t="s">
        <v>3451</v>
      </c>
      <c r="G882" s="706">
        <v>0</v>
      </c>
      <c r="H882" s="706"/>
      <c r="I882" s="706">
        <v>0</v>
      </c>
      <c r="J882" s="706"/>
      <c r="K882" s="706"/>
      <c r="L882" s="707"/>
      <c r="M882" s="708"/>
      <c r="X882" s="674"/>
      <c r="Y882" s="675"/>
      <c r="Z882" s="675"/>
      <c r="AA882" s="499"/>
      <c r="AC882" s="474"/>
      <c r="AD882" s="540" t="s">
        <v>1848</v>
      </c>
      <c r="AE882" s="717"/>
      <c r="AF882" s="474"/>
      <c r="AG882" s="717"/>
      <c r="AH882" s="499"/>
      <c r="AJ882" s="499"/>
    </row>
    <row r="883" spans="1:36" s="472" customFormat="1" ht="68.25" x14ac:dyDescent="0.25">
      <c r="A883" s="525"/>
      <c r="B883" s="692" t="s">
        <v>862</v>
      </c>
      <c r="C883" s="1303" t="s">
        <v>1850</v>
      </c>
      <c r="D883" s="1303"/>
      <c r="E883" s="1303"/>
      <c r="F883" s="693" t="s">
        <v>3452</v>
      </c>
      <c r="G883" s="694">
        <v>50.24</v>
      </c>
      <c r="H883" s="694"/>
      <c r="I883" s="694">
        <v>0.9</v>
      </c>
      <c r="J883" s="694"/>
      <c r="K883" s="694"/>
      <c r="L883" s="695"/>
      <c r="M883" s="696"/>
      <c r="X883" s="674"/>
      <c r="Y883" s="675"/>
      <c r="Z883" s="675"/>
      <c r="AA883" s="499"/>
      <c r="AC883" s="474" t="s">
        <v>1850</v>
      </c>
      <c r="AD883" s="540"/>
      <c r="AE883" s="717"/>
      <c r="AF883" s="474"/>
      <c r="AG883" s="717"/>
      <c r="AH883" s="499"/>
      <c r="AJ883" s="499"/>
    </row>
    <row r="884" spans="1:36" s="472" customFormat="1" ht="34.5" x14ac:dyDescent="0.25">
      <c r="A884" s="525"/>
      <c r="B884" s="692" t="s">
        <v>865</v>
      </c>
      <c r="C884" s="1303" t="s">
        <v>1786</v>
      </c>
      <c r="D884" s="1303"/>
      <c r="E884" s="1303"/>
      <c r="F884" s="693" t="s">
        <v>1852</v>
      </c>
      <c r="G884" s="694">
        <v>4455.2</v>
      </c>
      <c r="H884" s="694"/>
      <c r="I884" s="694">
        <v>0</v>
      </c>
      <c r="J884" s="694"/>
      <c r="K884" s="694"/>
      <c r="L884" s="695"/>
      <c r="M884" s="696"/>
      <c r="X884" s="674"/>
      <c r="Y884" s="675"/>
      <c r="Z884" s="675"/>
      <c r="AA884" s="499"/>
      <c r="AC884" s="474" t="s">
        <v>1786</v>
      </c>
      <c r="AD884" s="540"/>
      <c r="AE884" s="717"/>
      <c r="AF884" s="474"/>
      <c r="AG884" s="717"/>
      <c r="AH884" s="499"/>
      <c r="AJ884" s="499"/>
    </row>
    <row r="885" spans="1:36" s="472" customFormat="1" ht="23.25" x14ac:dyDescent="0.25">
      <c r="A885" s="525"/>
      <c r="B885" s="692" t="s">
        <v>1853</v>
      </c>
      <c r="C885" s="1303" t="s">
        <v>1854</v>
      </c>
      <c r="D885" s="1303"/>
      <c r="E885" s="1303"/>
      <c r="F885" s="693" t="s">
        <v>3453</v>
      </c>
      <c r="G885" s="694">
        <v>4920</v>
      </c>
      <c r="H885" s="694"/>
      <c r="I885" s="694">
        <v>9.35</v>
      </c>
      <c r="J885" s="694"/>
      <c r="K885" s="694"/>
      <c r="L885" s="695"/>
      <c r="M885" s="696"/>
      <c r="X885" s="674"/>
      <c r="Y885" s="675"/>
      <c r="Z885" s="675"/>
      <c r="AA885" s="499"/>
      <c r="AC885" s="474" t="s">
        <v>1854</v>
      </c>
      <c r="AD885" s="540"/>
      <c r="AE885" s="717"/>
      <c r="AF885" s="474"/>
      <c r="AG885" s="717"/>
      <c r="AH885" s="499"/>
      <c r="AJ885" s="499"/>
    </row>
    <row r="886" spans="1:36" s="472" customFormat="1" ht="45.75" x14ac:dyDescent="0.25">
      <c r="A886" s="525"/>
      <c r="B886" s="692" t="s">
        <v>1856</v>
      </c>
      <c r="C886" s="1303" t="s">
        <v>1857</v>
      </c>
      <c r="D886" s="1303"/>
      <c r="E886" s="1303"/>
      <c r="F886" s="693" t="s">
        <v>3454</v>
      </c>
      <c r="G886" s="694">
        <v>1700</v>
      </c>
      <c r="H886" s="694"/>
      <c r="I886" s="694">
        <v>1.7</v>
      </c>
      <c r="J886" s="694"/>
      <c r="K886" s="694"/>
      <c r="L886" s="695"/>
      <c r="M886" s="696"/>
      <c r="X886" s="674"/>
      <c r="Y886" s="675"/>
      <c r="Z886" s="675"/>
      <c r="AA886" s="499"/>
      <c r="AC886" s="474" t="s">
        <v>1857</v>
      </c>
      <c r="AD886" s="540"/>
      <c r="AE886" s="717"/>
      <c r="AF886" s="474"/>
      <c r="AG886" s="717"/>
      <c r="AH886" s="499"/>
      <c r="AJ886" s="499"/>
    </row>
    <row r="887" spans="1:36" s="472" customFormat="1" ht="23.25" x14ac:dyDescent="0.25">
      <c r="A887" s="525"/>
      <c r="B887" s="692" t="s">
        <v>871</v>
      </c>
      <c r="C887" s="1303" t="s">
        <v>1859</v>
      </c>
      <c r="D887" s="1303"/>
      <c r="E887" s="1303"/>
      <c r="F887" s="693" t="s">
        <v>3455</v>
      </c>
      <c r="G887" s="694">
        <v>15620</v>
      </c>
      <c r="H887" s="694"/>
      <c r="I887" s="694">
        <v>4.6900000000000004</v>
      </c>
      <c r="J887" s="694"/>
      <c r="K887" s="694"/>
      <c r="L887" s="695"/>
      <c r="M887" s="696"/>
      <c r="X887" s="674"/>
      <c r="Y887" s="675"/>
      <c r="Z887" s="675"/>
      <c r="AA887" s="499"/>
      <c r="AC887" s="474" t="s">
        <v>1859</v>
      </c>
      <c r="AD887" s="540"/>
      <c r="AE887" s="717"/>
      <c r="AF887" s="474"/>
      <c r="AG887" s="717"/>
      <c r="AH887" s="499"/>
      <c r="AJ887" s="499"/>
    </row>
    <row r="888" spans="1:36" s="472" customFormat="1" ht="23.25" x14ac:dyDescent="0.25">
      <c r="A888" s="525"/>
      <c r="B888" s="692" t="s">
        <v>1861</v>
      </c>
      <c r="C888" s="1303" t="s">
        <v>1862</v>
      </c>
      <c r="D888" s="1303"/>
      <c r="E888" s="1303"/>
      <c r="F888" s="693" t="s">
        <v>3456</v>
      </c>
      <c r="G888" s="694">
        <v>9420</v>
      </c>
      <c r="H888" s="694"/>
      <c r="I888" s="694">
        <v>5.65</v>
      </c>
      <c r="J888" s="694"/>
      <c r="K888" s="694"/>
      <c r="L888" s="695"/>
      <c r="M888" s="696"/>
      <c r="X888" s="674"/>
      <c r="Y888" s="675"/>
      <c r="Z888" s="675"/>
      <c r="AA888" s="499"/>
      <c r="AC888" s="474" t="s">
        <v>1862</v>
      </c>
      <c r="AD888" s="540"/>
      <c r="AE888" s="717"/>
      <c r="AF888" s="474"/>
      <c r="AG888" s="717"/>
      <c r="AH888" s="499"/>
      <c r="AJ888" s="499"/>
    </row>
    <row r="889" spans="1:36" s="472" customFormat="1" ht="45" x14ac:dyDescent="0.25">
      <c r="A889" s="676" t="s">
        <v>1452</v>
      </c>
      <c r="B889" s="677" t="s">
        <v>1892</v>
      </c>
      <c r="C889" s="1304" t="s">
        <v>1893</v>
      </c>
      <c r="D889" s="1304"/>
      <c r="E889" s="1304"/>
      <c r="F889" s="678">
        <v>0.16200000000000001</v>
      </c>
      <c r="G889" s="679" t="s">
        <v>1894</v>
      </c>
      <c r="H889" s="679" t="s">
        <v>1895</v>
      </c>
      <c r="I889" s="679">
        <v>360</v>
      </c>
      <c r="J889" s="679">
        <v>59</v>
      </c>
      <c r="K889" s="680" t="s">
        <v>1454</v>
      </c>
      <c r="L889" s="689">
        <v>37.884</v>
      </c>
      <c r="M889" s="690">
        <v>6.14</v>
      </c>
      <c r="X889" s="674"/>
      <c r="Y889" s="675"/>
      <c r="Z889" s="675"/>
      <c r="AA889" s="499" t="s">
        <v>1893</v>
      </c>
      <c r="AC889" s="474"/>
      <c r="AD889" s="540"/>
      <c r="AE889" s="717"/>
      <c r="AF889" s="474"/>
      <c r="AG889" s="717"/>
      <c r="AH889" s="499"/>
      <c r="AJ889" s="499"/>
    </row>
    <row r="890" spans="1:36" s="472" customFormat="1" ht="15" x14ac:dyDescent="0.25">
      <c r="A890" s="682"/>
      <c r="B890" s="683"/>
      <c r="C890" s="684" t="s">
        <v>3457</v>
      </c>
      <c r="D890" s="685"/>
      <c r="E890" s="685"/>
      <c r="F890" s="685"/>
      <c r="G890" s="685"/>
      <c r="H890" s="685"/>
      <c r="I890" s="685"/>
      <c r="J890" s="685"/>
      <c r="K890" s="685"/>
      <c r="L890" s="685"/>
      <c r="M890" s="686"/>
      <c r="X890" s="674"/>
      <c r="Y890" s="675"/>
      <c r="Z890" s="675"/>
      <c r="AA890" s="499"/>
      <c r="AC890" s="474"/>
      <c r="AD890" s="540"/>
      <c r="AE890" s="717"/>
      <c r="AF890" s="474"/>
      <c r="AG890" s="717"/>
      <c r="AH890" s="499"/>
      <c r="AJ890" s="499"/>
    </row>
    <row r="891" spans="1:36" s="472" customFormat="1" ht="15" x14ac:dyDescent="0.25">
      <c r="A891" s="560"/>
      <c r="B891" s="691" t="s">
        <v>1803</v>
      </c>
      <c r="C891" s="1301" t="s">
        <v>1804</v>
      </c>
      <c r="D891" s="1301"/>
      <c r="E891" s="1301"/>
      <c r="F891" s="1301"/>
      <c r="G891" s="1301"/>
      <c r="H891" s="1301"/>
      <c r="I891" s="1301"/>
      <c r="J891" s="1301"/>
      <c r="K891" s="1301"/>
      <c r="L891" s="1301"/>
      <c r="M891" s="1302"/>
      <c r="X891" s="674"/>
      <c r="Y891" s="675"/>
      <c r="Z891" s="675"/>
      <c r="AA891" s="499"/>
      <c r="AB891" s="509" t="s">
        <v>1804</v>
      </c>
      <c r="AC891" s="474"/>
      <c r="AD891" s="540"/>
      <c r="AE891" s="717"/>
      <c r="AF891" s="474"/>
      <c r="AG891" s="717"/>
      <c r="AH891" s="499"/>
      <c r="AJ891" s="499"/>
    </row>
    <row r="892" spans="1:36" s="472" customFormat="1" ht="33.75" x14ac:dyDescent="0.25">
      <c r="A892" s="560"/>
      <c r="B892" s="691" t="s">
        <v>1670</v>
      </c>
      <c r="C892" s="1301" t="s">
        <v>1671</v>
      </c>
      <c r="D892" s="1301"/>
      <c r="E892" s="1301"/>
      <c r="F892" s="1301"/>
      <c r="G892" s="1301"/>
      <c r="H892" s="1301"/>
      <c r="I892" s="1301"/>
      <c r="J892" s="1301"/>
      <c r="K892" s="1301"/>
      <c r="L892" s="1301"/>
      <c r="M892" s="1302"/>
      <c r="X892" s="674"/>
      <c r="Y892" s="675"/>
      <c r="Z892" s="675"/>
      <c r="AA892" s="499"/>
      <c r="AB892" s="509" t="s">
        <v>1671</v>
      </c>
      <c r="AC892" s="474"/>
      <c r="AD892" s="540"/>
      <c r="AE892" s="717"/>
      <c r="AF892" s="474"/>
      <c r="AG892" s="717"/>
      <c r="AH892" s="499"/>
      <c r="AJ892" s="499"/>
    </row>
    <row r="893" spans="1:36" s="472" customFormat="1" ht="15" x14ac:dyDescent="0.25">
      <c r="A893" s="843"/>
      <c r="B893" s="844"/>
      <c r="C893" s="844"/>
      <c r="D893" s="844"/>
      <c r="E893" s="845" t="s">
        <v>3458</v>
      </c>
      <c r="F893" s="846"/>
      <c r="G893" s="847"/>
      <c r="H893" s="666"/>
      <c r="I893" s="848">
        <v>78</v>
      </c>
      <c r="J893" s="849"/>
      <c r="K893" s="849"/>
      <c r="L893" s="850"/>
      <c r="M893" s="851"/>
      <c r="X893" s="674"/>
      <c r="Y893" s="675"/>
      <c r="Z893" s="675"/>
      <c r="AA893" s="499"/>
      <c r="AC893" s="474"/>
      <c r="AD893" s="540"/>
      <c r="AE893" s="717"/>
      <c r="AF893" s="474"/>
      <c r="AG893" s="717"/>
      <c r="AH893" s="499"/>
      <c r="AJ893" s="499"/>
    </row>
    <row r="894" spans="1:36" s="472" customFormat="1" ht="15" x14ac:dyDescent="0.25">
      <c r="A894" s="843"/>
      <c r="B894" s="844"/>
      <c r="C894" s="844"/>
      <c r="D894" s="844"/>
      <c r="E894" s="845" t="s">
        <v>3459</v>
      </c>
      <c r="F894" s="846"/>
      <c r="G894" s="847"/>
      <c r="H894" s="666"/>
      <c r="I894" s="848">
        <v>74</v>
      </c>
      <c r="J894" s="849"/>
      <c r="K894" s="849"/>
      <c r="L894" s="850"/>
      <c r="M894" s="851"/>
      <c r="X894" s="674"/>
      <c r="Y894" s="675"/>
      <c r="Z894" s="675"/>
      <c r="AA894" s="499"/>
      <c r="AC894" s="474"/>
      <c r="AD894" s="540"/>
      <c r="AE894" s="717"/>
      <c r="AF894" s="474"/>
      <c r="AG894" s="717"/>
      <c r="AH894" s="499"/>
      <c r="AJ894" s="499"/>
    </row>
    <row r="895" spans="1:36" s="472" customFormat="1" ht="15" x14ac:dyDescent="0.25">
      <c r="A895" s="843"/>
      <c r="B895" s="844"/>
      <c r="C895" s="844"/>
      <c r="D895" s="844"/>
      <c r="E895" s="845" t="s">
        <v>2707</v>
      </c>
      <c r="F895" s="846"/>
      <c r="G895" s="847"/>
      <c r="H895" s="666"/>
      <c r="I895" s="848">
        <v>512</v>
      </c>
      <c r="J895" s="849"/>
      <c r="K895" s="849"/>
      <c r="L895" s="850"/>
      <c r="M895" s="851"/>
      <c r="X895" s="674"/>
      <c r="Y895" s="675"/>
      <c r="Z895" s="675"/>
      <c r="AA895" s="499"/>
      <c r="AC895" s="474"/>
      <c r="AD895" s="540"/>
      <c r="AE895" s="717"/>
      <c r="AF895" s="474"/>
      <c r="AG895" s="717"/>
      <c r="AH895" s="499"/>
      <c r="AJ895" s="499"/>
    </row>
    <row r="896" spans="1:36" s="472" customFormat="1" ht="23.25" x14ac:dyDescent="0.25">
      <c r="A896" s="525"/>
      <c r="B896" s="692" t="s">
        <v>1898</v>
      </c>
      <c r="C896" s="1303" t="s">
        <v>1899</v>
      </c>
      <c r="D896" s="1303"/>
      <c r="E896" s="1303"/>
      <c r="F896" s="693" t="s">
        <v>3460</v>
      </c>
      <c r="G896" s="694" t="s">
        <v>1901</v>
      </c>
      <c r="H896" s="694"/>
      <c r="I896" s="694">
        <v>59.07</v>
      </c>
      <c r="J896" s="694">
        <v>59.07</v>
      </c>
      <c r="K896" s="694"/>
      <c r="L896" s="695"/>
      <c r="M896" s="696"/>
      <c r="X896" s="674"/>
      <c r="Y896" s="675"/>
      <c r="Z896" s="675"/>
      <c r="AA896" s="499"/>
      <c r="AC896" s="474" t="s">
        <v>1899</v>
      </c>
      <c r="AD896" s="540"/>
      <c r="AE896" s="717"/>
      <c r="AF896" s="474"/>
      <c r="AG896" s="717"/>
      <c r="AH896" s="499"/>
      <c r="AJ896" s="499"/>
    </row>
    <row r="897" spans="1:36" s="472" customFormat="1" ht="23.25" x14ac:dyDescent="0.25">
      <c r="A897" s="525"/>
      <c r="B897" s="692" t="s">
        <v>651</v>
      </c>
      <c r="C897" s="1303" t="s">
        <v>1676</v>
      </c>
      <c r="D897" s="1303"/>
      <c r="E897" s="1303"/>
      <c r="F897" s="693" t="s">
        <v>3461</v>
      </c>
      <c r="G897" s="694">
        <v>0</v>
      </c>
      <c r="H897" s="694">
        <v>0</v>
      </c>
      <c r="I897" s="694">
        <v>0</v>
      </c>
      <c r="J897" s="694"/>
      <c r="K897" s="694">
        <v>0</v>
      </c>
      <c r="L897" s="695"/>
      <c r="M897" s="696"/>
      <c r="X897" s="674"/>
      <c r="Y897" s="675"/>
      <c r="Z897" s="675"/>
      <c r="AA897" s="499"/>
      <c r="AC897" s="474" t="s">
        <v>1676</v>
      </c>
      <c r="AD897" s="540"/>
      <c r="AE897" s="717"/>
      <c r="AF897" s="474"/>
      <c r="AG897" s="717"/>
      <c r="AH897" s="499"/>
      <c r="AJ897" s="499"/>
    </row>
    <row r="898" spans="1:36" s="472" customFormat="1" ht="23.25" x14ac:dyDescent="0.25">
      <c r="A898" s="525"/>
      <c r="B898" s="692" t="s">
        <v>827</v>
      </c>
      <c r="C898" s="1303" t="s">
        <v>1903</v>
      </c>
      <c r="D898" s="1303"/>
      <c r="E898" s="1303"/>
      <c r="F898" s="693" t="s">
        <v>3462</v>
      </c>
      <c r="G898" s="694">
        <v>120.24</v>
      </c>
      <c r="H898" s="694" t="s">
        <v>1905</v>
      </c>
      <c r="I898" s="694">
        <v>2.4</v>
      </c>
      <c r="J898" s="694"/>
      <c r="K898" s="694" t="s">
        <v>3463</v>
      </c>
      <c r="L898" s="695"/>
      <c r="M898" s="696"/>
      <c r="X898" s="674"/>
      <c r="Y898" s="675"/>
      <c r="Z898" s="675"/>
      <c r="AA898" s="499"/>
      <c r="AC898" s="474" t="s">
        <v>1903</v>
      </c>
      <c r="AD898" s="540"/>
      <c r="AE898" s="717"/>
      <c r="AF898" s="474"/>
      <c r="AG898" s="717"/>
      <c r="AH898" s="499"/>
      <c r="AJ898" s="499"/>
    </row>
    <row r="899" spans="1:36" s="472" customFormat="1" ht="34.5" x14ac:dyDescent="0.25">
      <c r="A899" s="525"/>
      <c r="B899" s="692" t="s">
        <v>1678</v>
      </c>
      <c r="C899" s="1303" t="s">
        <v>1679</v>
      </c>
      <c r="D899" s="1303"/>
      <c r="E899" s="1303"/>
      <c r="F899" s="693" t="s">
        <v>3464</v>
      </c>
      <c r="G899" s="694">
        <v>111.99</v>
      </c>
      <c r="H899" s="694" t="s">
        <v>1681</v>
      </c>
      <c r="I899" s="694">
        <v>3.36</v>
      </c>
      <c r="J899" s="694"/>
      <c r="K899" s="694" t="s">
        <v>2722</v>
      </c>
      <c r="L899" s="695"/>
      <c r="M899" s="696"/>
      <c r="X899" s="674"/>
      <c r="Y899" s="675"/>
      <c r="Z899" s="675"/>
      <c r="AA899" s="499"/>
      <c r="AC899" s="474" t="s">
        <v>1679</v>
      </c>
      <c r="AD899" s="540"/>
      <c r="AE899" s="717"/>
      <c r="AF899" s="474"/>
      <c r="AG899" s="717"/>
      <c r="AH899" s="499"/>
      <c r="AJ899" s="499"/>
    </row>
    <row r="900" spans="1:36" s="472" customFormat="1" ht="34.5" x14ac:dyDescent="0.25">
      <c r="A900" s="525"/>
      <c r="B900" s="692" t="s">
        <v>1812</v>
      </c>
      <c r="C900" s="1303" t="s">
        <v>1813</v>
      </c>
      <c r="D900" s="1303"/>
      <c r="E900" s="1303"/>
      <c r="F900" s="693" t="s">
        <v>3465</v>
      </c>
      <c r="G900" s="694">
        <v>120.04</v>
      </c>
      <c r="H900" s="694" t="s">
        <v>1815</v>
      </c>
      <c r="I900" s="694">
        <v>152.44999999999999</v>
      </c>
      <c r="J900" s="694"/>
      <c r="K900" s="694" t="s">
        <v>3466</v>
      </c>
      <c r="L900" s="695"/>
      <c r="M900" s="696"/>
      <c r="X900" s="674"/>
      <c r="Y900" s="675"/>
      <c r="Z900" s="675"/>
      <c r="AA900" s="499"/>
      <c r="AC900" s="474" t="s">
        <v>1813</v>
      </c>
      <c r="AD900" s="540"/>
      <c r="AE900" s="717"/>
      <c r="AF900" s="474"/>
      <c r="AG900" s="717"/>
      <c r="AH900" s="499"/>
      <c r="AJ900" s="499"/>
    </row>
    <row r="901" spans="1:36" s="472" customFormat="1" ht="34.5" x14ac:dyDescent="0.25">
      <c r="A901" s="525"/>
      <c r="B901" s="692" t="s">
        <v>836</v>
      </c>
      <c r="C901" s="1303" t="s">
        <v>1766</v>
      </c>
      <c r="D901" s="1303"/>
      <c r="E901" s="1303"/>
      <c r="F901" s="693" t="s">
        <v>3467</v>
      </c>
      <c r="G901" s="694">
        <v>65.709999999999994</v>
      </c>
      <c r="H901" s="694" t="s">
        <v>1768</v>
      </c>
      <c r="I901" s="694">
        <v>3.29</v>
      </c>
      <c r="J901" s="694"/>
      <c r="K901" s="694" t="s">
        <v>3468</v>
      </c>
      <c r="L901" s="695"/>
      <c r="M901" s="696"/>
      <c r="X901" s="674"/>
      <c r="Y901" s="675"/>
      <c r="Z901" s="675"/>
      <c r="AA901" s="499"/>
      <c r="AC901" s="474" t="s">
        <v>1766</v>
      </c>
      <c r="AD901" s="540"/>
      <c r="AE901" s="717"/>
      <c r="AF901" s="474"/>
      <c r="AG901" s="717"/>
      <c r="AH901" s="499"/>
      <c r="AJ901" s="499"/>
    </row>
    <row r="902" spans="1:36" s="472" customFormat="1" ht="23.25" x14ac:dyDescent="0.25">
      <c r="A902" s="525"/>
      <c r="B902" s="692" t="s">
        <v>840</v>
      </c>
      <c r="C902" s="1303" t="s">
        <v>1823</v>
      </c>
      <c r="D902" s="1303"/>
      <c r="E902" s="1303"/>
      <c r="F902" s="693" t="s">
        <v>3469</v>
      </c>
      <c r="G902" s="694">
        <v>1.2</v>
      </c>
      <c r="H902" s="694" t="s">
        <v>1825</v>
      </c>
      <c r="I902" s="694">
        <v>0.65</v>
      </c>
      <c r="J902" s="694"/>
      <c r="K902" s="694" t="s">
        <v>3470</v>
      </c>
      <c r="L902" s="695"/>
      <c r="M902" s="696"/>
      <c r="X902" s="674"/>
      <c r="Y902" s="675"/>
      <c r="Z902" s="675"/>
      <c r="AA902" s="499"/>
      <c r="AC902" s="474" t="s">
        <v>1823</v>
      </c>
      <c r="AD902" s="540"/>
      <c r="AE902" s="717"/>
      <c r="AF902" s="474"/>
      <c r="AG902" s="717"/>
      <c r="AH902" s="499"/>
      <c r="AJ902" s="499"/>
    </row>
    <row r="903" spans="1:36" s="472" customFormat="1" ht="34.5" x14ac:dyDescent="0.25">
      <c r="A903" s="525"/>
      <c r="B903" s="692" t="s">
        <v>842</v>
      </c>
      <c r="C903" s="1303" t="s">
        <v>1827</v>
      </c>
      <c r="D903" s="1303"/>
      <c r="E903" s="1303"/>
      <c r="F903" s="693" t="s">
        <v>3471</v>
      </c>
      <c r="G903" s="694">
        <v>12.31</v>
      </c>
      <c r="H903" s="694" t="s">
        <v>1829</v>
      </c>
      <c r="I903" s="694">
        <v>3.08</v>
      </c>
      <c r="J903" s="694"/>
      <c r="K903" s="694" t="s">
        <v>3472</v>
      </c>
      <c r="L903" s="695"/>
      <c r="M903" s="696"/>
      <c r="X903" s="674"/>
      <c r="Y903" s="675"/>
      <c r="Z903" s="675"/>
      <c r="AA903" s="499"/>
      <c r="AC903" s="474" t="s">
        <v>1827</v>
      </c>
      <c r="AD903" s="540"/>
      <c r="AE903" s="717"/>
      <c r="AF903" s="474"/>
      <c r="AG903" s="717"/>
      <c r="AH903" s="499"/>
      <c r="AJ903" s="499"/>
    </row>
    <row r="904" spans="1:36" s="472" customFormat="1" ht="23.25" x14ac:dyDescent="0.25">
      <c r="A904" s="525"/>
      <c r="B904" s="692" t="s">
        <v>845</v>
      </c>
      <c r="C904" s="1303" t="s">
        <v>1831</v>
      </c>
      <c r="D904" s="1303"/>
      <c r="E904" s="1303"/>
      <c r="F904" s="693" t="s">
        <v>3473</v>
      </c>
      <c r="G904" s="694">
        <v>6.22</v>
      </c>
      <c r="H904" s="694"/>
      <c r="I904" s="694">
        <v>3.02</v>
      </c>
      <c r="J904" s="694"/>
      <c r="K904" s="694"/>
      <c r="L904" s="695"/>
      <c r="M904" s="696"/>
      <c r="X904" s="674"/>
      <c r="Y904" s="675"/>
      <c r="Z904" s="675"/>
      <c r="AA904" s="499"/>
      <c r="AC904" s="474" t="s">
        <v>1831</v>
      </c>
      <c r="AD904" s="540"/>
      <c r="AE904" s="717"/>
      <c r="AF904" s="474"/>
      <c r="AG904" s="717"/>
      <c r="AH904" s="499"/>
      <c r="AJ904" s="499"/>
    </row>
    <row r="905" spans="1:36" s="472" customFormat="1" ht="23.25" x14ac:dyDescent="0.25">
      <c r="A905" s="525"/>
      <c r="B905" s="692" t="s">
        <v>848</v>
      </c>
      <c r="C905" s="1303" t="s">
        <v>1833</v>
      </c>
      <c r="D905" s="1303"/>
      <c r="E905" s="1303"/>
      <c r="F905" s="693" t="s">
        <v>3474</v>
      </c>
      <c r="G905" s="694">
        <v>6.09</v>
      </c>
      <c r="H905" s="694"/>
      <c r="I905" s="694">
        <v>0.89</v>
      </c>
      <c r="J905" s="694"/>
      <c r="K905" s="694"/>
      <c r="L905" s="695"/>
      <c r="M905" s="696"/>
      <c r="X905" s="674"/>
      <c r="Y905" s="675"/>
      <c r="Z905" s="675"/>
      <c r="AA905" s="499"/>
      <c r="AC905" s="474" t="s">
        <v>1833</v>
      </c>
      <c r="AD905" s="540"/>
      <c r="AE905" s="717"/>
      <c r="AF905" s="474"/>
      <c r="AG905" s="717"/>
      <c r="AH905" s="499"/>
      <c r="AJ905" s="499"/>
    </row>
    <row r="906" spans="1:36" s="472" customFormat="1" ht="23.25" x14ac:dyDescent="0.25">
      <c r="A906" s="525"/>
      <c r="B906" s="692" t="s">
        <v>1919</v>
      </c>
      <c r="C906" s="1303" t="s">
        <v>1920</v>
      </c>
      <c r="D906" s="1303"/>
      <c r="E906" s="1303"/>
      <c r="F906" s="693" t="s">
        <v>3475</v>
      </c>
      <c r="G906" s="694">
        <v>10315.01</v>
      </c>
      <c r="H906" s="694"/>
      <c r="I906" s="694">
        <v>11.35</v>
      </c>
      <c r="J906" s="694"/>
      <c r="K906" s="694"/>
      <c r="L906" s="695"/>
      <c r="M906" s="696"/>
      <c r="X906" s="674"/>
      <c r="Y906" s="675"/>
      <c r="Z906" s="675"/>
      <c r="AA906" s="499"/>
      <c r="AC906" s="474" t="s">
        <v>1920</v>
      </c>
      <c r="AD906" s="540"/>
      <c r="AE906" s="717"/>
      <c r="AF906" s="474"/>
      <c r="AG906" s="717"/>
      <c r="AH906" s="499"/>
      <c r="AJ906" s="499"/>
    </row>
    <row r="907" spans="1:36" s="472" customFormat="1" ht="23.25" x14ac:dyDescent="0.25">
      <c r="A907" s="525"/>
      <c r="B907" s="692" t="s">
        <v>1838</v>
      </c>
      <c r="C907" s="1303" t="s">
        <v>1839</v>
      </c>
      <c r="D907" s="1303"/>
      <c r="E907" s="1303"/>
      <c r="F907" s="693" t="s">
        <v>3476</v>
      </c>
      <c r="G907" s="694">
        <v>9040.01</v>
      </c>
      <c r="H907" s="694"/>
      <c r="I907" s="694">
        <v>13.56</v>
      </c>
      <c r="J907" s="694"/>
      <c r="K907" s="694"/>
      <c r="L907" s="695"/>
      <c r="M907" s="696"/>
      <c r="X907" s="674"/>
      <c r="Y907" s="675"/>
      <c r="Z907" s="675"/>
      <c r="AA907" s="499"/>
      <c r="AC907" s="474" t="s">
        <v>1839</v>
      </c>
      <c r="AD907" s="540"/>
      <c r="AE907" s="717"/>
      <c r="AF907" s="474"/>
      <c r="AG907" s="717"/>
      <c r="AH907" s="499"/>
      <c r="AJ907" s="499"/>
    </row>
    <row r="908" spans="1:36" s="472" customFormat="1" ht="23.25" x14ac:dyDescent="0.25">
      <c r="A908" s="525"/>
      <c r="B908" s="692" t="s">
        <v>856</v>
      </c>
      <c r="C908" s="1303" t="s">
        <v>1775</v>
      </c>
      <c r="D908" s="1303"/>
      <c r="E908" s="1303"/>
      <c r="F908" s="693" t="s">
        <v>1841</v>
      </c>
      <c r="G908" s="694">
        <v>11978</v>
      </c>
      <c r="H908" s="694"/>
      <c r="I908" s="694">
        <v>0</v>
      </c>
      <c r="J908" s="694"/>
      <c r="K908" s="694"/>
      <c r="L908" s="695"/>
      <c r="M908" s="696"/>
      <c r="X908" s="674"/>
      <c r="Y908" s="675"/>
      <c r="Z908" s="675"/>
      <c r="AA908" s="499"/>
      <c r="AC908" s="474" t="s">
        <v>1775</v>
      </c>
      <c r="AD908" s="540"/>
      <c r="AE908" s="717"/>
      <c r="AF908" s="474"/>
      <c r="AG908" s="717"/>
      <c r="AH908" s="499"/>
      <c r="AJ908" s="499"/>
    </row>
    <row r="909" spans="1:36" s="472" customFormat="1" ht="23.25" x14ac:dyDescent="0.25">
      <c r="A909" s="525"/>
      <c r="B909" s="692" t="s">
        <v>858</v>
      </c>
      <c r="C909" s="1303" t="s">
        <v>1842</v>
      </c>
      <c r="D909" s="1303"/>
      <c r="E909" s="1303"/>
      <c r="F909" s="693" t="s">
        <v>1923</v>
      </c>
      <c r="G909" s="694">
        <v>37900</v>
      </c>
      <c r="H909" s="694"/>
      <c r="I909" s="694">
        <v>0</v>
      </c>
      <c r="J909" s="694"/>
      <c r="K909" s="694"/>
      <c r="L909" s="695"/>
      <c r="M909" s="696"/>
      <c r="X909" s="674"/>
      <c r="Y909" s="675"/>
      <c r="Z909" s="675"/>
      <c r="AA909" s="499"/>
      <c r="AC909" s="474" t="s">
        <v>1842</v>
      </c>
      <c r="AD909" s="540"/>
      <c r="AE909" s="717"/>
      <c r="AF909" s="474"/>
      <c r="AG909" s="717"/>
      <c r="AH909" s="499"/>
      <c r="AJ909" s="499"/>
    </row>
    <row r="910" spans="1:36" s="472" customFormat="1" ht="23.25" x14ac:dyDescent="0.25">
      <c r="A910" s="533" t="s">
        <v>878</v>
      </c>
      <c r="B910" s="704" t="s">
        <v>1847</v>
      </c>
      <c r="C910" s="1314" t="s">
        <v>1848</v>
      </c>
      <c r="D910" s="1314"/>
      <c r="E910" s="1314"/>
      <c r="F910" s="705" t="s">
        <v>3477</v>
      </c>
      <c r="G910" s="706">
        <v>0</v>
      </c>
      <c r="H910" s="706"/>
      <c r="I910" s="706">
        <v>0</v>
      </c>
      <c r="J910" s="706"/>
      <c r="K910" s="706"/>
      <c r="L910" s="707"/>
      <c r="M910" s="708"/>
      <c r="X910" s="674"/>
      <c r="Y910" s="675"/>
      <c r="Z910" s="675"/>
      <c r="AA910" s="499"/>
      <c r="AC910" s="474"/>
      <c r="AD910" s="540" t="s">
        <v>1848</v>
      </c>
      <c r="AE910" s="717"/>
      <c r="AF910" s="474"/>
      <c r="AG910" s="717"/>
      <c r="AH910" s="499"/>
      <c r="AJ910" s="499"/>
    </row>
    <row r="911" spans="1:36" s="472" customFormat="1" ht="34.5" x14ac:dyDescent="0.25">
      <c r="A911" s="525"/>
      <c r="B911" s="692" t="s">
        <v>1925</v>
      </c>
      <c r="C911" s="1303" t="s">
        <v>1926</v>
      </c>
      <c r="D911" s="1303"/>
      <c r="E911" s="1303"/>
      <c r="F911" s="693" t="s">
        <v>3478</v>
      </c>
      <c r="G911" s="694">
        <v>5989</v>
      </c>
      <c r="H911" s="694"/>
      <c r="I911" s="694">
        <v>20.36</v>
      </c>
      <c r="J911" s="694"/>
      <c r="K911" s="694"/>
      <c r="L911" s="695"/>
      <c r="M911" s="696"/>
      <c r="X911" s="674"/>
      <c r="Y911" s="675"/>
      <c r="Z911" s="675"/>
      <c r="AA911" s="499"/>
      <c r="AC911" s="474" t="s">
        <v>1926</v>
      </c>
      <c r="AD911" s="540"/>
      <c r="AE911" s="717"/>
      <c r="AF911" s="474"/>
      <c r="AG911" s="717"/>
      <c r="AH911" s="499"/>
      <c r="AJ911" s="499"/>
    </row>
    <row r="912" spans="1:36" s="472" customFormat="1" ht="68.25" x14ac:dyDescent="0.25">
      <c r="A912" s="525"/>
      <c r="B912" s="692" t="s">
        <v>862</v>
      </c>
      <c r="C912" s="1303" t="s">
        <v>1850</v>
      </c>
      <c r="D912" s="1303"/>
      <c r="E912" s="1303"/>
      <c r="F912" s="693" t="s">
        <v>3479</v>
      </c>
      <c r="G912" s="694">
        <v>50.24</v>
      </c>
      <c r="H912" s="694"/>
      <c r="I912" s="694">
        <v>0.15</v>
      </c>
      <c r="J912" s="694"/>
      <c r="K912" s="694"/>
      <c r="L912" s="695"/>
      <c r="M912" s="696"/>
      <c r="X912" s="674"/>
      <c r="Y912" s="675"/>
      <c r="Z912" s="675"/>
      <c r="AA912" s="499"/>
      <c r="AC912" s="474" t="s">
        <v>1850</v>
      </c>
      <c r="AD912" s="540"/>
      <c r="AE912" s="717"/>
      <c r="AF912" s="474"/>
      <c r="AG912" s="717"/>
      <c r="AH912" s="499"/>
      <c r="AJ912" s="499"/>
    </row>
    <row r="913" spans="1:36" s="472" customFormat="1" ht="34.5" x14ac:dyDescent="0.25">
      <c r="A913" s="525"/>
      <c r="B913" s="692" t="s">
        <v>865</v>
      </c>
      <c r="C913" s="1303" t="s">
        <v>1786</v>
      </c>
      <c r="D913" s="1303"/>
      <c r="E913" s="1303"/>
      <c r="F913" s="693" t="s">
        <v>1852</v>
      </c>
      <c r="G913" s="694">
        <v>4455.2</v>
      </c>
      <c r="H913" s="694"/>
      <c r="I913" s="694">
        <v>0</v>
      </c>
      <c r="J913" s="694"/>
      <c r="K913" s="694"/>
      <c r="L913" s="695"/>
      <c r="M913" s="696"/>
      <c r="X913" s="674"/>
      <c r="Y913" s="675"/>
      <c r="Z913" s="675"/>
      <c r="AA913" s="499"/>
      <c r="AC913" s="474" t="s">
        <v>1786</v>
      </c>
      <c r="AD913" s="540"/>
      <c r="AE913" s="717"/>
      <c r="AF913" s="474"/>
      <c r="AG913" s="717"/>
      <c r="AH913" s="499"/>
      <c r="AJ913" s="499"/>
    </row>
    <row r="914" spans="1:36" s="472" customFormat="1" ht="23.25" x14ac:dyDescent="0.25">
      <c r="A914" s="525"/>
      <c r="B914" s="692" t="s">
        <v>1853</v>
      </c>
      <c r="C914" s="1303" t="s">
        <v>1854</v>
      </c>
      <c r="D914" s="1303"/>
      <c r="E914" s="1303"/>
      <c r="F914" s="693" t="s">
        <v>3480</v>
      </c>
      <c r="G914" s="694">
        <v>4920</v>
      </c>
      <c r="H914" s="694"/>
      <c r="I914" s="694">
        <v>1.48</v>
      </c>
      <c r="J914" s="694"/>
      <c r="K914" s="694"/>
      <c r="L914" s="695"/>
      <c r="M914" s="696"/>
      <c r="X914" s="674"/>
      <c r="Y914" s="675"/>
      <c r="Z914" s="675"/>
      <c r="AA914" s="499"/>
      <c r="AC914" s="474" t="s">
        <v>1854</v>
      </c>
      <c r="AD914" s="540"/>
      <c r="AE914" s="717"/>
      <c r="AF914" s="474"/>
      <c r="AG914" s="717"/>
      <c r="AH914" s="499"/>
      <c r="AJ914" s="499"/>
    </row>
    <row r="915" spans="1:36" s="472" customFormat="1" ht="45.75" x14ac:dyDescent="0.25">
      <c r="A915" s="525"/>
      <c r="B915" s="692" t="s">
        <v>1856</v>
      </c>
      <c r="C915" s="1303" t="s">
        <v>1857</v>
      </c>
      <c r="D915" s="1303"/>
      <c r="E915" s="1303"/>
      <c r="F915" s="693" t="s">
        <v>3481</v>
      </c>
      <c r="G915" s="694">
        <v>1700</v>
      </c>
      <c r="H915" s="694"/>
      <c r="I915" s="694">
        <v>0.34</v>
      </c>
      <c r="J915" s="694"/>
      <c r="K915" s="694"/>
      <c r="L915" s="695"/>
      <c r="M915" s="696"/>
      <c r="X915" s="674"/>
      <c r="Y915" s="675"/>
      <c r="Z915" s="675"/>
      <c r="AA915" s="499"/>
      <c r="AC915" s="474" t="s">
        <v>1857</v>
      </c>
      <c r="AD915" s="540"/>
      <c r="AE915" s="717"/>
      <c r="AF915" s="474"/>
      <c r="AG915" s="717"/>
      <c r="AH915" s="499"/>
      <c r="AJ915" s="499"/>
    </row>
    <row r="916" spans="1:36" s="472" customFormat="1" ht="23.25" x14ac:dyDescent="0.25">
      <c r="A916" s="525"/>
      <c r="B916" s="692" t="s">
        <v>871</v>
      </c>
      <c r="C916" s="1303" t="s">
        <v>1859</v>
      </c>
      <c r="D916" s="1303"/>
      <c r="E916" s="1303"/>
      <c r="F916" s="693" t="s">
        <v>2826</v>
      </c>
      <c r="G916" s="694">
        <v>15620</v>
      </c>
      <c r="H916" s="694"/>
      <c r="I916" s="694">
        <v>1.56</v>
      </c>
      <c r="J916" s="694"/>
      <c r="K916" s="694"/>
      <c r="L916" s="695"/>
      <c r="M916" s="696"/>
      <c r="X916" s="674"/>
      <c r="Y916" s="675"/>
      <c r="Z916" s="675"/>
      <c r="AA916" s="499"/>
      <c r="AC916" s="474" t="s">
        <v>1859</v>
      </c>
      <c r="AD916" s="540"/>
      <c r="AE916" s="717"/>
      <c r="AF916" s="474"/>
      <c r="AG916" s="717"/>
      <c r="AH916" s="499"/>
      <c r="AJ916" s="499"/>
    </row>
    <row r="917" spans="1:36" s="472" customFormat="1" ht="23.25" x14ac:dyDescent="0.25">
      <c r="A917" s="525"/>
      <c r="B917" s="692" t="s">
        <v>1861</v>
      </c>
      <c r="C917" s="1303" t="s">
        <v>1862</v>
      </c>
      <c r="D917" s="1303"/>
      <c r="E917" s="1303"/>
      <c r="F917" s="693" t="s">
        <v>3482</v>
      </c>
      <c r="G917" s="694">
        <v>9420</v>
      </c>
      <c r="H917" s="694"/>
      <c r="I917" s="694">
        <v>0.94</v>
      </c>
      <c r="J917" s="694"/>
      <c r="K917" s="694"/>
      <c r="L917" s="695"/>
      <c r="M917" s="696"/>
      <c r="X917" s="674"/>
      <c r="Y917" s="675"/>
      <c r="Z917" s="675"/>
      <c r="AA917" s="499"/>
      <c r="AC917" s="474" t="s">
        <v>1862</v>
      </c>
      <c r="AD917" s="540"/>
      <c r="AE917" s="717"/>
      <c r="AF917" s="474"/>
      <c r="AG917" s="717"/>
      <c r="AH917" s="499"/>
      <c r="AJ917" s="499"/>
    </row>
    <row r="918" spans="1:36" s="472" customFormat="1" ht="57" x14ac:dyDescent="0.25">
      <c r="A918" s="676" t="s">
        <v>1455</v>
      </c>
      <c r="B918" s="677" t="s">
        <v>1667</v>
      </c>
      <c r="C918" s="1304" t="s">
        <v>1668</v>
      </c>
      <c r="D918" s="1304"/>
      <c r="E918" s="1304"/>
      <c r="F918" s="688">
        <v>8</v>
      </c>
      <c r="G918" s="679" t="s">
        <v>1236</v>
      </c>
      <c r="H918" s="679" t="s">
        <v>1237</v>
      </c>
      <c r="I918" s="679">
        <v>485</v>
      </c>
      <c r="J918" s="679">
        <v>107</v>
      </c>
      <c r="K918" s="680" t="s">
        <v>1244</v>
      </c>
      <c r="L918" s="689">
        <v>1.635</v>
      </c>
      <c r="M918" s="690">
        <v>13.08</v>
      </c>
      <c r="X918" s="674"/>
      <c r="Y918" s="675"/>
      <c r="Z918" s="675"/>
      <c r="AA918" s="499" t="s">
        <v>1668</v>
      </c>
      <c r="AC918" s="474"/>
      <c r="AD918" s="540"/>
      <c r="AE918" s="717"/>
      <c r="AF918" s="474"/>
      <c r="AG918" s="717"/>
      <c r="AH918" s="499"/>
      <c r="AJ918" s="499"/>
    </row>
    <row r="919" spans="1:36" s="472" customFormat="1" ht="15" x14ac:dyDescent="0.25">
      <c r="A919" s="682"/>
      <c r="B919" s="683"/>
      <c r="C919" s="684" t="s">
        <v>3483</v>
      </c>
      <c r="D919" s="685"/>
      <c r="E919" s="685"/>
      <c r="F919" s="685"/>
      <c r="G919" s="685"/>
      <c r="H919" s="685"/>
      <c r="I919" s="685"/>
      <c r="J919" s="685"/>
      <c r="K919" s="685"/>
      <c r="L919" s="685"/>
      <c r="M919" s="686"/>
      <c r="X919" s="674"/>
      <c r="Y919" s="675"/>
      <c r="Z919" s="675"/>
      <c r="AA919" s="499"/>
      <c r="AC919" s="474"/>
      <c r="AD919" s="540"/>
      <c r="AE919" s="717"/>
      <c r="AF919" s="474"/>
      <c r="AG919" s="717"/>
      <c r="AH919" s="499"/>
      <c r="AJ919" s="499"/>
    </row>
    <row r="920" spans="1:36" s="472" customFormat="1" ht="33.75" x14ac:dyDescent="0.25">
      <c r="A920" s="560"/>
      <c r="B920" s="691" t="s">
        <v>1670</v>
      </c>
      <c r="C920" s="1301" t="s">
        <v>1671</v>
      </c>
      <c r="D920" s="1301"/>
      <c r="E920" s="1301"/>
      <c r="F920" s="1301"/>
      <c r="G920" s="1301"/>
      <c r="H920" s="1301"/>
      <c r="I920" s="1301"/>
      <c r="J920" s="1301"/>
      <c r="K920" s="1301"/>
      <c r="L920" s="1301"/>
      <c r="M920" s="1302"/>
      <c r="X920" s="674"/>
      <c r="Y920" s="675"/>
      <c r="Z920" s="675"/>
      <c r="AA920" s="499"/>
      <c r="AB920" s="509" t="s">
        <v>1671</v>
      </c>
      <c r="AC920" s="474"/>
      <c r="AD920" s="540"/>
      <c r="AE920" s="717"/>
      <c r="AF920" s="474"/>
      <c r="AG920" s="717"/>
      <c r="AH920" s="499"/>
      <c r="AJ920" s="499"/>
    </row>
    <row r="921" spans="1:36" s="472" customFormat="1" ht="15" x14ac:dyDescent="0.25">
      <c r="A921" s="843"/>
      <c r="B921" s="844"/>
      <c r="C921" s="844"/>
      <c r="D921" s="844"/>
      <c r="E921" s="845" t="s">
        <v>2841</v>
      </c>
      <c r="F921" s="846"/>
      <c r="G921" s="847"/>
      <c r="H921" s="666"/>
      <c r="I921" s="848">
        <v>122</v>
      </c>
      <c r="J921" s="849"/>
      <c r="K921" s="849"/>
      <c r="L921" s="850"/>
      <c r="M921" s="851"/>
      <c r="X921" s="674"/>
      <c r="Y921" s="675"/>
      <c r="Z921" s="675"/>
      <c r="AA921" s="499"/>
      <c r="AC921" s="474"/>
      <c r="AD921" s="540"/>
      <c r="AE921" s="717"/>
      <c r="AF921" s="474"/>
      <c r="AG921" s="717"/>
      <c r="AH921" s="499"/>
      <c r="AJ921" s="499"/>
    </row>
    <row r="922" spans="1:36" s="472" customFormat="1" ht="15" x14ac:dyDescent="0.25">
      <c r="A922" s="843"/>
      <c r="B922" s="844"/>
      <c r="C922" s="844"/>
      <c r="D922" s="844"/>
      <c r="E922" s="845" t="s">
        <v>2842</v>
      </c>
      <c r="F922" s="846"/>
      <c r="G922" s="847"/>
      <c r="H922" s="666"/>
      <c r="I922" s="848">
        <v>91</v>
      </c>
      <c r="J922" s="849"/>
      <c r="K922" s="849"/>
      <c r="L922" s="850"/>
      <c r="M922" s="851"/>
      <c r="X922" s="674"/>
      <c r="Y922" s="675"/>
      <c r="Z922" s="675"/>
      <c r="AA922" s="499"/>
      <c r="AC922" s="474"/>
      <c r="AD922" s="540"/>
      <c r="AE922" s="717"/>
      <c r="AF922" s="474"/>
      <c r="AG922" s="717"/>
      <c r="AH922" s="499"/>
      <c r="AJ922" s="499"/>
    </row>
    <row r="923" spans="1:36" s="472" customFormat="1" ht="15" x14ac:dyDescent="0.25">
      <c r="A923" s="843"/>
      <c r="B923" s="844"/>
      <c r="C923" s="844"/>
      <c r="D923" s="844"/>
      <c r="E923" s="845" t="s">
        <v>2707</v>
      </c>
      <c r="F923" s="846"/>
      <c r="G923" s="847"/>
      <c r="H923" s="666"/>
      <c r="I923" s="848">
        <v>698</v>
      </c>
      <c r="J923" s="849"/>
      <c r="K923" s="849"/>
      <c r="L923" s="850"/>
      <c r="M923" s="851"/>
      <c r="X923" s="674"/>
      <c r="Y923" s="675"/>
      <c r="Z923" s="675"/>
      <c r="AA923" s="499"/>
      <c r="AC923" s="474"/>
      <c r="AD923" s="540"/>
      <c r="AE923" s="717"/>
      <c r="AF923" s="474"/>
      <c r="AG923" s="717"/>
      <c r="AH923" s="499"/>
      <c r="AJ923" s="499"/>
    </row>
    <row r="924" spans="1:36" s="472" customFormat="1" ht="23.25" x14ac:dyDescent="0.25">
      <c r="A924" s="525"/>
      <c r="B924" s="692" t="s">
        <v>1672</v>
      </c>
      <c r="C924" s="1303" t="s">
        <v>1673</v>
      </c>
      <c r="D924" s="1303"/>
      <c r="E924" s="1303"/>
      <c r="F924" s="693" t="s">
        <v>2843</v>
      </c>
      <c r="G924" s="694" t="s">
        <v>1675</v>
      </c>
      <c r="H924" s="694"/>
      <c r="I924" s="694">
        <v>106.86</v>
      </c>
      <c r="J924" s="694">
        <v>106.86</v>
      </c>
      <c r="K924" s="694"/>
      <c r="L924" s="695"/>
      <c r="M924" s="696"/>
      <c r="X924" s="674"/>
      <c r="Y924" s="675"/>
      <c r="Z924" s="675"/>
      <c r="AA924" s="499"/>
      <c r="AC924" s="474" t="s">
        <v>1673</v>
      </c>
      <c r="AD924" s="540"/>
      <c r="AE924" s="717"/>
      <c r="AF924" s="474"/>
      <c r="AG924" s="717"/>
      <c r="AH924" s="499"/>
      <c r="AJ924" s="499"/>
    </row>
    <row r="925" spans="1:36" s="472" customFormat="1" ht="23.25" x14ac:dyDescent="0.25">
      <c r="A925" s="525"/>
      <c r="B925" s="692" t="s">
        <v>651</v>
      </c>
      <c r="C925" s="1303" t="s">
        <v>1676</v>
      </c>
      <c r="D925" s="1303"/>
      <c r="E925" s="1303"/>
      <c r="F925" s="693" t="s">
        <v>2844</v>
      </c>
      <c r="G925" s="694">
        <v>0</v>
      </c>
      <c r="H925" s="694">
        <v>0</v>
      </c>
      <c r="I925" s="694">
        <v>0</v>
      </c>
      <c r="J925" s="694"/>
      <c r="K925" s="694">
        <v>0</v>
      </c>
      <c r="L925" s="695"/>
      <c r="M925" s="696"/>
      <c r="X925" s="674"/>
      <c r="Y925" s="675"/>
      <c r="Z925" s="675"/>
      <c r="AA925" s="499"/>
      <c r="AC925" s="474" t="s">
        <v>1676</v>
      </c>
      <c r="AD925" s="540"/>
      <c r="AE925" s="717"/>
      <c r="AF925" s="474"/>
      <c r="AG925" s="717"/>
      <c r="AH925" s="499"/>
      <c r="AJ925" s="499"/>
    </row>
    <row r="926" spans="1:36" s="472" customFormat="1" ht="34.5" x14ac:dyDescent="0.25">
      <c r="A926" s="525"/>
      <c r="B926" s="692" t="s">
        <v>1678</v>
      </c>
      <c r="C926" s="1303" t="s">
        <v>1679</v>
      </c>
      <c r="D926" s="1303"/>
      <c r="E926" s="1303"/>
      <c r="F926" s="693" t="s">
        <v>2845</v>
      </c>
      <c r="G926" s="694">
        <v>111.99</v>
      </c>
      <c r="H926" s="694" t="s">
        <v>1681</v>
      </c>
      <c r="I926" s="694">
        <v>250.86</v>
      </c>
      <c r="J926" s="694"/>
      <c r="K926" s="694" t="s">
        <v>2846</v>
      </c>
      <c r="L926" s="695"/>
      <c r="M926" s="696"/>
      <c r="X926" s="674"/>
      <c r="Y926" s="675"/>
      <c r="Z926" s="675"/>
      <c r="AA926" s="499"/>
      <c r="AC926" s="474" t="s">
        <v>1679</v>
      </c>
      <c r="AD926" s="540"/>
      <c r="AE926" s="717"/>
      <c r="AF926" s="474"/>
      <c r="AG926" s="717"/>
      <c r="AH926" s="499"/>
      <c r="AJ926" s="499"/>
    </row>
    <row r="927" spans="1:36" s="472" customFormat="1" ht="34.5" x14ac:dyDescent="0.25">
      <c r="A927" s="525"/>
      <c r="B927" s="692" t="s">
        <v>1683</v>
      </c>
      <c r="C927" s="1303" t="s">
        <v>1684</v>
      </c>
      <c r="D927" s="1303"/>
      <c r="E927" s="1303"/>
      <c r="F927" s="693" t="s">
        <v>2847</v>
      </c>
      <c r="G927" s="694">
        <v>1</v>
      </c>
      <c r="H927" s="694"/>
      <c r="I927" s="694">
        <v>1.44</v>
      </c>
      <c r="J927" s="694"/>
      <c r="K927" s="694"/>
      <c r="L927" s="695"/>
      <c r="M927" s="696"/>
      <c r="X927" s="674"/>
      <c r="Y927" s="675"/>
      <c r="Z927" s="675"/>
      <c r="AA927" s="499"/>
      <c r="AC927" s="474" t="s">
        <v>1684</v>
      </c>
      <c r="AD927" s="540"/>
      <c r="AE927" s="717"/>
      <c r="AF927" s="474"/>
      <c r="AG927" s="717"/>
      <c r="AH927" s="499"/>
      <c r="AJ927" s="499"/>
    </row>
    <row r="928" spans="1:36" s="472" customFormat="1" ht="57" x14ac:dyDescent="0.25">
      <c r="A928" s="676" t="s">
        <v>1457</v>
      </c>
      <c r="B928" s="677" t="s">
        <v>1686</v>
      </c>
      <c r="C928" s="1304" t="s">
        <v>1687</v>
      </c>
      <c r="D928" s="1304"/>
      <c r="E928" s="1304"/>
      <c r="F928" s="688">
        <v>16</v>
      </c>
      <c r="G928" s="679" t="s">
        <v>1688</v>
      </c>
      <c r="H928" s="679"/>
      <c r="I928" s="679">
        <v>185</v>
      </c>
      <c r="J928" s="679">
        <v>182</v>
      </c>
      <c r="K928" s="680"/>
      <c r="L928" s="689">
        <v>1.395</v>
      </c>
      <c r="M928" s="690">
        <v>22.32</v>
      </c>
      <c r="X928" s="674"/>
      <c r="Y928" s="675"/>
      <c r="Z928" s="675"/>
      <c r="AA928" s="499" t="s">
        <v>1687</v>
      </c>
      <c r="AC928" s="474"/>
      <c r="AD928" s="540"/>
      <c r="AE928" s="717"/>
      <c r="AF928" s="474"/>
      <c r="AG928" s="717"/>
      <c r="AH928" s="499"/>
      <c r="AJ928" s="499"/>
    </row>
    <row r="929" spans="1:36" s="472" customFormat="1" ht="15" x14ac:dyDescent="0.25">
      <c r="A929" s="682"/>
      <c r="B929" s="683"/>
      <c r="C929" s="684" t="s">
        <v>2828</v>
      </c>
      <c r="D929" s="685"/>
      <c r="E929" s="685"/>
      <c r="F929" s="685"/>
      <c r="G929" s="685"/>
      <c r="H929" s="685"/>
      <c r="I929" s="685"/>
      <c r="J929" s="685"/>
      <c r="K929" s="685"/>
      <c r="L929" s="685"/>
      <c r="M929" s="686"/>
      <c r="X929" s="674"/>
      <c r="Y929" s="675"/>
      <c r="Z929" s="675"/>
      <c r="AA929" s="499"/>
      <c r="AC929" s="474"/>
      <c r="AD929" s="540"/>
      <c r="AE929" s="717"/>
      <c r="AF929" s="474"/>
      <c r="AG929" s="717"/>
      <c r="AH929" s="499"/>
      <c r="AJ929" s="499"/>
    </row>
    <row r="930" spans="1:36" s="472" customFormat="1" ht="33.75" x14ac:dyDescent="0.25">
      <c r="A930" s="560"/>
      <c r="B930" s="691" t="s">
        <v>1670</v>
      </c>
      <c r="C930" s="1301" t="s">
        <v>1671</v>
      </c>
      <c r="D930" s="1301"/>
      <c r="E930" s="1301"/>
      <c r="F930" s="1301"/>
      <c r="G930" s="1301"/>
      <c r="H930" s="1301"/>
      <c r="I930" s="1301"/>
      <c r="J930" s="1301"/>
      <c r="K930" s="1301"/>
      <c r="L930" s="1301"/>
      <c r="M930" s="1302"/>
      <c r="X930" s="674"/>
      <c r="Y930" s="675"/>
      <c r="Z930" s="675"/>
      <c r="AA930" s="499"/>
      <c r="AB930" s="509" t="s">
        <v>1671</v>
      </c>
      <c r="AC930" s="474"/>
      <c r="AD930" s="540"/>
      <c r="AE930" s="717"/>
      <c r="AF930" s="474"/>
      <c r="AG930" s="717"/>
      <c r="AH930" s="499"/>
      <c r="AJ930" s="499"/>
    </row>
    <row r="931" spans="1:36" s="472" customFormat="1" ht="15" x14ac:dyDescent="0.25">
      <c r="A931" s="843"/>
      <c r="B931" s="844"/>
      <c r="C931" s="844"/>
      <c r="D931" s="844"/>
      <c r="E931" s="845" t="s">
        <v>3484</v>
      </c>
      <c r="F931" s="846"/>
      <c r="G931" s="847"/>
      <c r="H931" s="666"/>
      <c r="I931" s="848">
        <v>146</v>
      </c>
      <c r="J931" s="849"/>
      <c r="K931" s="849"/>
      <c r="L931" s="850"/>
      <c r="M931" s="851"/>
      <c r="X931" s="674"/>
      <c r="Y931" s="675"/>
      <c r="Z931" s="675"/>
      <c r="AA931" s="499"/>
      <c r="AC931" s="474"/>
      <c r="AD931" s="540"/>
      <c r="AE931" s="717"/>
      <c r="AF931" s="474"/>
      <c r="AG931" s="717"/>
      <c r="AH931" s="499"/>
      <c r="AJ931" s="499"/>
    </row>
    <row r="932" spans="1:36" s="472" customFormat="1" ht="15" x14ac:dyDescent="0.25">
      <c r="A932" s="843"/>
      <c r="B932" s="844"/>
      <c r="C932" s="844"/>
      <c r="D932" s="844"/>
      <c r="E932" s="845" t="s">
        <v>3485</v>
      </c>
      <c r="F932" s="846"/>
      <c r="G932" s="847"/>
      <c r="H932" s="666"/>
      <c r="I932" s="848">
        <v>109</v>
      </c>
      <c r="J932" s="849"/>
      <c r="K932" s="849"/>
      <c r="L932" s="850"/>
      <c r="M932" s="851"/>
      <c r="X932" s="674"/>
      <c r="Y932" s="675"/>
      <c r="Z932" s="675"/>
      <c r="AA932" s="499"/>
      <c r="AC932" s="474"/>
      <c r="AD932" s="540"/>
      <c r="AE932" s="717"/>
      <c r="AF932" s="474"/>
      <c r="AG932" s="717"/>
      <c r="AH932" s="499"/>
      <c r="AJ932" s="499"/>
    </row>
    <row r="933" spans="1:36" s="472" customFormat="1" ht="15" x14ac:dyDescent="0.25">
      <c r="A933" s="843"/>
      <c r="B933" s="844"/>
      <c r="C933" s="844"/>
      <c r="D933" s="844"/>
      <c r="E933" s="845" t="s">
        <v>2707</v>
      </c>
      <c r="F933" s="846"/>
      <c r="G933" s="847"/>
      <c r="H933" s="666"/>
      <c r="I933" s="848">
        <v>440</v>
      </c>
      <c r="J933" s="849"/>
      <c r="K933" s="849"/>
      <c r="L933" s="850"/>
      <c r="M933" s="851"/>
      <c r="X933" s="674"/>
      <c r="Y933" s="675"/>
      <c r="Z933" s="675"/>
      <c r="AA933" s="499"/>
      <c r="AC933" s="474"/>
      <c r="AD933" s="540"/>
      <c r="AE933" s="717"/>
      <c r="AF933" s="474"/>
      <c r="AG933" s="717"/>
      <c r="AH933" s="499"/>
      <c r="AJ933" s="499"/>
    </row>
    <row r="934" spans="1:36" s="472" customFormat="1" ht="23.25" x14ac:dyDescent="0.25">
      <c r="A934" s="525"/>
      <c r="B934" s="692" t="s">
        <v>1672</v>
      </c>
      <c r="C934" s="1303" t="s">
        <v>1673</v>
      </c>
      <c r="D934" s="1303"/>
      <c r="E934" s="1303"/>
      <c r="F934" s="693" t="s">
        <v>3486</v>
      </c>
      <c r="G934" s="694" t="s">
        <v>1675</v>
      </c>
      <c r="H934" s="694"/>
      <c r="I934" s="694">
        <v>182.35</v>
      </c>
      <c r="J934" s="694">
        <v>182.35</v>
      </c>
      <c r="K934" s="694"/>
      <c r="L934" s="695"/>
      <c r="M934" s="696"/>
      <c r="X934" s="674"/>
      <c r="Y934" s="675"/>
      <c r="Z934" s="675"/>
      <c r="AA934" s="499"/>
      <c r="AC934" s="474" t="s">
        <v>1673</v>
      </c>
      <c r="AD934" s="540"/>
      <c r="AE934" s="717"/>
      <c r="AF934" s="474"/>
      <c r="AG934" s="717"/>
      <c r="AH934" s="499"/>
      <c r="AJ934" s="499"/>
    </row>
    <row r="935" spans="1:36" s="472" customFormat="1" ht="34.5" x14ac:dyDescent="0.25">
      <c r="A935" s="525"/>
      <c r="B935" s="692" t="s">
        <v>1683</v>
      </c>
      <c r="C935" s="1303" t="s">
        <v>1684</v>
      </c>
      <c r="D935" s="1303"/>
      <c r="E935" s="1303"/>
      <c r="F935" s="693" t="s">
        <v>3487</v>
      </c>
      <c r="G935" s="694">
        <v>1</v>
      </c>
      <c r="H935" s="694"/>
      <c r="I935" s="694">
        <v>2.4</v>
      </c>
      <c r="J935" s="694"/>
      <c r="K935" s="694"/>
      <c r="L935" s="695"/>
      <c r="M935" s="696"/>
      <c r="X935" s="674"/>
      <c r="Y935" s="675"/>
      <c r="Z935" s="675"/>
      <c r="AA935" s="499"/>
      <c r="AC935" s="474" t="s">
        <v>1684</v>
      </c>
      <c r="AD935" s="540"/>
      <c r="AE935" s="717"/>
      <c r="AF935" s="474"/>
      <c r="AG935" s="717"/>
      <c r="AH935" s="499"/>
      <c r="AJ935" s="499"/>
    </row>
    <row r="936" spans="1:36" s="472" customFormat="1" ht="57" x14ac:dyDescent="0.25">
      <c r="A936" s="676" t="s">
        <v>1458</v>
      </c>
      <c r="B936" s="677" t="s">
        <v>1667</v>
      </c>
      <c r="C936" s="1304" t="s">
        <v>1935</v>
      </c>
      <c r="D936" s="1304"/>
      <c r="E936" s="1304"/>
      <c r="F936" s="688">
        <v>4</v>
      </c>
      <c r="G936" s="679" t="s">
        <v>1236</v>
      </c>
      <c r="H936" s="679" t="s">
        <v>1237</v>
      </c>
      <c r="I936" s="679">
        <v>242</v>
      </c>
      <c r="J936" s="679">
        <v>53</v>
      </c>
      <c r="K936" s="680" t="s">
        <v>1459</v>
      </c>
      <c r="L936" s="689">
        <v>1.635</v>
      </c>
      <c r="M936" s="690">
        <v>6.54</v>
      </c>
      <c r="X936" s="674"/>
      <c r="Y936" s="675"/>
      <c r="Z936" s="675"/>
      <c r="AA936" s="499" t="s">
        <v>1935</v>
      </c>
      <c r="AC936" s="474"/>
      <c r="AD936" s="540"/>
      <c r="AE936" s="717"/>
      <c r="AF936" s="474"/>
      <c r="AG936" s="717"/>
      <c r="AH936" s="499"/>
      <c r="AJ936" s="499"/>
    </row>
    <row r="937" spans="1:36" s="472" customFormat="1" ht="33.75" x14ac:dyDescent="0.25">
      <c r="A937" s="560"/>
      <c r="B937" s="691" t="s">
        <v>1670</v>
      </c>
      <c r="C937" s="1301" t="s">
        <v>1671</v>
      </c>
      <c r="D937" s="1301"/>
      <c r="E937" s="1301"/>
      <c r="F937" s="1301"/>
      <c r="G937" s="1301"/>
      <c r="H937" s="1301"/>
      <c r="I937" s="1301"/>
      <c r="J937" s="1301"/>
      <c r="K937" s="1301"/>
      <c r="L937" s="1301"/>
      <c r="M937" s="1302"/>
      <c r="X937" s="674"/>
      <c r="Y937" s="675"/>
      <c r="Z937" s="675"/>
      <c r="AA937" s="499"/>
      <c r="AB937" s="509" t="s">
        <v>1671</v>
      </c>
      <c r="AC937" s="474"/>
      <c r="AD937" s="540"/>
      <c r="AE937" s="717"/>
      <c r="AF937" s="474"/>
      <c r="AG937" s="717"/>
      <c r="AH937" s="499"/>
      <c r="AJ937" s="499"/>
    </row>
    <row r="938" spans="1:36" s="472" customFormat="1" ht="15" x14ac:dyDescent="0.25">
      <c r="A938" s="843"/>
      <c r="B938" s="844"/>
      <c r="C938" s="844"/>
      <c r="D938" s="844"/>
      <c r="E938" s="845" t="s">
        <v>3488</v>
      </c>
      <c r="F938" s="846"/>
      <c r="G938" s="847"/>
      <c r="H938" s="666"/>
      <c r="I938" s="848">
        <v>61</v>
      </c>
      <c r="J938" s="849"/>
      <c r="K938" s="849"/>
      <c r="L938" s="850"/>
      <c r="M938" s="851"/>
      <c r="X938" s="674"/>
      <c r="Y938" s="675"/>
      <c r="Z938" s="675"/>
      <c r="AA938" s="499"/>
      <c r="AC938" s="474"/>
      <c r="AD938" s="540"/>
      <c r="AE938" s="717"/>
      <c r="AF938" s="474"/>
      <c r="AG938" s="717"/>
      <c r="AH938" s="499"/>
      <c r="AJ938" s="499"/>
    </row>
    <row r="939" spans="1:36" s="472" customFormat="1" ht="15" x14ac:dyDescent="0.25">
      <c r="A939" s="843"/>
      <c r="B939" s="844"/>
      <c r="C939" s="844"/>
      <c r="D939" s="844"/>
      <c r="E939" s="845" t="s">
        <v>3489</v>
      </c>
      <c r="F939" s="846"/>
      <c r="G939" s="847"/>
      <c r="H939" s="666"/>
      <c r="I939" s="848">
        <v>46</v>
      </c>
      <c r="J939" s="849"/>
      <c r="K939" s="849"/>
      <c r="L939" s="850"/>
      <c r="M939" s="851"/>
      <c r="X939" s="674"/>
      <c r="Y939" s="675"/>
      <c r="Z939" s="675"/>
      <c r="AA939" s="499"/>
      <c r="AC939" s="474"/>
      <c r="AD939" s="540"/>
      <c r="AE939" s="717"/>
      <c r="AF939" s="474"/>
      <c r="AG939" s="717"/>
      <c r="AH939" s="499"/>
      <c r="AJ939" s="499"/>
    </row>
    <row r="940" spans="1:36" s="472" customFormat="1" ht="15" x14ac:dyDescent="0.25">
      <c r="A940" s="843"/>
      <c r="B940" s="844"/>
      <c r="C940" s="844"/>
      <c r="D940" s="844"/>
      <c r="E940" s="845" t="s">
        <v>2707</v>
      </c>
      <c r="F940" s="846"/>
      <c r="G940" s="847"/>
      <c r="H940" s="666"/>
      <c r="I940" s="848">
        <v>349</v>
      </c>
      <c r="J940" s="849"/>
      <c r="K940" s="849"/>
      <c r="L940" s="850"/>
      <c r="M940" s="851"/>
      <c r="X940" s="674"/>
      <c r="Y940" s="675"/>
      <c r="Z940" s="675"/>
      <c r="AA940" s="499"/>
      <c r="AC940" s="474"/>
      <c r="AD940" s="540"/>
      <c r="AE940" s="717"/>
      <c r="AF940" s="474"/>
      <c r="AG940" s="717"/>
      <c r="AH940" s="499"/>
      <c r="AJ940" s="499"/>
    </row>
    <row r="941" spans="1:36" s="472" customFormat="1" ht="23.25" x14ac:dyDescent="0.25">
      <c r="A941" s="525"/>
      <c r="B941" s="692" t="s">
        <v>1672</v>
      </c>
      <c r="C941" s="1303" t="s">
        <v>1673</v>
      </c>
      <c r="D941" s="1303"/>
      <c r="E941" s="1303"/>
      <c r="F941" s="693" t="s">
        <v>3490</v>
      </c>
      <c r="G941" s="694" t="s">
        <v>1675</v>
      </c>
      <c r="H941" s="694"/>
      <c r="I941" s="694">
        <v>53.43</v>
      </c>
      <c r="J941" s="694">
        <v>53.43</v>
      </c>
      <c r="K941" s="694"/>
      <c r="L941" s="695"/>
      <c r="M941" s="696"/>
      <c r="X941" s="674"/>
      <c r="Y941" s="675"/>
      <c r="Z941" s="675"/>
      <c r="AA941" s="499"/>
      <c r="AC941" s="474" t="s">
        <v>1673</v>
      </c>
      <c r="AD941" s="540"/>
      <c r="AE941" s="717"/>
      <c r="AF941" s="474"/>
      <c r="AG941" s="717"/>
      <c r="AH941" s="499"/>
      <c r="AJ941" s="499"/>
    </row>
    <row r="942" spans="1:36" s="472" customFormat="1" ht="23.25" x14ac:dyDescent="0.25">
      <c r="A942" s="525"/>
      <c r="B942" s="692" t="s">
        <v>651</v>
      </c>
      <c r="C942" s="1303" t="s">
        <v>1676</v>
      </c>
      <c r="D942" s="1303"/>
      <c r="E942" s="1303"/>
      <c r="F942" s="693" t="s">
        <v>3491</v>
      </c>
      <c r="G942" s="694">
        <v>0</v>
      </c>
      <c r="H942" s="694">
        <v>0</v>
      </c>
      <c r="I942" s="694">
        <v>0</v>
      </c>
      <c r="J942" s="694"/>
      <c r="K942" s="694">
        <v>0</v>
      </c>
      <c r="L942" s="695"/>
      <c r="M942" s="696"/>
      <c r="X942" s="674"/>
      <c r="Y942" s="675"/>
      <c r="Z942" s="675"/>
      <c r="AA942" s="499"/>
      <c r="AC942" s="474" t="s">
        <v>1676</v>
      </c>
      <c r="AD942" s="540"/>
      <c r="AE942" s="717"/>
      <c r="AF942" s="474"/>
      <c r="AG942" s="717"/>
      <c r="AH942" s="499"/>
      <c r="AJ942" s="499"/>
    </row>
    <row r="943" spans="1:36" s="472" customFormat="1" ht="34.5" x14ac:dyDescent="0.25">
      <c r="A943" s="525"/>
      <c r="B943" s="692" t="s">
        <v>1678</v>
      </c>
      <c r="C943" s="1303" t="s">
        <v>1679</v>
      </c>
      <c r="D943" s="1303"/>
      <c r="E943" s="1303"/>
      <c r="F943" s="693" t="s">
        <v>3492</v>
      </c>
      <c r="G943" s="694">
        <v>111.99</v>
      </c>
      <c r="H943" s="694" t="s">
        <v>1681</v>
      </c>
      <c r="I943" s="694">
        <v>125.43</v>
      </c>
      <c r="J943" s="694"/>
      <c r="K943" s="694" t="s">
        <v>3493</v>
      </c>
      <c r="L943" s="695"/>
      <c r="M943" s="696"/>
      <c r="X943" s="674"/>
      <c r="Y943" s="675"/>
      <c r="Z943" s="675"/>
      <c r="AA943" s="499"/>
      <c r="AC943" s="474" t="s">
        <v>1679</v>
      </c>
      <c r="AD943" s="540"/>
      <c r="AE943" s="717"/>
      <c r="AF943" s="474"/>
      <c r="AG943" s="717"/>
      <c r="AH943" s="499"/>
      <c r="AJ943" s="499"/>
    </row>
    <row r="944" spans="1:36" s="472" customFormat="1" ht="34.5" x14ac:dyDescent="0.25">
      <c r="A944" s="525"/>
      <c r="B944" s="692" t="s">
        <v>1683</v>
      </c>
      <c r="C944" s="1303" t="s">
        <v>1684</v>
      </c>
      <c r="D944" s="1303"/>
      <c r="E944" s="1303"/>
      <c r="F944" s="693" t="s">
        <v>3494</v>
      </c>
      <c r="G944" s="694">
        <v>1</v>
      </c>
      <c r="H944" s="694"/>
      <c r="I944" s="694">
        <v>0.72</v>
      </c>
      <c r="J944" s="694"/>
      <c r="K944" s="694"/>
      <c r="L944" s="695"/>
      <c r="M944" s="696"/>
      <c r="X944" s="674"/>
      <c r="Y944" s="675"/>
      <c r="Z944" s="675"/>
      <c r="AA944" s="499"/>
      <c r="AC944" s="474" t="s">
        <v>1684</v>
      </c>
      <c r="AD944" s="540"/>
      <c r="AE944" s="717"/>
      <c r="AF944" s="474"/>
      <c r="AG944" s="717"/>
      <c r="AH944" s="499"/>
      <c r="AJ944" s="499"/>
    </row>
    <row r="945" spans="1:36" s="472" customFormat="1" ht="68.25" x14ac:dyDescent="0.25">
      <c r="A945" s="676" t="s">
        <v>1460</v>
      </c>
      <c r="B945" s="677" t="s">
        <v>1667</v>
      </c>
      <c r="C945" s="1304" t="s">
        <v>1942</v>
      </c>
      <c r="D945" s="1304"/>
      <c r="E945" s="1304"/>
      <c r="F945" s="688">
        <v>8</v>
      </c>
      <c r="G945" s="679" t="s">
        <v>1236</v>
      </c>
      <c r="H945" s="679" t="s">
        <v>1237</v>
      </c>
      <c r="I945" s="679">
        <v>485</v>
      </c>
      <c r="J945" s="679">
        <v>107</v>
      </c>
      <c r="K945" s="680" t="s">
        <v>1244</v>
      </c>
      <c r="L945" s="689">
        <v>1.635</v>
      </c>
      <c r="M945" s="690">
        <v>13.08</v>
      </c>
      <c r="X945" s="674"/>
      <c r="Y945" s="675"/>
      <c r="Z945" s="675"/>
      <c r="AA945" s="499" t="s">
        <v>1942</v>
      </c>
      <c r="AC945" s="474"/>
      <c r="AD945" s="540"/>
      <c r="AE945" s="717"/>
      <c r="AF945" s="474"/>
      <c r="AG945" s="717"/>
      <c r="AH945" s="499"/>
      <c r="AJ945" s="499"/>
    </row>
    <row r="946" spans="1:36" s="472" customFormat="1" ht="33.75" x14ac:dyDescent="0.25">
      <c r="A946" s="560"/>
      <c r="B946" s="691" t="s">
        <v>1670</v>
      </c>
      <c r="C946" s="1301" t="s">
        <v>1671</v>
      </c>
      <c r="D946" s="1301"/>
      <c r="E946" s="1301"/>
      <c r="F946" s="1301"/>
      <c r="G946" s="1301"/>
      <c r="H946" s="1301"/>
      <c r="I946" s="1301"/>
      <c r="J946" s="1301"/>
      <c r="K946" s="1301"/>
      <c r="L946" s="1301"/>
      <c r="M946" s="1302"/>
      <c r="X946" s="674"/>
      <c r="Y946" s="675"/>
      <c r="Z946" s="675"/>
      <c r="AA946" s="499"/>
      <c r="AB946" s="509" t="s">
        <v>1671</v>
      </c>
      <c r="AC946" s="474"/>
      <c r="AD946" s="540"/>
      <c r="AE946" s="717"/>
      <c r="AF946" s="474"/>
      <c r="AG946" s="717"/>
      <c r="AH946" s="499"/>
      <c r="AJ946" s="499"/>
    </row>
    <row r="947" spans="1:36" s="472" customFormat="1" ht="15" x14ac:dyDescent="0.25">
      <c r="A947" s="843"/>
      <c r="B947" s="844"/>
      <c r="C947" s="844"/>
      <c r="D947" s="844"/>
      <c r="E947" s="845" t="s">
        <v>2841</v>
      </c>
      <c r="F947" s="846"/>
      <c r="G947" s="847"/>
      <c r="H947" s="666"/>
      <c r="I947" s="848">
        <v>122</v>
      </c>
      <c r="J947" s="849"/>
      <c r="K947" s="849"/>
      <c r="L947" s="850"/>
      <c r="M947" s="851"/>
      <c r="X947" s="674"/>
      <c r="Y947" s="675"/>
      <c r="Z947" s="675"/>
      <c r="AA947" s="499"/>
      <c r="AC947" s="474"/>
      <c r="AD947" s="540"/>
      <c r="AE947" s="717"/>
      <c r="AF947" s="474"/>
      <c r="AG947" s="717"/>
      <c r="AH947" s="499"/>
      <c r="AJ947" s="499"/>
    </row>
    <row r="948" spans="1:36" s="472" customFormat="1" ht="15" x14ac:dyDescent="0.25">
      <c r="A948" s="843"/>
      <c r="B948" s="844"/>
      <c r="C948" s="844"/>
      <c r="D948" s="844"/>
      <c r="E948" s="845" t="s">
        <v>2842</v>
      </c>
      <c r="F948" s="846"/>
      <c r="G948" s="847"/>
      <c r="H948" s="666"/>
      <c r="I948" s="848">
        <v>91</v>
      </c>
      <c r="J948" s="849"/>
      <c r="K948" s="849"/>
      <c r="L948" s="850"/>
      <c r="M948" s="851"/>
      <c r="X948" s="674"/>
      <c r="Y948" s="675"/>
      <c r="Z948" s="675"/>
      <c r="AA948" s="499"/>
      <c r="AC948" s="474"/>
      <c r="AD948" s="540"/>
      <c r="AE948" s="717"/>
      <c r="AF948" s="474"/>
      <c r="AG948" s="717"/>
      <c r="AH948" s="499"/>
      <c r="AJ948" s="499"/>
    </row>
    <row r="949" spans="1:36" s="472" customFormat="1" ht="15" x14ac:dyDescent="0.25">
      <c r="A949" s="843"/>
      <c r="B949" s="844"/>
      <c r="C949" s="844"/>
      <c r="D949" s="844"/>
      <c r="E949" s="845" t="s">
        <v>2707</v>
      </c>
      <c r="F949" s="846"/>
      <c r="G949" s="847"/>
      <c r="H949" s="666"/>
      <c r="I949" s="848">
        <v>698</v>
      </c>
      <c r="J949" s="849"/>
      <c r="K949" s="849"/>
      <c r="L949" s="850"/>
      <c r="M949" s="851"/>
      <c r="X949" s="674"/>
      <c r="Y949" s="675"/>
      <c r="Z949" s="675"/>
      <c r="AA949" s="499"/>
      <c r="AC949" s="474"/>
      <c r="AD949" s="540"/>
      <c r="AE949" s="717"/>
      <c r="AF949" s="474"/>
      <c r="AG949" s="717"/>
      <c r="AH949" s="499"/>
      <c r="AJ949" s="499"/>
    </row>
    <row r="950" spans="1:36" s="472" customFormat="1" ht="23.25" x14ac:dyDescent="0.25">
      <c r="A950" s="525"/>
      <c r="B950" s="692" t="s">
        <v>1672</v>
      </c>
      <c r="C950" s="1303" t="s">
        <v>1673</v>
      </c>
      <c r="D950" s="1303"/>
      <c r="E950" s="1303"/>
      <c r="F950" s="693" t="s">
        <v>2843</v>
      </c>
      <c r="G950" s="694" t="s">
        <v>1675</v>
      </c>
      <c r="H950" s="694"/>
      <c r="I950" s="694">
        <v>106.86</v>
      </c>
      <c r="J950" s="694">
        <v>106.86</v>
      </c>
      <c r="K950" s="694"/>
      <c r="L950" s="695"/>
      <c r="M950" s="696"/>
      <c r="X950" s="674"/>
      <c r="Y950" s="675"/>
      <c r="Z950" s="675"/>
      <c r="AA950" s="499"/>
      <c r="AC950" s="474" t="s">
        <v>1673</v>
      </c>
      <c r="AD950" s="540"/>
      <c r="AE950" s="717"/>
      <c r="AF950" s="474"/>
      <c r="AG950" s="717"/>
      <c r="AH950" s="499"/>
      <c r="AJ950" s="499"/>
    </row>
    <row r="951" spans="1:36" s="472" customFormat="1" ht="23.25" x14ac:dyDescent="0.25">
      <c r="A951" s="525"/>
      <c r="B951" s="692" t="s">
        <v>651</v>
      </c>
      <c r="C951" s="1303" t="s">
        <v>1676</v>
      </c>
      <c r="D951" s="1303"/>
      <c r="E951" s="1303"/>
      <c r="F951" s="693" t="s">
        <v>2844</v>
      </c>
      <c r="G951" s="694">
        <v>0</v>
      </c>
      <c r="H951" s="694">
        <v>0</v>
      </c>
      <c r="I951" s="694">
        <v>0</v>
      </c>
      <c r="J951" s="694"/>
      <c r="K951" s="694">
        <v>0</v>
      </c>
      <c r="L951" s="695"/>
      <c r="M951" s="696"/>
      <c r="X951" s="674"/>
      <c r="Y951" s="675"/>
      <c r="Z951" s="675"/>
      <c r="AA951" s="499"/>
      <c r="AC951" s="474" t="s">
        <v>1676</v>
      </c>
      <c r="AD951" s="540"/>
      <c r="AE951" s="717"/>
      <c r="AF951" s="474"/>
      <c r="AG951" s="717"/>
      <c r="AH951" s="499"/>
      <c r="AJ951" s="499"/>
    </row>
    <row r="952" spans="1:36" s="472" customFormat="1" ht="34.5" x14ac:dyDescent="0.25">
      <c r="A952" s="525"/>
      <c r="B952" s="692" t="s">
        <v>1678</v>
      </c>
      <c r="C952" s="1303" t="s">
        <v>1679</v>
      </c>
      <c r="D952" s="1303"/>
      <c r="E952" s="1303"/>
      <c r="F952" s="693" t="s">
        <v>2845</v>
      </c>
      <c r="G952" s="694">
        <v>111.99</v>
      </c>
      <c r="H952" s="694" t="s">
        <v>1681</v>
      </c>
      <c r="I952" s="694">
        <v>250.86</v>
      </c>
      <c r="J952" s="694"/>
      <c r="K952" s="694" t="s">
        <v>2846</v>
      </c>
      <c r="L952" s="695"/>
      <c r="M952" s="696"/>
      <c r="X952" s="674"/>
      <c r="Y952" s="675"/>
      <c r="Z952" s="675"/>
      <c r="AA952" s="499"/>
      <c r="AC952" s="474" t="s">
        <v>1679</v>
      </c>
      <c r="AD952" s="540"/>
      <c r="AE952" s="717"/>
      <c r="AF952" s="474"/>
      <c r="AG952" s="717"/>
      <c r="AH952" s="499"/>
      <c r="AJ952" s="499"/>
    </row>
    <row r="953" spans="1:36" s="472" customFormat="1" ht="34.5" x14ac:dyDescent="0.25">
      <c r="A953" s="525"/>
      <c r="B953" s="692" t="s">
        <v>1683</v>
      </c>
      <c r="C953" s="1303" t="s">
        <v>1684</v>
      </c>
      <c r="D953" s="1303"/>
      <c r="E953" s="1303"/>
      <c r="F953" s="693" t="s">
        <v>2847</v>
      </c>
      <c r="G953" s="694">
        <v>1</v>
      </c>
      <c r="H953" s="694"/>
      <c r="I953" s="694">
        <v>1.44</v>
      </c>
      <c r="J953" s="694"/>
      <c r="K953" s="694"/>
      <c r="L953" s="695"/>
      <c r="M953" s="696"/>
      <c r="X953" s="674"/>
      <c r="Y953" s="675"/>
      <c r="Z953" s="675"/>
      <c r="AA953" s="499"/>
      <c r="AC953" s="474" t="s">
        <v>1684</v>
      </c>
      <c r="AD953" s="540"/>
      <c r="AE953" s="717"/>
      <c r="AF953" s="474"/>
      <c r="AG953" s="717"/>
      <c r="AH953" s="499"/>
      <c r="AJ953" s="499"/>
    </row>
    <row r="954" spans="1:36" s="472" customFormat="1" ht="45.75" x14ac:dyDescent="0.25">
      <c r="A954" s="676" t="s">
        <v>1461</v>
      </c>
      <c r="B954" s="677" t="s">
        <v>1943</v>
      </c>
      <c r="C954" s="1304" t="s">
        <v>1944</v>
      </c>
      <c r="D954" s="1304"/>
      <c r="E954" s="1304"/>
      <c r="F954" s="688">
        <v>160</v>
      </c>
      <c r="G954" s="679" t="s">
        <v>1250</v>
      </c>
      <c r="H954" s="679"/>
      <c r="I954" s="679">
        <v>4206</v>
      </c>
      <c r="J954" s="679">
        <v>4018</v>
      </c>
      <c r="K954" s="680"/>
      <c r="L954" s="690">
        <v>2.61</v>
      </c>
      <c r="M954" s="710">
        <v>417.6</v>
      </c>
      <c r="X954" s="674"/>
      <c r="Y954" s="675"/>
      <c r="Z954" s="675"/>
      <c r="AA954" s="499" t="s">
        <v>1944</v>
      </c>
      <c r="AC954" s="474"/>
      <c r="AD954" s="540"/>
      <c r="AE954" s="717"/>
      <c r="AF954" s="474"/>
      <c r="AG954" s="717"/>
      <c r="AH954" s="499"/>
      <c r="AJ954" s="499"/>
    </row>
    <row r="955" spans="1:36" s="472" customFormat="1" ht="15" x14ac:dyDescent="0.25">
      <c r="A955" s="682"/>
      <c r="B955" s="683"/>
      <c r="C955" s="684" t="s">
        <v>3495</v>
      </c>
      <c r="D955" s="685"/>
      <c r="E955" s="685"/>
      <c r="F955" s="685"/>
      <c r="G955" s="685"/>
      <c r="H955" s="685"/>
      <c r="I955" s="685"/>
      <c r="J955" s="685"/>
      <c r="K955" s="685"/>
      <c r="L955" s="685"/>
      <c r="M955" s="686"/>
      <c r="X955" s="674"/>
      <c r="Y955" s="675"/>
      <c r="Z955" s="675"/>
      <c r="AA955" s="499"/>
      <c r="AC955" s="474"/>
      <c r="AD955" s="540"/>
      <c r="AE955" s="717"/>
      <c r="AF955" s="474"/>
      <c r="AG955" s="717"/>
      <c r="AH955" s="499"/>
      <c r="AJ955" s="499"/>
    </row>
    <row r="956" spans="1:36" s="472" customFormat="1" ht="15" x14ac:dyDescent="0.25">
      <c r="A956" s="560"/>
      <c r="B956" s="683"/>
      <c r="C956" s="684" t="s">
        <v>1946</v>
      </c>
      <c r="D956" s="685"/>
      <c r="E956" s="685"/>
      <c r="F956" s="685"/>
      <c r="G956" s="685"/>
      <c r="H956" s="685"/>
      <c r="I956" s="685"/>
      <c r="J956" s="685"/>
      <c r="K956" s="685"/>
      <c r="L956" s="685"/>
      <c r="M956" s="687"/>
      <c r="X956" s="674"/>
      <c r="Y956" s="675"/>
      <c r="Z956" s="675"/>
      <c r="AA956" s="499"/>
      <c r="AC956" s="474"/>
      <c r="AD956" s="540"/>
      <c r="AE956" s="717"/>
      <c r="AF956" s="474"/>
      <c r="AG956" s="717"/>
      <c r="AH956" s="499"/>
      <c r="AJ956" s="499"/>
    </row>
    <row r="957" spans="1:36" s="472" customFormat="1" ht="33.75" x14ac:dyDescent="0.25">
      <c r="A957" s="560"/>
      <c r="B957" s="691" t="s">
        <v>1670</v>
      </c>
      <c r="C957" s="1301" t="s">
        <v>1671</v>
      </c>
      <c r="D957" s="1301"/>
      <c r="E957" s="1301"/>
      <c r="F957" s="1301"/>
      <c r="G957" s="1301"/>
      <c r="H957" s="1301"/>
      <c r="I957" s="1301"/>
      <c r="J957" s="1301"/>
      <c r="K957" s="1301"/>
      <c r="L957" s="1301"/>
      <c r="M957" s="1302"/>
      <c r="X957" s="674"/>
      <c r="Y957" s="675"/>
      <c r="Z957" s="675"/>
      <c r="AA957" s="499"/>
      <c r="AB957" s="509" t="s">
        <v>1671</v>
      </c>
      <c r="AC957" s="474"/>
      <c r="AD957" s="540"/>
      <c r="AE957" s="717"/>
      <c r="AF957" s="474"/>
      <c r="AG957" s="717"/>
      <c r="AH957" s="499"/>
      <c r="AJ957" s="499"/>
    </row>
    <row r="958" spans="1:36" s="472" customFormat="1" ht="15" x14ac:dyDescent="0.25">
      <c r="A958" s="843"/>
      <c r="B958" s="844"/>
      <c r="C958" s="844"/>
      <c r="D958" s="844"/>
      <c r="E958" s="845" t="s">
        <v>3496</v>
      </c>
      <c r="F958" s="846"/>
      <c r="G958" s="847"/>
      <c r="H958" s="666"/>
      <c r="I958" s="848">
        <v>3214</v>
      </c>
      <c r="J958" s="849"/>
      <c r="K958" s="849"/>
      <c r="L958" s="850"/>
      <c r="M958" s="851"/>
      <c r="X958" s="674"/>
      <c r="Y958" s="675"/>
      <c r="Z958" s="675"/>
      <c r="AA958" s="499"/>
      <c r="AC958" s="474"/>
      <c r="AD958" s="540"/>
      <c r="AE958" s="717"/>
      <c r="AF958" s="474"/>
      <c r="AG958" s="717"/>
      <c r="AH958" s="499"/>
      <c r="AJ958" s="499"/>
    </row>
    <row r="959" spans="1:36" s="472" customFormat="1" ht="15" x14ac:dyDescent="0.25">
      <c r="A959" s="843"/>
      <c r="B959" s="844"/>
      <c r="C959" s="844"/>
      <c r="D959" s="844"/>
      <c r="E959" s="845" t="s">
        <v>3497</v>
      </c>
      <c r="F959" s="846"/>
      <c r="G959" s="847"/>
      <c r="H959" s="666"/>
      <c r="I959" s="848">
        <v>1808</v>
      </c>
      <c r="J959" s="849"/>
      <c r="K959" s="849"/>
      <c r="L959" s="850"/>
      <c r="M959" s="851"/>
      <c r="X959" s="674"/>
      <c r="Y959" s="675"/>
      <c r="Z959" s="675"/>
      <c r="AA959" s="499"/>
      <c r="AC959" s="474"/>
      <c r="AD959" s="540"/>
      <c r="AE959" s="717"/>
      <c r="AF959" s="474"/>
      <c r="AG959" s="717"/>
      <c r="AH959" s="499"/>
      <c r="AJ959" s="499"/>
    </row>
    <row r="960" spans="1:36" s="472" customFormat="1" ht="15" x14ac:dyDescent="0.25">
      <c r="A960" s="843"/>
      <c r="B960" s="844"/>
      <c r="C960" s="844"/>
      <c r="D960" s="844"/>
      <c r="E960" s="845" t="s">
        <v>2707</v>
      </c>
      <c r="F960" s="846"/>
      <c r="G960" s="847"/>
      <c r="H960" s="666"/>
      <c r="I960" s="848">
        <v>9228</v>
      </c>
      <c r="J960" s="849"/>
      <c r="K960" s="849"/>
      <c r="L960" s="850"/>
      <c r="M960" s="851"/>
      <c r="X960" s="674"/>
      <c r="Y960" s="675"/>
      <c r="Z960" s="675"/>
      <c r="AA960" s="499"/>
      <c r="AC960" s="474"/>
      <c r="AD960" s="540"/>
      <c r="AE960" s="717"/>
      <c r="AF960" s="474"/>
      <c r="AG960" s="717"/>
      <c r="AH960" s="499"/>
      <c r="AJ960" s="499"/>
    </row>
    <row r="961" spans="1:36" s="472" customFormat="1" ht="23.25" x14ac:dyDescent="0.25">
      <c r="A961" s="525"/>
      <c r="B961" s="692" t="s">
        <v>1898</v>
      </c>
      <c r="C961" s="1303" t="s">
        <v>1899</v>
      </c>
      <c r="D961" s="1303"/>
      <c r="E961" s="1303"/>
      <c r="F961" s="693" t="s">
        <v>3498</v>
      </c>
      <c r="G961" s="694" t="s">
        <v>1901</v>
      </c>
      <c r="H961" s="694"/>
      <c r="I961" s="694">
        <v>4017.31</v>
      </c>
      <c r="J961" s="694">
        <v>4017.31</v>
      </c>
      <c r="K961" s="694"/>
      <c r="L961" s="695"/>
      <c r="M961" s="696"/>
      <c r="X961" s="674"/>
      <c r="Y961" s="675"/>
      <c r="Z961" s="675"/>
      <c r="AA961" s="499"/>
      <c r="AC961" s="474" t="s">
        <v>1899</v>
      </c>
      <c r="AD961" s="540"/>
      <c r="AE961" s="717"/>
      <c r="AF961" s="474"/>
      <c r="AG961" s="717"/>
      <c r="AH961" s="499"/>
      <c r="AJ961" s="499"/>
    </row>
    <row r="962" spans="1:36" s="472" customFormat="1" ht="23.25" x14ac:dyDescent="0.25">
      <c r="A962" s="533" t="s">
        <v>875</v>
      </c>
      <c r="B962" s="704" t="s">
        <v>1948</v>
      </c>
      <c r="C962" s="1314" t="s">
        <v>1949</v>
      </c>
      <c r="D962" s="1314"/>
      <c r="E962" s="1314"/>
      <c r="F962" s="705" t="s">
        <v>1950</v>
      </c>
      <c r="G962" s="706">
        <v>0</v>
      </c>
      <c r="H962" s="706"/>
      <c r="I962" s="706">
        <v>0</v>
      </c>
      <c r="J962" s="706"/>
      <c r="K962" s="706"/>
      <c r="L962" s="707"/>
      <c r="M962" s="708"/>
      <c r="X962" s="674"/>
      <c r="Y962" s="675"/>
      <c r="Z962" s="675"/>
      <c r="AA962" s="499"/>
      <c r="AC962" s="474"/>
      <c r="AD962" s="540" t="s">
        <v>1949</v>
      </c>
      <c r="AE962" s="717"/>
      <c r="AF962" s="474"/>
      <c r="AG962" s="717"/>
      <c r="AH962" s="499"/>
      <c r="AJ962" s="499"/>
    </row>
    <row r="963" spans="1:36" s="472" customFormat="1" ht="34.5" x14ac:dyDescent="0.25">
      <c r="A963" s="711" t="s">
        <v>1951</v>
      </c>
      <c r="B963" s="712" t="s">
        <v>1952</v>
      </c>
      <c r="C963" s="1315" t="s">
        <v>1953</v>
      </c>
      <c r="D963" s="1315"/>
      <c r="E963" s="1315"/>
      <c r="F963" s="713" t="s">
        <v>3499</v>
      </c>
      <c r="G963" s="714">
        <v>25.97</v>
      </c>
      <c r="H963" s="714"/>
      <c r="I963" s="714">
        <v>8406.49</v>
      </c>
      <c r="J963" s="714"/>
      <c r="K963" s="714"/>
      <c r="L963" s="715"/>
      <c r="M963" s="716"/>
      <c r="X963" s="674"/>
      <c r="Y963" s="675"/>
      <c r="Z963" s="675"/>
      <c r="AA963" s="499"/>
      <c r="AC963" s="474"/>
      <c r="AD963" s="540"/>
      <c r="AE963" s="717" t="s">
        <v>1953</v>
      </c>
      <c r="AF963" s="474"/>
      <c r="AG963" s="717"/>
      <c r="AH963" s="499"/>
      <c r="AJ963" s="499"/>
    </row>
    <row r="964" spans="1:36" s="472" customFormat="1" ht="23.25" x14ac:dyDescent="0.25">
      <c r="A964" s="525"/>
      <c r="B964" s="692" t="s">
        <v>1955</v>
      </c>
      <c r="C964" s="1303" t="s">
        <v>1956</v>
      </c>
      <c r="D964" s="1303"/>
      <c r="E964" s="1303"/>
      <c r="F964" s="693" t="s">
        <v>3500</v>
      </c>
      <c r="G964" s="694">
        <v>9.5</v>
      </c>
      <c r="H964" s="694"/>
      <c r="I964" s="694">
        <v>188.48</v>
      </c>
      <c r="J964" s="694"/>
      <c r="K964" s="694"/>
      <c r="L964" s="695"/>
      <c r="M964" s="696"/>
      <c r="X964" s="674"/>
      <c r="Y964" s="675"/>
      <c r="Z964" s="675"/>
      <c r="AA964" s="499"/>
      <c r="AC964" s="474" t="s">
        <v>1956</v>
      </c>
      <c r="AD964" s="540"/>
      <c r="AE964" s="717"/>
      <c r="AF964" s="474"/>
      <c r="AG964" s="717"/>
      <c r="AH964" s="499"/>
      <c r="AJ964" s="499"/>
    </row>
    <row r="965" spans="1:36" s="472" customFormat="1" ht="23.25" x14ac:dyDescent="0.25">
      <c r="A965" s="533" t="s">
        <v>878</v>
      </c>
      <c r="B965" s="704" t="s">
        <v>1958</v>
      </c>
      <c r="C965" s="1314" t="s">
        <v>1959</v>
      </c>
      <c r="D965" s="1314"/>
      <c r="E965" s="1314"/>
      <c r="F965" s="705" t="s">
        <v>3501</v>
      </c>
      <c r="G965" s="706">
        <v>0</v>
      </c>
      <c r="H965" s="706"/>
      <c r="I965" s="706">
        <v>0</v>
      </c>
      <c r="J965" s="706"/>
      <c r="K965" s="706"/>
      <c r="L965" s="707"/>
      <c r="M965" s="708"/>
      <c r="X965" s="674"/>
      <c r="Y965" s="675"/>
      <c r="Z965" s="675"/>
      <c r="AA965" s="499"/>
      <c r="AC965" s="474"/>
      <c r="AD965" s="540" t="s">
        <v>1959</v>
      </c>
      <c r="AE965" s="717"/>
      <c r="AF965" s="474"/>
      <c r="AG965" s="717"/>
      <c r="AH965" s="499"/>
      <c r="AJ965" s="499"/>
    </row>
    <row r="966" spans="1:36" s="472" customFormat="1" ht="23.25" x14ac:dyDescent="0.25">
      <c r="A966" s="533" t="s">
        <v>878</v>
      </c>
      <c r="B966" s="704" t="s">
        <v>1961</v>
      </c>
      <c r="C966" s="1314" t="s">
        <v>1962</v>
      </c>
      <c r="D966" s="1314"/>
      <c r="E966" s="1314"/>
      <c r="F966" s="705" t="s">
        <v>3502</v>
      </c>
      <c r="G966" s="706">
        <v>0</v>
      </c>
      <c r="H966" s="706"/>
      <c r="I966" s="706">
        <v>0</v>
      </c>
      <c r="J966" s="706"/>
      <c r="K966" s="706"/>
      <c r="L966" s="707"/>
      <c r="M966" s="708"/>
      <c r="X966" s="674"/>
      <c r="Y966" s="675"/>
      <c r="Z966" s="675"/>
      <c r="AA966" s="499"/>
      <c r="AC966" s="474"/>
      <c r="AD966" s="540" t="s">
        <v>1962</v>
      </c>
      <c r="AE966" s="717"/>
      <c r="AF966" s="474"/>
      <c r="AG966" s="717"/>
      <c r="AH966" s="499"/>
      <c r="AJ966" s="499"/>
    </row>
    <row r="967" spans="1:36" s="472" customFormat="1" ht="23.25" x14ac:dyDescent="0.25">
      <c r="A967" s="533" t="s">
        <v>878</v>
      </c>
      <c r="B967" s="704" t="s">
        <v>1964</v>
      </c>
      <c r="C967" s="1314" t="s">
        <v>1965</v>
      </c>
      <c r="D967" s="1314"/>
      <c r="E967" s="1314"/>
      <c r="F967" s="705" t="s">
        <v>3503</v>
      </c>
      <c r="G967" s="706">
        <v>0</v>
      </c>
      <c r="H967" s="706"/>
      <c r="I967" s="706">
        <v>0</v>
      </c>
      <c r="J967" s="706"/>
      <c r="K967" s="706"/>
      <c r="L967" s="707"/>
      <c r="M967" s="708"/>
      <c r="X967" s="674"/>
      <c r="Y967" s="675"/>
      <c r="Z967" s="675"/>
      <c r="AA967" s="499"/>
      <c r="AC967" s="474"/>
      <c r="AD967" s="540" t="s">
        <v>1965</v>
      </c>
      <c r="AE967" s="717"/>
      <c r="AF967" s="474"/>
      <c r="AG967" s="717"/>
      <c r="AH967" s="499"/>
      <c r="AJ967" s="499"/>
    </row>
    <row r="968" spans="1:36" s="472" customFormat="1" ht="33.75" x14ac:dyDescent="0.25">
      <c r="A968" s="676" t="s">
        <v>1463</v>
      </c>
      <c r="B968" s="677" t="s">
        <v>1464</v>
      </c>
      <c r="C968" s="1304" t="s">
        <v>1252</v>
      </c>
      <c r="D968" s="1304"/>
      <c r="E968" s="1304"/>
      <c r="F968" s="698">
        <v>41.5</v>
      </c>
      <c r="G968" s="679" t="s">
        <v>1967</v>
      </c>
      <c r="H968" s="679"/>
      <c r="I968" s="679">
        <v>887678</v>
      </c>
      <c r="J968" s="679"/>
      <c r="K968" s="680"/>
      <c r="L968" s="681">
        <v>0</v>
      </c>
      <c r="M968" s="681">
        <v>0</v>
      </c>
      <c r="X968" s="674"/>
      <c r="Y968" s="675"/>
      <c r="Z968" s="675"/>
      <c r="AA968" s="499" t="s">
        <v>1252</v>
      </c>
      <c r="AC968" s="474"/>
      <c r="AD968" s="540"/>
      <c r="AE968" s="717"/>
      <c r="AF968" s="474"/>
      <c r="AG968" s="717"/>
      <c r="AH968" s="499"/>
      <c r="AJ968" s="499"/>
    </row>
    <row r="969" spans="1:36" s="472" customFormat="1" ht="15" x14ac:dyDescent="0.25">
      <c r="A969" s="560"/>
      <c r="B969" s="683"/>
      <c r="C969" s="684" t="s">
        <v>1968</v>
      </c>
      <c r="D969" s="685"/>
      <c r="E969" s="685"/>
      <c r="F969" s="685"/>
      <c r="G969" s="685"/>
      <c r="H969" s="685"/>
      <c r="I969" s="685"/>
      <c r="J969" s="685"/>
      <c r="K969" s="685"/>
      <c r="L969" s="685"/>
      <c r="M969" s="687"/>
      <c r="X969" s="674"/>
      <c r="Y969" s="675"/>
      <c r="Z969" s="675"/>
      <c r="AA969" s="499"/>
      <c r="AC969" s="474"/>
      <c r="AD969" s="540"/>
      <c r="AE969" s="717"/>
      <c r="AF969" s="474"/>
      <c r="AG969" s="717"/>
      <c r="AH969" s="499"/>
      <c r="AJ969" s="499"/>
    </row>
    <row r="970" spans="1:36" s="472" customFormat="1" ht="15" x14ac:dyDescent="0.25">
      <c r="A970" s="1311" t="s">
        <v>1465</v>
      </c>
      <c r="B970" s="1312"/>
      <c r="C970" s="1312"/>
      <c r="D970" s="1312"/>
      <c r="E970" s="1312"/>
      <c r="F970" s="1312"/>
      <c r="G970" s="1312"/>
      <c r="H970" s="1312"/>
      <c r="I970" s="1312"/>
      <c r="J970" s="1312"/>
      <c r="K970" s="1312"/>
      <c r="L970" s="1312"/>
      <c r="M970" s="1313"/>
      <c r="X970" s="674"/>
      <c r="Y970" s="675" t="s">
        <v>1465</v>
      </c>
      <c r="Z970" s="675"/>
      <c r="AA970" s="499"/>
      <c r="AC970" s="474"/>
      <c r="AD970" s="540"/>
      <c r="AE970" s="717"/>
      <c r="AF970" s="474"/>
      <c r="AG970" s="717"/>
      <c r="AH970" s="499"/>
      <c r="AJ970" s="499"/>
    </row>
    <row r="971" spans="1:36" s="472" customFormat="1" ht="57" x14ac:dyDescent="0.25">
      <c r="A971" s="676" t="s">
        <v>1466</v>
      </c>
      <c r="B971" s="677" t="s">
        <v>1969</v>
      </c>
      <c r="C971" s="1304" t="s">
        <v>1970</v>
      </c>
      <c r="D971" s="1304"/>
      <c r="E971" s="1304"/>
      <c r="F971" s="678">
        <v>1.4279999999999999</v>
      </c>
      <c r="G971" s="679" t="s">
        <v>1971</v>
      </c>
      <c r="H971" s="679" t="s">
        <v>1972</v>
      </c>
      <c r="I971" s="679">
        <v>182639</v>
      </c>
      <c r="J971" s="679">
        <v>14283</v>
      </c>
      <c r="K971" s="680" t="s">
        <v>3504</v>
      </c>
      <c r="L971" s="709">
        <v>1039.7328</v>
      </c>
      <c r="M971" s="690">
        <v>1484.74</v>
      </c>
      <c r="X971" s="674"/>
      <c r="Y971" s="675"/>
      <c r="Z971" s="675"/>
      <c r="AA971" s="499" t="s">
        <v>1970</v>
      </c>
      <c r="AC971" s="474"/>
      <c r="AD971" s="540"/>
      <c r="AE971" s="717"/>
      <c r="AF971" s="474"/>
      <c r="AG971" s="717"/>
      <c r="AH971" s="499"/>
      <c r="AJ971" s="499"/>
    </row>
    <row r="972" spans="1:36" s="472" customFormat="1" ht="15" x14ac:dyDescent="0.25">
      <c r="A972" s="682"/>
      <c r="B972" s="683"/>
      <c r="C972" s="684" t="s">
        <v>3505</v>
      </c>
      <c r="D972" s="685"/>
      <c r="E972" s="685"/>
      <c r="F972" s="685"/>
      <c r="G972" s="685"/>
      <c r="H972" s="685"/>
      <c r="I972" s="685"/>
      <c r="J972" s="685"/>
      <c r="K972" s="685"/>
      <c r="L972" s="685"/>
      <c r="M972" s="686"/>
      <c r="X972" s="674"/>
      <c r="Y972" s="675"/>
      <c r="Z972" s="675"/>
      <c r="AA972" s="499"/>
      <c r="AC972" s="474"/>
      <c r="AD972" s="540"/>
      <c r="AE972" s="717"/>
      <c r="AF972" s="474"/>
      <c r="AG972" s="717"/>
      <c r="AH972" s="499"/>
      <c r="AJ972" s="499"/>
    </row>
    <row r="973" spans="1:36" s="472" customFormat="1" ht="15" x14ac:dyDescent="0.25">
      <c r="A973" s="560"/>
      <c r="B973" s="691" t="s">
        <v>1975</v>
      </c>
      <c r="C973" s="1301" t="s">
        <v>1976</v>
      </c>
      <c r="D973" s="1301"/>
      <c r="E973" s="1301"/>
      <c r="F973" s="1301"/>
      <c r="G973" s="1301"/>
      <c r="H973" s="1301"/>
      <c r="I973" s="1301"/>
      <c r="J973" s="1301"/>
      <c r="K973" s="1301"/>
      <c r="L973" s="1301"/>
      <c r="M973" s="1302"/>
      <c r="X973" s="674"/>
      <c r="Y973" s="675"/>
      <c r="Z973" s="675"/>
      <c r="AA973" s="499"/>
      <c r="AB973" s="509" t="s">
        <v>1976</v>
      </c>
      <c r="AC973" s="474"/>
      <c r="AD973" s="540"/>
      <c r="AE973" s="717"/>
      <c r="AF973" s="474"/>
      <c r="AG973" s="717"/>
      <c r="AH973" s="499"/>
      <c r="AJ973" s="499"/>
    </row>
    <row r="974" spans="1:36" s="472" customFormat="1" ht="15" x14ac:dyDescent="0.25">
      <c r="A974" s="560"/>
      <c r="B974" s="691" t="s">
        <v>1977</v>
      </c>
      <c r="C974" s="1301" t="s">
        <v>1978</v>
      </c>
      <c r="D974" s="1301"/>
      <c r="E974" s="1301"/>
      <c r="F974" s="1301"/>
      <c r="G974" s="1301"/>
      <c r="H974" s="1301"/>
      <c r="I974" s="1301"/>
      <c r="J974" s="1301"/>
      <c r="K974" s="1301"/>
      <c r="L974" s="1301"/>
      <c r="M974" s="1302"/>
      <c r="X974" s="674"/>
      <c r="Y974" s="675"/>
      <c r="Z974" s="675"/>
      <c r="AA974" s="499"/>
      <c r="AB974" s="509" t="s">
        <v>1978</v>
      </c>
      <c r="AC974" s="474"/>
      <c r="AD974" s="540"/>
      <c r="AE974" s="717"/>
      <c r="AF974" s="474"/>
      <c r="AG974" s="717"/>
      <c r="AH974" s="499"/>
      <c r="AJ974" s="499"/>
    </row>
    <row r="975" spans="1:36" s="472" customFormat="1" ht="15" x14ac:dyDescent="0.25">
      <c r="A975" s="560"/>
      <c r="B975" s="691" t="s">
        <v>1979</v>
      </c>
      <c r="C975" s="1301" t="s">
        <v>1980</v>
      </c>
      <c r="D975" s="1301"/>
      <c r="E975" s="1301"/>
      <c r="F975" s="1301"/>
      <c r="G975" s="1301"/>
      <c r="H975" s="1301"/>
      <c r="I975" s="1301"/>
      <c r="J975" s="1301"/>
      <c r="K975" s="1301"/>
      <c r="L975" s="1301"/>
      <c r="M975" s="1302"/>
      <c r="X975" s="674"/>
      <c r="Y975" s="675"/>
      <c r="Z975" s="675"/>
      <c r="AA975" s="499"/>
      <c r="AB975" s="509" t="s">
        <v>1980</v>
      </c>
      <c r="AC975" s="474"/>
      <c r="AD975" s="540"/>
      <c r="AE975" s="717"/>
      <c r="AF975" s="474"/>
      <c r="AG975" s="717"/>
      <c r="AH975" s="499"/>
      <c r="AJ975" s="499"/>
    </row>
    <row r="976" spans="1:36" s="472" customFormat="1" ht="33.75" x14ac:dyDescent="0.25">
      <c r="A976" s="560"/>
      <c r="B976" s="691" t="s">
        <v>1670</v>
      </c>
      <c r="C976" s="1301" t="s">
        <v>1671</v>
      </c>
      <c r="D976" s="1301"/>
      <c r="E976" s="1301"/>
      <c r="F976" s="1301"/>
      <c r="G976" s="1301"/>
      <c r="H976" s="1301"/>
      <c r="I976" s="1301"/>
      <c r="J976" s="1301"/>
      <c r="K976" s="1301"/>
      <c r="L976" s="1301"/>
      <c r="M976" s="1302"/>
      <c r="X976" s="674"/>
      <c r="Y976" s="675"/>
      <c r="Z976" s="675"/>
      <c r="AA976" s="499"/>
      <c r="AB976" s="509" t="s">
        <v>1671</v>
      </c>
      <c r="AC976" s="474"/>
      <c r="AD976" s="540"/>
      <c r="AE976" s="717"/>
      <c r="AF976" s="474"/>
      <c r="AG976" s="717"/>
      <c r="AH976" s="499"/>
      <c r="AJ976" s="499"/>
    </row>
    <row r="977" spans="1:36" s="472" customFormat="1" ht="15" x14ac:dyDescent="0.25">
      <c r="A977" s="843"/>
      <c r="B977" s="844"/>
      <c r="C977" s="844"/>
      <c r="D977" s="844"/>
      <c r="E977" s="845" t="s">
        <v>3506</v>
      </c>
      <c r="F977" s="846"/>
      <c r="G977" s="847"/>
      <c r="H977" s="666"/>
      <c r="I977" s="848">
        <v>24967</v>
      </c>
      <c r="J977" s="849"/>
      <c r="K977" s="849"/>
      <c r="L977" s="850"/>
      <c r="M977" s="851"/>
      <c r="X977" s="674"/>
      <c r="Y977" s="675"/>
      <c r="Z977" s="675"/>
      <c r="AA977" s="499"/>
      <c r="AC977" s="474"/>
      <c r="AD977" s="540"/>
      <c r="AE977" s="717"/>
      <c r="AF977" s="474"/>
      <c r="AG977" s="717"/>
      <c r="AH977" s="499"/>
      <c r="AJ977" s="499"/>
    </row>
    <row r="978" spans="1:36" s="472" customFormat="1" ht="15" x14ac:dyDescent="0.25">
      <c r="A978" s="843"/>
      <c r="B978" s="844"/>
      <c r="C978" s="844"/>
      <c r="D978" s="844"/>
      <c r="E978" s="845" t="s">
        <v>3507</v>
      </c>
      <c r="F978" s="846"/>
      <c r="G978" s="847"/>
      <c r="H978" s="666"/>
      <c r="I978" s="848">
        <v>11369</v>
      </c>
      <c r="J978" s="849"/>
      <c r="K978" s="849"/>
      <c r="L978" s="850"/>
      <c r="M978" s="851"/>
      <c r="X978" s="674"/>
      <c r="Y978" s="675"/>
      <c r="Z978" s="675"/>
      <c r="AA978" s="499"/>
      <c r="AC978" s="474"/>
      <c r="AD978" s="540"/>
      <c r="AE978" s="717"/>
      <c r="AF978" s="474"/>
      <c r="AG978" s="717"/>
      <c r="AH978" s="499"/>
      <c r="AJ978" s="499"/>
    </row>
    <row r="979" spans="1:36" s="472" customFormat="1" ht="15" x14ac:dyDescent="0.25">
      <c r="A979" s="843"/>
      <c r="B979" s="844"/>
      <c r="C979" s="844"/>
      <c r="D979" s="844"/>
      <c r="E979" s="845" t="s">
        <v>2707</v>
      </c>
      <c r="F979" s="846"/>
      <c r="G979" s="847"/>
      <c r="H979" s="666"/>
      <c r="I979" s="848">
        <v>218975</v>
      </c>
      <c r="J979" s="849"/>
      <c r="K979" s="849"/>
      <c r="L979" s="850"/>
      <c r="M979" s="851"/>
      <c r="X979" s="674"/>
      <c r="Y979" s="675"/>
      <c r="Z979" s="675"/>
      <c r="AA979" s="499"/>
      <c r="AC979" s="474"/>
      <c r="AD979" s="540"/>
      <c r="AE979" s="717"/>
      <c r="AF979" s="474"/>
      <c r="AG979" s="717"/>
      <c r="AH979" s="499"/>
      <c r="AJ979" s="499"/>
    </row>
    <row r="980" spans="1:36" s="472" customFormat="1" ht="23.25" x14ac:dyDescent="0.25">
      <c r="A980" s="525"/>
      <c r="B980" s="692" t="s">
        <v>1898</v>
      </c>
      <c r="C980" s="1303" t="s">
        <v>1899</v>
      </c>
      <c r="D980" s="1303"/>
      <c r="E980" s="1303"/>
      <c r="F980" s="693" t="s">
        <v>3508</v>
      </c>
      <c r="G980" s="694" t="s">
        <v>1901</v>
      </c>
      <c r="H980" s="694"/>
      <c r="I980" s="694">
        <v>14283.2</v>
      </c>
      <c r="J980" s="694">
        <v>14283.2</v>
      </c>
      <c r="K980" s="694"/>
      <c r="L980" s="695"/>
      <c r="M980" s="696"/>
      <c r="X980" s="674"/>
      <c r="Y980" s="675"/>
      <c r="Z980" s="675"/>
      <c r="AA980" s="499"/>
      <c r="AC980" s="474" t="s">
        <v>1899</v>
      </c>
      <c r="AD980" s="540"/>
      <c r="AE980" s="717"/>
      <c r="AF980" s="474"/>
      <c r="AG980" s="717"/>
      <c r="AH980" s="499"/>
      <c r="AJ980" s="499"/>
    </row>
    <row r="981" spans="1:36" s="472" customFormat="1" ht="23.25" x14ac:dyDescent="0.25">
      <c r="A981" s="525"/>
      <c r="B981" s="692" t="s">
        <v>651</v>
      </c>
      <c r="C981" s="1303" t="s">
        <v>1676</v>
      </c>
      <c r="D981" s="1303"/>
      <c r="E981" s="1303"/>
      <c r="F981" s="693" t="s">
        <v>3509</v>
      </c>
      <c r="G981" s="694">
        <v>0</v>
      </c>
      <c r="H981" s="694">
        <v>0</v>
      </c>
      <c r="I981" s="694">
        <v>0</v>
      </c>
      <c r="J981" s="694"/>
      <c r="K981" s="694">
        <v>0</v>
      </c>
      <c r="L981" s="695"/>
      <c r="M981" s="696"/>
      <c r="X981" s="674"/>
      <c r="Y981" s="675"/>
      <c r="Z981" s="675"/>
      <c r="AA981" s="499"/>
      <c r="AC981" s="474" t="s">
        <v>1676</v>
      </c>
      <c r="AD981" s="540"/>
      <c r="AE981" s="717"/>
      <c r="AF981" s="474"/>
      <c r="AG981" s="717"/>
      <c r="AH981" s="499"/>
      <c r="AJ981" s="499"/>
    </row>
    <row r="982" spans="1:36" s="472" customFormat="1" ht="23.25" x14ac:dyDescent="0.25">
      <c r="A982" s="525"/>
      <c r="B982" s="692" t="s">
        <v>1983</v>
      </c>
      <c r="C982" s="1303" t="s">
        <v>1984</v>
      </c>
      <c r="D982" s="1303"/>
      <c r="E982" s="1303"/>
      <c r="F982" s="693" t="s">
        <v>3510</v>
      </c>
      <c r="G982" s="694">
        <v>79.069999999999993</v>
      </c>
      <c r="H982" s="694" t="s">
        <v>1986</v>
      </c>
      <c r="I982" s="694">
        <v>330.51</v>
      </c>
      <c r="J982" s="694"/>
      <c r="K982" s="694" t="s">
        <v>3511</v>
      </c>
      <c r="L982" s="695"/>
      <c r="M982" s="696"/>
      <c r="X982" s="674"/>
      <c r="Y982" s="675"/>
      <c r="Z982" s="675"/>
      <c r="AA982" s="499"/>
      <c r="AC982" s="474" t="s">
        <v>1984</v>
      </c>
      <c r="AD982" s="540"/>
      <c r="AE982" s="717"/>
      <c r="AF982" s="474"/>
      <c r="AG982" s="717"/>
      <c r="AH982" s="499"/>
      <c r="AJ982" s="499"/>
    </row>
    <row r="983" spans="1:36" s="472" customFormat="1" ht="45.75" x14ac:dyDescent="0.25">
      <c r="A983" s="525"/>
      <c r="B983" s="692" t="s">
        <v>1988</v>
      </c>
      <c r="C983" s="1303" t="s">
        <v>1989</v>
      </c>
      <c r="D983" s="1303"/>
      <c r="E983" s="1303"/>
      <c r="F983" s="693" t="s">
        <v>3512</v>
      </c>
      <c r="G983" s="694">
        <v>70.010000000000005</v>
      </c>
      <c r="H983" s="694" t="s">
        <v>1991</v>
      </c>
      <c r="I983" s="694">
        <v>394.16</v>
      </c>
      <c r="J983" s="694"/>
      <c r="K983" s="694" t="s">
        <v>3513</v>
      </c>
      <c r="L983" s="695"/>
      <c r="M983" s="696"/>
      <c r="X983" s="674"/>
      <c r="Y983" s="675"/>
      <c r="Z983" s="675"/>
      <c r="AA983" s="499"/>
      <c r="AC983" s="474" t="s">
        <v>1989</v>
      </c>
      <c r="AD983" s="540"/>
      <c r="AE983" s="717"/>
      <c r="AF983" s="474"/>
      <c r="AG983" s="717"/>
      <c r="AH983" s="499"/>
      <c r="AJ983" s="499"/>
    </row>
    <row r="984" spans="1:36" s="472" customFormat="1" ht="57" x14ac:dyDescent="0.25">
      <c r="A984" s="525"/>
      <c r="B984" s="692" t="s">
        <v>1993</v>
      </c>
      <c r="C984" s="1303" t="s">
        <v>1994</v>
      </c>
      <c r="D984" s="1303"/>
      <c r="E984" s="1303"/>
      <c r="F984" s="693" t="s">
        <v>3514</v>
      </c>
      <c r="G984" s="694">
        <v>340</v>
      </c>
      <c r="H984" s="694" t="s">
        <v>1996</v>
      </c>
      <c r="I984" s="694">
        <v>107987.4</v>
      </c>
      <c r="J984" s="694"/>
      <c r="K984" s="694" t="s">
        <v>3515</v>
      </c>
      <c r="L984" s="695"/>
      <c r="M984" s="696"/>
      <c r="X984" s="674"/>
      <c r="Y984" s="675"/>
      <c r="Z984" s="675"/>
      <c r="AA984" s="499"/>
      <c r="AC984" s="474" t="s">
        <v>1994</v>
      </c>
      <c r="AD984" s="540"/>
      <c r="AE984" s="717"/>
      <c r="AF984" s="474"/>
      <c r="AG984" s="717"/>
      <c r="AH984" s="499"/>
      <c r="AJ984" s="499"/>
    </row>
    <row r="985" spans="1:36" s="472" customFormat="1" ht="34.5" x14ac:dyDescent="0.25">
      <c r="A985" s="525"/>
      <c r="B985" s="692" t="s">
        <v>1678</v>
      </c>
      <c r="C985" s="1303" t="s">
        <v>1679</v>
      </c>
      <c r="D985" s="1303"/>
      <c r="E985" s="1303"/>
      <c r="F985" s="693" t="s">
        <v>3516</v>
      </c>
      <c r="G985" s="694">
        <v>111.99</v>
      </c>
      <c r="H985" s="694" t="s">
        <v>1681</v>
      </c>
      <c r="I985" s="694">
        <v>618.17999999999995</v>
      </c>
      <c r="J985" s="694"/>
      <c r="K985" s="694" t="s">
        <v>3517</v>
      </c>
      <c r="L985" s="695"/>
      <c r="M985" s="696"/>
      <c r="X985" s="674"/>
      <c r="Y985" s="675"/>
      <c r="Z985" s="675"/>
      <c r="AA985" s="499"/>
      <c r="AC985" s="474" t="s">
        <v>1679</v>
      </c>
      <c r="AD985" s="540"/>
      <c r="AE985" s="717"/>
      <c r="AF985" s="474"/>
      <c r="AG985" s="717"/>
      <c r="AH985" s="499"/>
      <c r="AJ985" s="499"/>
    </row>
    <row r="986" spans="1:36" s="472" customFormat="1" ht="23.25" x14ac:dyDescent="0.25">
      <c r="A986" s="525"/>
      <c r="B986" s="692" t="s">
        <v>2000</v>
      </c>
      <c r="C986" s="1303" t="s">
        <v>2001</v>
      </c>
      <c r="D986" s="1303"/>
      <c r="E986" s="1303"/>
      <c r="F986" s="693" t="s">
        <v>3518</v>
      </c>
      <c r="G986" s="694">
        <v>26.5</v>
      </c>
      <c r="H986" s="694" t="s">
        <v>2003</v>
      </c>
      <c r="I986" s="694">
        <v>1999.43</v>
      </c>
      <c r="J986" s="694"/>
      <c r="K986" s="694" t="s">
        <v>3519</v>
      </c>
      <c r="L986" s="695"/>
      <c r="M986" s="696"/>
      <c r="X986" s="674"/>
      <c r="Y986" s="675"/>
      <c r="Z986" s="675"/>
      <c r="AA986" s="499"/>
      <c r="AC986" s="474" t="s">
        <v>2001</v>
      </c>
      <c r="AD986" s="540"/>
      <c r="AE986" s="717"/>
      <c r="AF986" s="474"/>
      <c r="AG986" s="717"/>
      <c r="AH986" s="499"/>
      <c r="AJ986" s="499"/>
    </row>
    <row r="987" spans="1:36" s="472" customFormat="1" ht="34.5" x14ac:dyDescent="0.25">
      <c r="A987" s="525"/>
      <c r="B987" s="692" t="s">
        <v>836</v>
      </c>
      <c r="C987" s="1303" t="s">
        <v>1766</v>
      </c>
      <c r="D987" s="1303"/>
      <c r="E987" s="1303"/>
      <c r="F987" s="693" t="s">
        <v>3520</v>
      </c>
      <c r="G987" s="694">
        <v>65.709999999999994</v>
      </c>
      <c r="H987" s="694" t="s">
        <v>1768</v>
      </c>
      <c r="I987" s="694">
        <v>544.08000000000004</v>
      </c>
      <c r="J987" s="694"/>
      <c r="K987" s="694" t="s">
        <v>3521</v>
      </c>
      <c r="L987" s="695"/>
      <c r="M987" s="696"/>
      <c r="X987" s="674"/>
      <c r="Y987" s="675"/>
      <c r="Z987" s="675"/>
      <c r="AA987" s="499"/>
      <c r="AC987" s="474" t="s">
        <v>1766</v>
      </c>
      <c r="AD987" s="540"/>
      <c r="AE987" s="717"/>
      <c r="AF987" s="474"/>
      <c r="AG987" s="717"/>
      <c r="AH987" s="499"/>
      <c r="AJ987" s="499"/>
    </row>
    <row r="988" spans="1:36" s="472" customFormat="1" ht="23.25" x14ac:dyDescent="0.25">
      <c r="A988" s="533" t="s">
        <v>878</v>
      </c>
      <c r="B988" s="704" t="s">
        <v>2007</v>
      </c>
      <c r="C988" s="1314" t="s">
        <v>2008</v>
      </c>
      <c r="D988" s="1314"/>
      <c r="E988" s="1314"/>
      <c r="F988" s="705" t="s">
        <v>3522</v>
      </c>
      <c r="G988" s="706">
        <v>0</v>
      </c>
      <c r="H988" s="706"/>
      <c r="I988" s="706">
        <v>0</v>
      </c>
      <c r="J988" s="706"/>
      <c r="K988" s="706"/>
      <c r="L988" s="707"/>
      <c r="M988" s="708"/>
      <c r="X988" s="674"/>
      <c r="Y988" s="675"/>
      <c r="Z988" s="675"/>
      <c r="AA988" s="499"/>
      <c r="AC988" s="474"/>
      <c r="AD988" s="540" t="s">
        <v>2008</v>
      </c>
      <c r="AE988" s="717"/>
      <c r="AF988" s="474"/>
      <c r="AG988" s="717"/>
      <c r="AH988" s="499"/>
      <c r="AJ988" s="499"/>
    </row>
    <row r="989" spans="1:36" s="472" customFormat="1" ht="57" x14ac:dyDescent="0.25">
      <c r="A989" s="525"/>
      <c r="B989" s="692" t="s">
        <v>2010</v>
      </c>
      <c r="C989" s="1303" t="s">
        <v>2011</v>
      </c>
      <c r="D989" s="1303"/>
      <c r="E989" s="1303"/>
      <c r="F989" s="693" t="s">
        <v>3523</v>
      </c>
      <c r="G989" s="694">
        <v>183.68</v>
      </c>
      <c r="H989" s="694"/>
      <c r="I989" s="694">
        <v>543.51</v>
      </c>
      <c r="J989" s="694"/>
      <c r="K989" s="694"/>
      <c r="L989" s="695"/>
      <c r="M989" s="696"/>
      <c r="X989" s="674"/>
      <c r="Y989" s="675"/>
      <c r="Z989" s="675"/>
      <c r="AA989" s="499"/>
      <c r="AC989" s="474" t="s">
        <v>2011</v>
      </c>
      <c r="AD989" s="540"/>
      <c r="AE989" s="717"/>
      <c r="AF989" s="474"/>
      <c r="AG989" s="717"/>
      <c r="AH989" s="499"/>
      <c r="AJ989" s="499"/>
    </row>
    <row r="990" spans="1:36" s="472" customFormat="1" ht="23.25" x14ac:dyDescent="0.25">
      <c r="A990" s="533" t="s">
        <v>878</v>
      </c>
      <c r="B990" s="704" t="s">
        <v>2013</v>
      </c>
      <c r="C990" s="1314" t="s">
        <v>2014</v>
      </c>
      <c r="D990" s="1314"/>
      <c r="E990" s="1314"/>
      <c r="F990" s="705" t="s">
        <v>3524</v>
      </c>
      <c r="G990" s="706">
        <v>0</v>
      </c>
      <c r="H990" s="706"/>
      <c r="I990" s="706">
        <v>0</v>
      </c>
      <c r="J990" s="706"/>
      <c r="K990" s="706"/>
      <c r="L990" s="707"/>
      <c r="M990" s="708"/>
      <c r="X990" s="674"/>
      <c r="Y990" s="675"/>
      <c r="Z990" s="675"/>
      <c r="AA990" s="499"/>
      <c r="AC990" s="474"/>
      <c r="AD990" s="540" t="s">
        <v>2014</v>
      </c>
      <c r="AE990" s="717"/>
      <c r="AF990" s="474"/>
      <c r="AG990" s="717"/>
      <c r="AH990" s="499"/>
      <c r="AJ990" s="499"/>
    </row>
    <row r="991" spans="1:36" s="472" customFormat="1" ht="22.5" x14ac:dyDescent="0.25">
      <c r="A991" s="533" t="s">
        <v>875</v>
      </c>
      <c r="B991" s="704" t="s">
        <v>2016</v>
      </c>
      <c r="C991" s="1314" t="s">
        <v>2017</v>
      </c>
      <c r="D991" s="1314"/>
      <c r="E991" s="1314"/>
      <c r="F991" s="705" t="s">
        <v>1950</v>
      </c>
      <c r="G991" s="706">
        <v>0</v>
      </c>
      <c r="H991" s="706"/>
      <c r="I991" s="706">
        <v>0</v>
      </c>
      <c r="J991" s="706"/>
      <c r="K991" s="706"/>
      <c r="L991" s="707"/>
      <c r="M991" s="708"/>
      <c r="X991" s="674"/>
      <c r="Y991" s="675"/>
      <c r="Z991" s="675"/>
      <c r="AA991" s="499"/>
      <c r="AC991" s="474"/>
      <c r="AD991" s="540" t="s">
        <v>2017</v>
      </c>
      <c r="AE991" s="717"/>
      <c r="AF991" s="474"/>
      <c r="AG991" s="717"/>
      <c r="AH991" s="499"/>
      <c r="AJ991" s="499"/>
    </row>
    <row r="992" spans="1:36" s="472" customFormat="1" ht="57" x14ac:dyDescent="0.25">
      <c r="A992" s="676" t="s">
        <v>1469</v>
      </c>
      <c r="B992" s="677" t="s">
        <v>2018</v>
      </c>
      <c r="C992" s="1304" t="s">
        <v>2019</v>
      </c>
      <c r="D992" s="1304"/>
      <c r="E992" s="1304"/>
      <c r="F992" s="678">
        <v>0.252</v>
      </c>
      <c r="G992" s="679" t="s">
        <v>2020</v>
      </c>
      <c r="H992" s="679" t="s">
        <v>2021</v>
      </c>
      <c r="I992" s="679">
        <v>97822</v>
      </c>
      <c r="J992" s="679">
        <v>7470</v>
      </c>
      <c r="K992" s="680" t="s">
        <v>3525</v>
      </c>
      <c r="L992" s="709">
        <v>3081.2808</v>
      </c>
      <c r="M992" s="690">
        <v>776.48</v>
      </c>
      <c r="X992" s="674"/>
      <c r="Y992" s="675"/>
      <c r="Z992" s="675"/>
      <c r="AA992" s="499" t="s">
        <v>2019</v>
      </c>
      <c r="AC992" s="474"/>
      <c r="AD992" s="540"/>
      <c r="AE992" s="717"/>
      <c r="AF992" s="474"/>
      <c r="AG992" s="717"/>
      <c r="AH992" s="499"/>
      <c r="AJ992" s="499"/>
    </row>
    <row r="993" spans="1:36" s="472" customFormat="1" ht="15" x14ac:dyDescent="0.25">
      <c r="A993" s="682"/>
      <c r="B993" s="683"/>
      <c r="C993" s="684" t="s">
        <v>3526</v>
      </c>
      <c r="D993" s="685"/>
      <c r="E993" s="685"/>
      <c r="F993" s="685"/>
      <c r="G993" s="685"/>
      <c r="H993" s="685"/>
      <c r="I993" s="685"/>
      <c r="J993" s="685"/>
      <c r="K993" s="685"/>
      <c r="L993" s="685"/>
      <c r="M993" s="686"/>
      <c r="X993" s="674"/>
      <c r="Y993" s="675"/>
      <c r="Z993" s="675"/>
      <c r="AA993" s="499"/>
      <c r="AC993" s="474"/>
      <c r="AD993" s="540"/>
      <c r="AE993" s="717"/>
      <c r="AF993" s="474"/>
      <c r="AG993" s="717"/>
      <c r="AH993" s="499"/>
      <c r="AJ993" s="499"/>
    </row>
    <row r="994" spans="1:36" s="472" customFormat="1" ht="15" x14ac:dyDescent="0.25">
      <c r="A994" s="560"/>
      <c r="B994" s="691" t="s">
        <v>1975</v>
      </c>
      <c r="C994" s="1301" t="s">
        <v>1976</v>
      </c>
      <c r="D994" s="1301"/>
      <c r="E994" s="1301"/>
      <c r="F994" s="1301"/>
      <c r="G994" s="1301"/>
      <c r="H994" s="1301"/>
      <c r="I994" s="1301"/>
      <c r="J994" s="1301"/>
      <c r="K994" s="1301"/>
      <c r="L994" s="1301"/>
      <c r="M994" s="1302"/>
      <c r="X994" s="674"/>
      <c r="Y994" s="675"/>
      <c r="Z994" s="675"/>
      <c r="AA994" s="499"/>
      <c r="AB994" s="509" t="s">
        <v>1976</v>
      </c>
      <c r="AC994" s="474"/>
      <c r="AD994" s="540"/>
      <c r="AE994" s="717"/>
      <c r="AF994" s="474"/>
      <c r="AG994" s="717"/>
      <c r="AH994" s="499"/>
      <c r="AJ994" s="499"/>
    </row>
    <row r="995" spans="1:36" s="472" customFormat="1" ht="15" x14ac:dyDescent="0.25">
      <c r="A995" s="560"/>
      <c r="B995" s="691" t="s">
        <v>1977</v>
      </c>
      <c r="C995" s="1301" t="s">
        <v>1978</v>
      </c>
      <c r="D995" s="1301"/>
      <c r="E995" s="1301"/>
      <c r="F995" s="1301"/>
      <c r="G995" s="1301"/>
      <c r="H995" s="1301"/>
      <c r="I995" s="1301"/>
      <c r="J995" s="1301"/>
      <c r="K995" s="1301"/>
      <c r="L995" s="1301"/>
      <c r="M995" s="1302"/>
      <c r="X995" s="674"/>
      <c r="Y995" s="675"/>
      <c r="Z995" s="675"/>
      <c r="AA995" s="499"/>
      <c r="AB995" s="509" t="s">
        <v>1978</v>
      </c>
      <c r="AC995" s="474"/>
      <c r="AD995" s="540"/>
      <c r="AE995" s="717"/>
      <c r="AF995" s="474"/>
      <c r="AG995" s="717"/>
      <c r="AH995" s="499"/>
      <c r="AJ995" s="499"/>
    </row>
    <row r="996" spans="1:36" s="472" customFormat="1" ht="15" x14ac:dyDescent="0.25">
      <c r="A996" s="560"/>
      <c r="B996" s="691" t="s">
        <v>1979</v>
      </c>
      <c r="C996" s="1301" t="s">
        <v>1980</v>
      </c>
      <c r="D996" s="1301"/>
      <c r="E996" s="1301"/>
      <c r="F996" s="1301"/>
      <c r="G996" s="1301"/>
      <c r="H996" s="1301"/>
      <c r="I996" s="1301"/>
      <c r="J996" s="1301"/>
      <c r="K996" s="1301"/>
      <c r="L996" s="1301"/>
      <c r="M996" s="1302"/>
      <c r="X996" s="674"/>
      <c r="Y996" s="675"/>
      <c r="Z996" s="675"/>
      <c r="AA996" s="499"/>
      <c r="AB996" s="509" t="s">
        <v>1980</v>
      </c>
      <c r="AC996" s="474"/>
      <c r="AD996" s="540"/>
      <c r="AE996" s="717"/>
      <c r="AF996" s="474"/>
      <c r="AG996" s="717"/>
      <c r="AH996" s="499"/>
      <c r="AJ996" s="499"/>
    </row>
    <row r="997" spans="1:36" s="472" customFormat="1" ht="33.75" x14ac:dyDescent="0.25">
      <c r="A997" s="560"/>
      <c r="B997" s="691" t="s">
        <v>1670</v>
      </c>
      <c r="C997" s="1301" t="s">
        <v>1671</v>
      </c>
      <c r="D997" s="1301"/>
      <c r="E997" s="1301"/>
      <c r="F997" s="1301"/>
      <c r="G997" s="1301"/>
      <c r="H997" s="1301"/>
      <c r="I997" s="1301"/>
      <c r="J997" s="1301"/>
      <c r="K997" s="1301"/>
      <c r="L997" s="1301"/>
      <c r="M997" s="1302"/>
      <c r="X997" s="674"/>
      <c r="Y997" s="675"/>
      <c r="Z997" s="675"/>
      <c r="AA997" s="499"/>
      <c r="AB997" s="509" t="s">
        <v>1671</v>
      </c>
      <c r="AC997" s="474"/>
      <c r="AD997" s="540"/>
      <c r="AE997" s="717"/>
      <c r="AF997" s="474"/>
      <c r="AG997" s="717"/>
      <c r="AH997" s="499"/>
      <c r="AJ997" s="499"/>
    </row>
    <row r="998" spans="1:36" s="472" customFormat="1" ht="15" x14ac:dyDescent="0.25">
      <c r="A998" s="843"/>
      <c r="B998" s="844"/>
      <c r="C998" s="844"/>
      <c r="D998" s="844"/>
      <c r="E998" s="845" t="s">
        <v>3527</v>
      </c>
      <c r="F998" s="846"/>
      <c r="G998" s="847"/>
      <c r="H998" s="666"/>
      <c r="I998" s="848">
        <v>12641</v>
      </c>
      <c r="J998" s="849"/>
      <c r="K998" s="849"/>
      <c r="L998" s="850"/>
      <c r="M998" s="851"/>
      <c r="X998" s="674"/>
      <c r="Y998" s="675"/>
      <c r="Z998" s="675"/>
      <c r="AA998" s="499"/>
      <c r="AC998" s="474"/>
      <c r="AD998" s="540"/>
      <c r="AE998" s="717"/>
      <c r="AF998" s="474"/>
      <c r="AG998" s="717"/>
      <c r="AH998" s="499"/>
      <c r="AJ998" s="499"/>
    </row>
    <row r="999" spans="1:36" s="472" customFormat="1" ht="15" x14ac:dyDescent="0.25">
      <c r="A999" s="843"/>
      <c r="B999" s="844"/>
      <c r="C999" s="844"/>
      <c r="D999" s="844"/>
      <c r="E999" s="845" t="s">
        <v>3528</v>
      </c>
      <c r="F999" s="846"/>
      <c r="G999" s="847"/>
      <c r="H999" s="666"/>
      <c r="I999" s="848">
        <v>5756</v>
      </c>
      <c r="J999" s="849"/>
      <c r="K999" s="849"/>
      <c r="L999" s="850"/>
      <c r="M999" s="851"/>
      <c r="X999" s="674"/>
      <c r="Y999" s="675"/>
      <c r="Z999" s="675"/>
      <c r="AA999" s="499"/>
      <c r="AC999" s="474"/>
      <c r="AD999" s="540"/>
      <c r="AE999" s="717"/>
      <c r="AF999" s="474"/>
      <c r="AG999" s="717"/>
      <c r="AH999" s="499"/>
      <c r="AJ999" s="499"/>
    </row>
    <row r="1000" spans="1:36" s="472" customFormat="1" ht="15" x14ac:dyDescent="0.25">
      <c r="A1000" s="843"/>
      <c r="B1000" s="844"/>
      <c r="C1000" s="844"/>
      <c r="D1000" s="844"/>
      <c r="E1000" s="845" t="s">
        <v>2707</v>
      </c>
      <c r="F1000" s="846"/>
      <c r="G1000" s="847"/>
      <c r="H1000" s="666"/>
      <c r="I1000" s="848">
        <v>116219</v>
      </c>
      <c r="J1000" s="849"/>
      <c r="K1000" s="849"/>
      <c r="L1000" s="850"/>
      <c r="M1000" s="851"/>
      <c r="X1000" s="674"/>
      <c r="Y1000" s="675"/>
      <c r="Z1000" s="675"/>
      <c r="AA1000" s="499"/>
      <c r="AC1000" s="474"/>
      <c r="AD1000" s="540"/>
      <c r="AE1000" s="717"/>
      <c r="AF1000" s="474"/>
      <c r="AG1000" s="717"/>
      <c r="AH1000" s="499"/>
      <c r="AJ1000" s="499"/>
    </row>
    <row r="1001" spans="1:36" s="472" customFormat="1" ht="23.25" x14ac:dyDescent="0.25">
      <c r="A1001" s="525"/>
      <c r="B1001" s="692" t="s">
        <v>1898</v>
      </c>
      <c r="C1001" s="1303" t="s">
        <v>1899</v>
      </c>
      <c r="D1001" s="1303"/>
      <c r="E1001" s="1303"/>
      <c r="F1001" s="693" t="s">
        <v>3529</v>
      </c>
      <c r="G1001" s="694" t="s">
        <v>1901</v>
      </c>
      <c r="H1001" s="694"/>
      <c r="I1001" s="694">
        <v>7469.74</v>
      </c>
      <c r="J1001" s="694">
        <v>7469.74</v>
      </c>
      <c r="K1001" s="694"/>
      <c r="L1001" s="695"/>
      <c r="M1001" s="696"/>
      <c r="X1001" s="674"/>
      <c r="Y1001" s="675"/>
      <c r="Z1001" s="675"/>
      <c r="AA1001" s="499"/>
      <c r="AC1001" s="474" t="s">
        <v>1899</v>
      </c>
      <c r="AD1001" s="540"/>
      <c r="AE1001" s="717"/>
      <c r="AF1001" s="474"/>
      <c r="AG1001" s="717"/>
      <c r="AH1001" s="499"/>
      <c r="AJ1001" s="499"/>
    </row>
    <row r="1002" spans="1:36" s="472" customFormat="1" ht="23.25" x14ac:dyDescent="0.25">
      <c r="A1002" s="525"/>
      <c r="B1002" s="692" t="s">
        <v>651</v>
      </c>
      <c r="C1002" s="1303" t="s">
        <v>1676</v>
      </c>
      <c r="D1002" s="1303"/>
      <c r="E1002" s="1303"/>
      <c r="F1002" s="693" t="s">
        <v>3530</v>
      </c>
      <c r="G1002" s="694">
        <v>0</v>
      </c>
      <c r="H1002" s="694">
        <v>0</v>
      </c>
      <c r="I1002" s="694">
        <v>0</v>
      </c>
      <c r="J1002" s="694"/>
      <c r="K1002" s="694">
        <v>0</v>
      </c>
      <c r="L1002" s="695"/>
      <c r="M1002" s="696"/>
      <c r="X1002" s="674"/>
      <c r="Y1002" s="675"/>
      <c r="Z1002" s="675"/>
      <c r="AA1002" s="499"/>
      <c r="AC1002" s="474" t="s">
        <v>1676</v>
      </c>
      <c r="AD1002" s="540"/>
      <c r="AE1002" s="717"/>
      <c r="AF1002" s="474"/>
      <c r="AG1002" s="717"/>
      <c r="AH1002" s="499"/>
      <c r="AJ1002" s="499"/>
    </row>
    <row r="1003" spans="1:36" s="472" customFormat="1" ht="23.25" x14ac:dyDescent="0.25">
      <c r="A1003" s="525"/>
      <c r="B1003" s="692" t="s">
        <v>1983</v>
      </c>
      <c r="C1003" s="1303" t="s">
        <v>1984</v>
      </c>
      <c r="D1003" s="1303"/>
      <c r="E1003" s="1303"/>
      <c r="F1003" s="693" t="s">
        <v>3531</v>
      </c>
      <c r="G1003" s="694">
        <v>79.069999999999993</v>
      </c>
      <c r="H1003" s="694" t="s">
        <v>1986</v>
      </c>
      <c r="I1003" s="694">
        <v>58.51</v>
      </c>
      <c r="J1003" s="694"/>
      <c r="K1003" s="694" t="s">
        <v>3532</v>
      </c>
      <c r="L1003" s="695"/>
      <c r="M1003" s="696"/>
      <c r="X1003" s="674"/>
      <c r="Y1003" s="675"/>
      <c r="Z1003" s="675"/>
      <c r="AA1003" s="499"/>
      <c r="AC1003" s="474" t="s">
        <v>1984</v>
      </c>
      <c r="AD1003" s="540"/>
      <c r="AE1003" s="717"/>
      <c r="AF1003" s="474"/>
      <c r="AG1003" s="717"/>
      <c r="AH1003" s="499"/>
      <c r="AJ1003" s="499"/>
    </row>
    <row r="1004" spans="1:36" s="472" customFormat="1" ht="45.75" x14ac:dyDescent="0.25">
      <c r="A1004" s="525"/>
      <c r="B1004" s="692" t="s">
        <v>1988</v>
      </c>
      <c r="C1004" s="1303" t="s">
        <v>1989</v>
      </c>
      <c r="D1004" s="1303"/>
      <c r="E1004" s="1303"/>
      <c r="F1004" s="693" t="s">
        <v>3533</v>
      </c>
      <c r="G1004" s="694">
        <v>70.010000000000005</v>
      </c>
      <c r="H1004" s="694" t="s">
        <v>1991</v>
      </c>
      <c r="I1004" s="694">
        <v>69.31</v>
      </c>
      <c r="J1004" s="694"/>
      <c r="K1004" s="694" t="s">
        <v>3534</v>
      </c>
      <c r="L1004" s="695"/>
      <c r="M1004" s="696"/>
      <c r="X1004" s="674"/>
      <c r="Y1004" s="675"/>
      <c r="Z1004" s="675"/>
      <c r="AA1004" s="499"/>
      <c r="AC1004" s="474" t="s">
        <v>1989</v>
      </c>
      <c r="AD1004" s="540"/>
      <c r="AE1004" s="717"/>
      <c r="AF1004" s="474"/>
      <c r="AG1004" s="717"/>
      <c r="AH1004" s="499"/>
      <c r="AJ1004" s="499"/>
    </row>
    <row r="1005" spans="1:36" s="472" customFormat="1" ht="57" x14ac:dyDescent="0.25">
      <c r="A1005" s="525"/>
      <c r="B1005" s="692" t="s">
        <v>1993</v>
      </c>
      <c r="C1005" s="1303" t="s">
        <v>1994</v>
      </c>
      <c r="D1005" s="1303"/>
      <c r="E1005" s="1303"/>
      <c r="F1005" s="693" t="s">
        <v>3535</v>
      </c>
      <c r="G1005" s="694">
        <v>340</v>
      </c>
      <c r="H1005" s="694" t="s">
        <v>1996</v>
      </c>
      <c r="I1005" s="694">
        <v>59323.199999999997</v>
      </c>
      <c r="J1005" s="694"/>
      <c r="K1005" s="694" t="s">
        <v>3536</v>
      </c>
      <c r="L1005" s="695"/>
      <c r="M1005" s="696"/>
      <c r="X1005" s="674"/>
      <c r="Y1005" s="675"/>
      <c r="Z1005" s="675"/>
      <c r="AA1005" s="499"/>
      <c r="AC1005" s="474" t="s">
        <v>1994</v>
      </c>
      <c r="AD1005" s="540"/>
      <c r="AE1005" s="717"/>
      <c r="AF1005" s="474"/>
      <c r="AG1005" s="717"/>
      <c r="AH1005" s="499"/>
      <c r="AJ1005" s="499"/>
    </row>
    <row r="1006" spans="1:36" s="472" customFormat="1" ht="34.5" x14ac:dyDescent="0.25">
      <c r="A1006" s="525"/>
      <c r="B1006" s="692" t="s">
        <v>1678</v>
      </c>
      <c r="C1006" s="1303" t="s">
        <v>1679</v>
      </c>
      <c r="D1006" s="1303"/>
      <c r="E1006" s="1303"/>
      <c r="F1006" s="693" t="s">
        <v>3537</v>
      </c>
      <c r="G1006" s="694">
        <v>111.99</v>
      </c>
      <c r="H1006" s="694" t="s">
        <v>1681</v>
      </c>
      <c r="I1006" s="694">
        <v>122.07</v>
      </c>
      <c r="J1006" s="694"/>
      <c r="K1006" s="694" t="s">
        <v>3538</v>
      </c>
      <c r="L1006" s="695"/>
      <c r="M1006" s="696"/>
      <c r="X1006" s="674"/>
      <c r="Y1006" s="675"/>
      <c r="Z1006" s="675"/>
      <c r="AA1006" s="499"/>
      <c r="AC1006" s="474" t="s">
        <v>1679</v>
      </c>
      <c r="AD1006" s="540"/>
      <c r="AE1006" s="717"/>
      <c r="AF1006" s="474"/>
      <c r="AG1006" s="717"/>
      <c r="AH1006" s="499"/>
      <c r="AJ1006" s="499"/>
    </row>
    <row r="1007" spans="1:36" s="472" customFormat="1" ht="23.25" x14ac:dyDescent="0.25">
      <c r="A1007" s="525"/>
      <c r="B1007" s="692" t="s">
        <v>2000</v>
      </c>
      <c r="C1007" s="1303" t="s">
        <v>2001</v>
      </c>
      <c r="D1007" s="1303"/>
      <c r="E1007" s="1303"/>
      <c r="F1007" s="693" t="s">
        <v>3539</v>
      </c>
      <c r="G1007" s="694">
        <v>26.5</v>
      </c>
      <c r="H1007" s="694" t="s">
        <v>2003</v>
      </c>
      <c r="I1007" s="694">
        <v>352.98</v>
      </c>
      <c r="J1007" s="694"/>
      <c r="K1007" s="694" t="s">
        <v>3540</v>
      </c>
      <c r="L1007" s="695"/>
      <c r="M1007" s="696"/>
      <c r="X1007" s="674"/>
      <c r="Y1007" s="675"/>
      <c r="Z1007" s="675"/>
      <c r="AA1007" s="499"/>
      <c r="AC1007" s="474" t="s">
        <v>2001</v>
      </c>
      <c r="AD1007" s="540"/>
      <c r="AE1007" s="717"/>
      <c r="AF1007" s="474"/>
      <c r="AG1007" s="717"/>
      <c r="AH1007" s="499"/>
      <c r="AJ1007" s="499"/>
    </row>
    <row r="1008" spans="1:36" s="472" customFormat="1" ht="34.5" x14ac:dyDescent="0.25">
      <c r="A1008" s="525"/>
      <c r="B1008" s="692" t="s">
        <v>836</v>
      </c>
      <c r="C1008" s="1303" t="s">
        <v>1766</v>
      </c>
      <c r="D1008" s="1303"/>
      <c r="E1008" s="1303"/>
      <c r="F1008" s="693" t="s">
        <v>3541</v>
      </c>
      <c r="G1008" s="694">
        <v>65.709999999999994</v>
      </c>
      <c r="H1008" s="694" t="s">
        <v>1768</v>
      </c>
      <c r="I1008" s="694">
        <v>107.76</v>
      </c>
      <c r="J1008" s="694"/>
      <c r="K1008" s="694" t="s">
        <v>3542</v>
      </c>
      <c r="L1008" s="695"/>
      <c r="M1008" s="696"/>
      <c r="X1008" s="674"/>
      <c r="Y1008" s="675"/>
      <c r="Z1008" s="675"/>
      <c r="AA1008" s="499"/>
      <c r="AC1008" s="474" t="s">
        <v>1766</v>
      </c>
      <c r="AD1008" s="540"/>
      <c r="AE1008" s="717"/>
      <c r="AF1008" s="474"/>
      <c r="AG1008" s="717"/>
      <c r="AH1008" s="499"/>
      <c r="AJ1008" s="499"/>
    </row>
    <row r="1009" spans="1:36" s="472" customFormat="1" ht="23.25" x14ac:dyDescent="0.25">
      <c r="A1009" s="533" t="s">
        <v>878</v>
      </c>
      <c r="B1009" s="704" t="s">
        <v>2007</v>
      </c>
      <c r="C1009" s="1314" t="s">
        <v>2008</v>
      </c>
      <c r="D1009" s="1314"/>
      <c r="E1009" s="1314"/>
      <c r="F1009" s="705" t="s">
        <v>3543</v>
      </c>
      <c r="G1009" s="706">
        <v>0</v>
      </c>
      <c r="H1009" s="706"/>
      <c r="I1009" s="706">
        <v>0</v>
      </c>
      <c r="J1009" s="706"/>
      <c r="K1009" s="706"/>
      <c r="L1009" s="707"/>
      <c r="M1009" s="708"/>
      <c r="X1009" s="674"/>
      <c r="Y1009" s="675"/>
      <c r="Z1009" s="675"/>
      <c r="AA1009" s="499"/>
      <c r="AC1009" s="474"/>
      <c r="AD1009" s="540" t="s">
        <v>2008</v>
      </c>
      <c r="AE1009" s="717"/>
      <c r="AF1009" s="474"/>
      <c r="AG1009" s="717"/>
      <c r="AH1009" s="499"/>
      <c r="AJ1009" s="499"/>
    </row>
    <row r="1010" spans="1:36" s="472" customFormat="1" ht="57" x14ac:dyDescent="0.25">
      <c r="A1010" s="525"/>
      <c r="B1010" s="692" t="s">
        <v>2010</v>
      </c>
      <c r="C1010" s="1303" t="s">
        <v>2011</v>
      </c>
      <c r="D1010" s="1303"/>
      <c r="E1010" s="1303"/>
      <c r="F1010" s="693" t="s">
        <v>3544</v>
      </c>
      <c r="G1010" s="694">
        <v>183.68</v>
      </c>
      <c r="H1010" s="694"/>
      <c r="I1010" s="694">
        <v>299.95</v>
      </c>
      <c r="J1010" s="694"/>
      <c r="K1010" s="694"/>
      <c r="L1010" s="695"/>
      <c r="M1010" s="696"/>
      <c r="X1010" s="674"/>
      <c r="Y1010" s="675"/>
      <c r="Z1010" s="675"/>
      <c r="AA1010" s="499"/>
      <c r="AC1010" s="474" t="s">
        <v>2011</v>
      </c>
      <c r="AD1010" s="540"/>
      <c r="AE1010" s="717"/>
      <c r="AF1010" s="474"/>
      <c r="AG1010" s="717"/>
      <c r="AH1010" s="499"/>
      <c r="AJ1010" s="499"/>
    </row>
    <row r="1011" spans="1:36" s="472" customFormat="1" ht="23.25" x14ac:dyDescent="0.25">
      <c r="A1011" s="533" t="s">
        <v>878</v>
      </c>
      <c r="B1011" s="704" t="s">
        <v>2013</v>
      </c>
      <c r="C1011" s="1314" t="s">
        <v>2014</v>
      </c>
      <c r="D1011" s="1314"/>
      <c r="E1011" s="1314"/>
      <c r="F1011" s="705" t="s">
        <v>3545</v>
      </c>
      <c r="G1011" s="706">
        <v>0</v>
      </c>
      <c r="H1011" s="706"/>
      <c r="I1011" s="706">
        <v>0</v>
      </c>
      <c r="J1011" s="706"/>
      <c r="K1011" s="706"/>
      <c r="L1011" s="707"/>
      <c r="M1011" s="708"/>
      <c r="X1011" s="674"/>
      <c r="Y1011" s="675"/>
      <c r="Z1011" s="675"/>
      <c r="AA1011" s="499"/>
      <c r="AC1011" s="474"/>
      <c r="AD1011" s="540" t="s">
        <v>2014</v>
      </c>
      <c r="AE1011" s="717"/>
      <c r="AF1011" s="474"/>
      <c r="AG1011" s="717"/>
      <c r="AH1011" s="499"/>
      <c r="AJ1011" s="499"/>
    </row>
    <row r="1012" spans="1:36" s="472" customFormat="1" ht="22.5" x14ac:dyDescent="0.25">
      <c r="A1012" s="533" t="s">
        <v>875</v>
      </c>
      <c r="B1012" s="704" t="s">
        <v>2016</v>
      </c>
      <c r="C1012" s="1314" t="s">
        <v>2017</v>
      </c>
      <c r="D1012" s="1314"/>
      <c r="E1012" s="1314"/>
      <c r="F1012" s="705" t="s">
        <v>1950</v>
      </c>
      <c r="G1012" s="706">
        <v>0</v>
      </c>
      <c r="H1012" s="706"/>
      <c r="I1012" s="706">
        <v>0</v>
      </c>
      <c r="J1012" s="706"/>
      <c r="K1012" s="706"/>
      <c r="L1012" s="707"/>
      <c r="M1012" s="708"/>
      <c r="X1012" s="674"/>
      <c r="Y1012" s="675"/>
      <c r="Z1012" s="675"/>
      <c r="AA1012" s="499"/>
      <c r="AC1012" s="474"/>
      <c r="AD1012" s="540" t="s">
        <v>2017</v>
      </c>
      <c r="AE1012" s="717"/>
      <c r="AF1012" s="474"/>
      <c r="AG1012" s="717"/>
      <c r="AH1012" s="499"/>
      <c r="AJ1012" s="499"/>
    </row>
    <row r="1013" spans="1:36" s="472" customFormat="1" ht="45" x14ac:dyDescent="0.25">
      <c r="A1013" s="676" t="s">
        <v>1472</v>
      </c>
      <c r="B1013" s="677" t="s">
        <v>2041</v>
      </c>
      <c r="C1013" s="1304" t="s">
        <v>1269</v>
      </c>
      <c r="D1013" s="1304"/>
      <c r="E1013" s="1304"/>
      <c r="F1013" s="697">
        <v>5.04</v>
      </c>
      <c r="G1013" s="679">
        <v>480</v>
      </c>
      <c r="H1013" s="679"/>
      <c r="I1013" s="679">
        <v>2419</v>
      </c>
      <c r="J1013" s="679"/>
      <c r="K1013" s="680"/>
      <c r="L1013" s="681">
        <v>0</v>
      </c>
      <c r="M1013" s="681">
        <v>0</v>
      </c>
      <c r="X1013" s="674"/>
      <c r="Y1013" s="675"/>
      <c r="Z1013" s="675"/>
      <c r="AA1013" s="499" t="s">
        <v>1269</v>
      </c>
      <c r="AC1013" s="474"/>
      <c r="AD1013" s="540"/>
      <c r="AE1013" s="717"/>
      <c r="AF1013" s="474"/>
      <c r="AG1013" s="717"/>
      <c r="AH1013" s="499"/>
      <c r="AJ1013" s="499"/>
    </row>
    <row r="1014" spans="1:36" s="472" customFormat="1" ht="15" x14ac:dyDescent="0.25">
      <c r="A1014" s="682"/>
      <c r="B1014" s="683"/>
      <c r="C1014" s="684" t="s">
        <v>3546</v>
      </c>
      <c r="D1014" s="685"/>
      <c r="E1014" s="685"/>
      <c r="F1014" s="685"/>
      <c r="G1014" s="685"/>
      <c r="H1014" s="685"/>
      <c r="I1014" s="685"/>
      <c r="J1014" s="685"/>
      <c r="K1014" s="685"/>
      <c r="L1014" s="685"/>
      <c r="M1014" s="686"/>
      <c r="X1014" s="674"/>
      <c r="Y1014" s="675"/>
      <c r="Z1014" s="675"/>
      <c r="AA1014" s="499"/>
      <c r="AC1014" s="474"/>
      <c r="AD1014" s="540"/>
      <c r="AE1014" s="717"/>
      <c r="AF1014" s="474"/>
      <c r="AG1014" s="717"/>
      <c r="AH1014" s="499"/>
      <c r="AJ1014" s="499"/>
    </row>
    <row r="1015" spans="1:36" s="472" customFormat="1" ht="45" x14ac:dyDescent="0.25">
      <c r="A1015" s="676" t="s">
        <v>1474</v>
      </c>
      <c r="B1015" s="677" t="s">
        <v>2043</v>
      </c>
      <c r="C1015" s="1304" t="s">
        <v>1272</v>
      </c>
      <c r="D1015" s="1304"/>
      <c r="E1015" s="1304"/>
      <c r="F1015" s="698">
        <v>3.5</v>
      </c>
      <c r="G1015" s="679">
        <v>2.44</v>
      </c>
      <c r="H1015" s="679"/>
      <c r="I1015" s="679">
        <v>9</v>
      </c>
      <c r="J1015" s="679"/>
      <c r="K1015" s="680"/>
      <c r="L1015" s="681">
        <v>0</v>
      </c>
      <c r="M1015" s="681">
        <v>0</v>
      </c>
      <c r="X1015" s="674"/>
      <c r="Y1015" s="675"/>
      <c r="Z1015" s="675"/>
      <c r="AA1015" s="499" t="s">
        <v>1272</v>
      </c>
      <c r="AC1015" s="474"/>
      <c r="AD1015" s="540"/>
      <c r="AE1015" s="717"/>
      <c r="AF1015" s="474"/>
      <c r="AG1015" s="717"/>
      <c r="AH1015" s="499"/>
      <c r="AJ1015" s="499"/>
    </row>
    <row r="1016" spans="1:36" s="472" customFormat="1" ht="15" x14ac:dyDescent="0.25">
      <c r="A1016" s="682"/>
      <c r="B1016" s="683"/>
      <c r="C1016" s="684" t="s">
        <v>3547</v>
      </c>
      <c r="D1016" s="685"/>
      <c r="E1016" s="685"/>
      <c r="F1016" s="685"/>
      <c r="G1016" s="685"/>
      <c r="H1016" s="685"/>
      <c r="I1016" s="685"/>
      <c r="J1016" s="685"/>
      <c r="K1016" s="685"/>
      <c r="L1016" s="685"/>
      <c r="M1016" s="686"/>
      <c r="X1016" s="674"/>
      <c r="Y1016" s="675"/>
      <c r="Z1016" s="675"/>
      <c r="AA1016" s="499"/>
      <c r="AC1016" s="474"/>
      <c r="AD1016" s="540"/>
      <c r="AE1016" s="717"/>
      <c r="AF1016" s="474"/>
      <c r="AG1016" s="717"/>
      <c r="AH1016" s="499"/>
      <c r="AJ1016" s="499"/>
    </row>
    <row r="1017" spans="1:36" s="472" customFormat="1" ht="45.75" x14ac:dyDescent="0.25">
      <c r="A1017" s="676" t="s">
        <v>1476</v>
      </c>
      <c r="B1017" s="677" t="s">
        <v>2045</v>
      </c>
      <c r="C1017" s="1304" t="s">
        <v>2046</v>
      </c>
      <c r="D1017" s="1304"/>
      <c r="E1017" s="1304"/>
      <c r="F1017" s="697">
        <v>1.68</v>
      </c>
      <c r="G1017" s="679" t="s">
        <v>2047</v>
      </c>
      <c r="H1017" s="679" t="s">
        <v>2048</v>
      </c>
      <c r="I1017" s="679">
        <v>18805</v>
      </c>
      <c r="J1017" s="679">
        <v>2522</v>
      </c>
      <c r="K1017" s="680" t="s">
        <v>3548</v>
      </c>
      <c r="L1017" s="689">
        <v>156.04499999999999</v>
      </c>
      <c r="M1017" s="690">
        <v>262.16000000000003</v>
      </c>
      <c r="X1017" s="674"/>
      <c r="Y1017" s="675"/>
      <c r="Z1017" s="675"/>
      <c r="AA1017" s="499" t="s">
        <v>2046</v>
      </c>
      <c r="AC1017" s="474"/>
      <c r="AD1017" s="540"/>
      <c r="AE1017" s="717"/>
      <c r="AF1017" s="474"/>
      <c r="AG1017" s="717"/>
      <c r="AH1017" s="499"/>
      <c r="AJ1017" s="499"/>
    </row>
    <row r="1018" spans="1:36" s="472" customFormat="1" ht="15" x14ac:dyDescent="0.25">
      <c r="A1018" s="682"/>
      <c r="B1018" s="683"/>
      <c r="C1018" s="684" t="s">
        <v>3549</v>
      </c>
      <c r="D1018" s="685"/>
      <c r="E1018" s="685"/>
      <c r="F1018" s="685"/>
      <c r="G1018" s="685"/>
      <c r="H1018" s="685"/>
      <c r="I1018" s="685"/>
      <c r="J1018" s="685"/>
      <c r="K1018" s="685"/>
      <c r="L1018" s="685"/>
      <c r="M1018" s="686"/>
      <c r="X1018" s="674"/>
      <c r="Y1018" s="675"/>
      <c r="Z1018" s="675"/>
      <c r="AA1018" s="499"/>
      <c r="AC1018" s="474"/>
      <c r="AD1018" s="540"/>
      <c r="AE1018" s="717"/>
      <c r="AF1018" s="474"/>
      <c r="AG1018" s="717"/>
      <c r="AH1018" s="499"/>
      <c r="AJ1018" s="499"/>
    </row>
    <row r="1019" spans="1:36" s="472" customFormat="1" ht="15" x14ac:dyDescent="0.25">
      <c r="A1019" s="560"/>
      <c r="B1019" s="683"/>
      <c r="C1019" s="684" t="s">
        <v>2051</v>
      </c>
      <c r="D1019" s="685"/>
      <c r="E1019" s="685"/>
      <c r="F1019" s="685"/>
      <c r="G1019" s="685"/>
      <c r="H1019" s="685"/>
      <c r="I1019" s="685"/>
      <c r="J1019" s="685"/>
      <c r="K1019" s="685"/>
      <c r="L1019" s="685"/>
      <c r="M1019" s="687"/>
      <c r="X1019" s="674"/>
      <c r="Y1019" s="675"/>
      <c r="Z1019" s="675"/>
      <c r="AA1019" s="499"/>
      <c r="AC1019" s="474"/>
      <c r="AD1019" s="540"/>
      <c r="AE1019" s="717"/>
      <c r="AF1019" s="474"/>
      <c r="AG1019" s="717"/>
      <c r="AH1019" s="499"/>
      <c r="AJ1019" s="499"/>
    </row>
    <row r="1020" spans="1:36" s="472" customFormat="1" ht="33.75" x14ac:dyDescent="0.25">
      <c r="A1020" s="560"/>
      <c r="B1020" s="691" t="s">
        <v>1670</v>
      </c>
      <c r="C1020" s="1301" t="s">
        <v>1671</v>
      </c>
      <c r="D1020" s="1301"/>
      <c r="E1020" s="1301"/>
      <c r="F1020" s="1301"/>
      <c r="G1020" s="1301"/>
      <c r="H1020" s="1301"/>
      <c r="I1020" s="1301"/>
      <c r="J1020" s="1301"/>
      <c r="K1020" s="1301"/>
      <c r="L1020" s="1301"/>
      <c r="M1020" s="1302"/>
      <c r="X1020" s="674"/>
      <c r="Y1020" s="675"/>
      <c r="Z1020" s="675"/>
      <c r="AA1020" s="499"/>
      <c r="AB1020" s="509" t="s">
        <v>1671</v>
      </c>
      <c r="AC1020" s="474"/>
      <c r="AD1020" s="540"/>
      <c r="AE1020" s="717"/>
      <c r="AF1020" s="474"/>
      <c r="AG1020" s="717"/>
      <c r="AH1020" s="499"/>
      <c r="AJ1020" s="499"/>
    </row>
    <row r="1021" spans="1:36" s="472" customFormat="1" ht="15" x14ac:dyDescent="0.25">
      <c r="A1021" s="843"/>
      <c r="B1021" s="844"/>
      <c r="C1021" s="844"/>
      <c r="D1021" s="844"/>
      <c r="E1021" s="845" t="s">
        <v>3550</v>
      </c>
      <c r="F1021" s="846"/>
      <c r="G1021" s="847"/>
      <c r="H1021" s="666"/>
      <c r="I1021" s="848">
        <v>3522</v>
      </c>
      <c r="J1021" s="849"/>
      <c r="K1021" s="849"/>
      <c r="L1021" s="850"/>
      <c r="M1021" s="851"/>
      <c r="X1021" s="674"/>
      <c r="Y1021" s="675"/>
      <c r="Z1021" s="675"/>
      <c r="AA1021" s="499"/>
      <c r="AC1021" s="474"/>
      <c r="AD1021" s="540"/>
      <c r="AE1021" s="717"/>
      <c r="AF1021" s="474"/>
      <c r="AG1021" s="717"/>
      <c r="AH1021" s="499"/>
      <c r="AJ1021" s="499"/>
    </row>
    <row r="1022" spans="1:36" s="472" customFormat="1" ht="15" x14ac:dyDescent="0.25">
      <c r="A1022" s="843"/>
      <c r="B1022" s="844"/>
      <c r="C1022" s="844"/>
      <c r="D1022" s="844"/>
      <c r="E1022" s="845" t="s">
        <v>3551</v>
      </c>
      <c r="F1022" s="846"/>
      <c r="G1022" s="847"/>
      <c r="H1022" s="666"/>
      <c r="I1022" s="848">
        <v>2429</v>
      </c>
      <c r="J1022" s="849"/>
      <c r="K1022" s="849"/>
      <c r="L1022" s="850"/>
      <c r="M1022" s="851"/>
      <c r="X1022" s="674"/>
      <c r="Y1022" s="675"/>
      <c r="Z1022" s="675"/>
      <c r="AA1022" s="499"/>
      <c r="AC1022" s="474"/>
      <c r="AD1022" s="540"/>
      <c r="AE1022" s="717"/>
      <c r="AF1022" s="474"/>
      <c r="AG1022" s="717"/>
      <c r="AH1022" s="499"/>
      <c r="AJ1022" s="499"/>
    </row>
    <row r="1023" spans="1:36" s="472" customFormat="1" ht="15" x14ac:dyDescent="0.25">
      <c r="A1023" s="843"/>
      <c r="B1023" s="844"/>
      <c r="C1023" s="844"/>
      <c r="D1023" s="844"/>
      <c r="E1023" s="845" t="s">
        <v>2707</v>
      </c>
      <c r="F1023" s="846"/>
      <c r="G1023" s="847"/>
      <c r="H1023" s="666"/>
      <c r="I1023" s="848">
        <v>24756</v>
      </c>
      <c r="J1023" s="849"/>
      <c r="K1023" s="849"/>
      <c r="L1023" s="850"/>
      <c r="M1023" s="851"/>
      <c r="X1023" s="674"/>
      <c r="Y1023" s="675"/>
      <c r="Z1023" s="675"/>
      <c r="AA1023" s="499"/>
      <c r="AC1023" s="474"/>
      <c r="AD1023" s="540"/>
      <c r="AE1023" s="717"/>
      <c r="AF1023" s="474"/>
      <c r="AG1023" s="717"/>
      <c r="AH1023" s="499"/>
      <c r="AJ1023" s="499"/>
    </row>
    <row r="1024" spans="1:36" s="472" customFormat="1" ht="23.25" x14ac:dyDescent="0.25">
      <c r="A1024" s="525"/>
      <c r="B1024" s="692" t="s">
        <v>1898</v>
      </c>
      <c r="C1024" s="1303" t="s">
        <v>1899</v>
      </c>
      <c r="D1024" s="1303"/>
      <c r="E1024" s="1303"/>
      <c r="F1024" s="693" t="s">
        <v>3552</v>
      </c>
      <c r="G1024" s="694" t="s">
        <v>1901</v>
      </c>
      <c r="H1024" s="694"/>
      <c r="I1024" s="694">
        <v>2521.98</v>
      </c>
      <c r="J1024" s="694">
        <v>2521.98</v>
      </c>
      <c r="K1024" s="694"/>
      <c r="L1024" s="695"/>
      <c r="M1024" s="696"/>
      <c r="X1024" s="674"/>
      <c r="Y1024" s="675"/>
      <c r="Z1024" s="675"/>
      <c r="AA1024" s="499"/>
      <c r="AC1024" s="474" t="s">
        <v>1899</v>
      </c>
      <c r="AD1024" s="540"/>
      <c r="AE1024" s="717"/>
      <c r="AF1024" s="474"/>
      <c r="AG1024" s="717"/>
      <c r="AH1024" s="499"/>
      <c r="AJ1024" s="499"/>
    </row>
    <row r="1025" spans="1:36" s="472" customFormat="1" ht="23.25" x14ac:dyDescent="0.25">
      <c r="A1025" s="525"/>
      <c r="B1025" s="692" t="s">
        <v>651</v>
      </c>
      <c r="C1025" s="1303" t="s">
        <v>1676</v>
      </c>
      <c r="D1025" s="1303"/>
      <c r="E1025" s="1303"/>
      <c r="F1025" s="693" t="s">
        <v>3553</v>
      </c>
      <c r="G1025" s="694">
        <v>0</v>
      </c>
      <c r="H1025" s="694">
        <v>0</v>
      </c>
      <c r="I1025" s="694">
        <v>0</v>
      </c>
      <c r="J1025" s="694"/>
      <c r="K1025" s="694">
        <v>0</v>
      </c>
      <c r="L1025" s="695"/>
      <c r="M1025" s="696"/>
      <c r="X1025" s="674"/>
      <c r="Y1025" s="675"/>
      <c r="Z1025" s="675"/>
      <c r="AA1025" s="499"/>
      <c r="AC1025" s="474" t="s">
        <v>1676</v>
      </c>
      <c r="AD1025" s="540"/>
      <c r="AE1025" s="717"/>
      <c r="AF1025" s="474"/>
      <c r="AG1025" s="717"/>
      <c r="AH1025" s="499"/>
      <c r="AJ1025" s="499"/>
    </row>
    <row r="1026" spans="1:36" s="472" customFormat="1" ht="45.75" x14ac:dyDescent="0.25">
      <c r="A1026" s="525"/>
      <c r="B1026" s="692" t="s">
        <v>2054</v>
      </c>
      <c r="C1026" s="1303" t="s">
        <v>2055</v>
      </c>
      <c r="D1026" s="1303"/>
      <c r="E1026" s="1303"/>
      <c r="F1026" s="693" t="s">
        <v>3554</v>
      </c>
      <c r="G1026" s="694">
        <v>179.46</v>
      </c>
      <c r="H1026" s="694" t="s">
        <v>2057</v>
      </c>
      <c r="I1026" s="694">
        <v>2173.2600000000002</v>
      </c>
      <c r="J1026" s="694"/>
      <c r="K1026" s="694" t="s">
        <v>3555</v>
      </c>
      <c r="L1026" s="695"/>
      <c r="M1026" s="696"/>
      <c r="X1026" s="674"/>
      <c r="Y1026" s="675"/>
      <c r="Z1026" s="675"/>
      <c r="AA1026" s="499"/>
      <c r="AC1026" s="474" t="s">
        <v>2055</v>
      </c>
      <c r="AD1026" s="540"/>
      <c r="AE1026" s="717"/>
      <c r="AF1026" s="474"/>
      <c r="AG1026" s="717"/>
      <c r="AH1026" s="499"/>
      <c r="AJ1026" s="499"/>
    </row>
    <row r="1027" spans="1:36" s="472" customFormat="1" ht="34.5" x14ac:dyDescent="0.25">
      <c r="A1027" s="525"/>
      <c r="B1027" s="692" t="s">
        <v>1678</v>
      </c>
      <c r="C1027" s="1303" t="s">
        <v>1679</v>
      </c>
      <c r="D1027" s="1303"/>
      <c r="E1027" s="1303"/>
      <c r="F1027" s="693" t="s">
        <v>3556</v>
      </c>
      <c r="G1027" s="694">
        <v>111.99</v>
      </c>
      <c r="H1027" s="694" t="s">
        <v>1681</v>
      </c>
      <c r="I1027" s="694">
        <v>35.840000000000003</v>
      </c>
      <c r="J1027" s="694"/>
      <c r="K1027" s="694" t="s">
        <v>3557</v>
      </c>
      <c r="L1027" s="695"/>
      <c r="M1027" s="696"/>
      <c r="X1027" s="674"/>
      <c r="Y1027" s="675"/>
      <c r="Z1027" s="675"/>
      <c r="AA1027" s="499"/>
      <c r="AC1027" s="474" t="s">
        <v>1679</v>
      </c>
      <c r="AD1027" s="540"/>
      <c r="AE1027" s="717"/>
      <c r="AF1027" s="474"/>
      <c r="AG1027" s="717"/>
      <c r="AH1027" s="499"/>
      <c r="AJ1027" s="499"/>
    </row>
    <row r="1028" spans="1:36" s="472" customFormat="1" ht="34.5" x14ac:dyDescent="0.25">
      <c r="A1028" s="525"/>
      <c r="B1028" s="692" t="s">
        <v>2061</v>
      </c>
      <c r="C1028" s="1303" t="s">
        <v>2062</v>
      </c>
      <c r="D1028" s="1303"/>
      <c r="E1028" s="1303"/>
      <c r="F1028" s="693" t="s">
        <v>3558</v>
      </c>
      <c r="G1028" s="694">
        <v>6.9</v>
      </c>
      <c r="H1028" s="694" t="s">
        <v>2064</v>
      </c>
      <c r="I1028" s="694">
        <v>43.33</v>
      </c>
      <c r="J1028" s="694"/>
      <c r="K1028" s="694" t="s">
        <v>3559</v>
      </c>
      <c r="L1028" s="695"/>
      <c r="M1028" s="696"/>
      <c r="X1028" s="674"/>
      <c r="Y1028" s="675"/>
      <c r="Z1028" s="675"/>
      <c r="AA1028" s="499"/>
      <c r="AC1028" s="474" t="s">
        <v>2062</v>
      </c>
      <c r="AD1028" s="540"/>
      <c r="AE1028" s="717"/>
      <c r="AF1028" s="474"/>
      <c r="AG1028" s="717"/>
      <c r="AH1028" s="499"/>
      <c r="AJ1028" s="499"/>
    </row>
    <row r="1029" spans="1:36" s="472" customFormat="1" ht="34.5" x14ac:dyDescent="0.25">
      <c r="A1029" s="525"/>
      <c r="B1029" s="692" t="s">
        <v>2066</v>
      </c>
      <c r="C1029" s="1303" t="s">
        <v>2067</v>
      </c>
      <c r="D1029" s="1303"/>
      <c r="E1029" s="1303"/>
      <c r="F1029" s="693" t="s">
        <v>3560</v>
      </c>
      <c r="G1029" s="694">
        <v>80.349999999999994</v>
      </c>
      <c r="H1029" s="694" t="s">
        <v>2069</v>
      </c>
      <c r="I1029" s="694">
        <v>5005</v>
      </c>
      <c r="J1029" s="694"/>
      <c r="K1029" s="694" t="s">
        <v>3561</v>
      </c>
      <c r="L1029" s="695"/>
      <c r="M1029" s="696"/>
      <c r="X1029" s="674"/>
      <c r="Y1029" s="675"/>
      <c r="Z1029" s="675"/>
      <c r="AA1029" s="499"/>
      <c r="AC1029" s="474" t="s">
        <v>2067</v>
      </c>
      <c r="AD1029" s="540"/>
      <c r="AE1029" s="717"/>
      <c r="AF1029" s="474"/>
      <c r="AG1029" s="717"/>
      <c r="AH1029" s="499"/>
      <c r="AJ1029" s="499"/>
    </row>
    <row r="1030" spans="1:36" s="472" customFormat="1" ht="34.5" x14ac:dyDescent="0.25">
      <c r="A1030" s="525"/>
      <c r="B1030" s="692" t="s">
        <v>836</v>
      </c>
      <c r="C1030" s="1303" t="s">
        <v>1766</v>
      </c>
      <c r="D1030" s="1303"/>
      <c r="E1030" s="1303"/>
      <c r="F1030" s="693" t="s">
        <v>3562</v>
      </c>
      <c r="G1030" s="694">
        <v>65.709999999999994</v>
      </c>
      <c r="H1030" s="694" t="s">
        <v>1768</v>
      </c>
      <c r="I1030" s="694">
        <v>48.63</v>
      </c>
      <c r="J1030" s="694"/>
      <c r="K1030" s="694" t="s">
        <v>3563</v>
      </c>
      <c r="L1030" s="695"/>
      <c r="M1030" s="696"/>
      <c r="X1030" s="674"/>
      <c r="Y1030" s="675"/>
      <c r="Z1030" s="675"/>
      <c r="AA1030" s="499"/>
      <c r="AC1030" s="474" t="s">
        <v>1766</v>
      </c>
      <c r="AD1030" s="540"/>
      <c r="AE1030" s="717"/>
      <c r="AF1030" s="474"/>
      <c r="AG1030" s="717"/>
      <c r="AH1030" s="499"/>
      <c r="AJ1030" s="499"/>
    </row>
    <row r="1031" spans="1:36" s="472" customFormat="1" ht="23.25" x14ac:dyDescent="0.25">
      <c r="A1031" s="533" t="s">
        <v>875</v>
      </c>
      <c r="B1031" s="704" t="s">
        <v>1770</v>
      </c>
      <c r="C1031" s="1314" t="s">
        <v>1272</v>
      </c>
      <c r="D1031" s="1314"/>
      <c r="E1031" s="1314"/>
      <c r="F1031" s="705" t="s">
        <v>1950</v>
      </c>
      <c r="G1031" s="706">
        <v>2.44</v>
      </c>
      <c r="H1031" s="706"/>
      <c r="I1031" s="706">
        <v>0</v>
      </c>
      <c r="J1031" s="706"/>
      <c r="K1031" s="706"/>
      <c r="L1031" s="707"/>
      <c r="M1031" s="708"/>
      <c r="X1031" s="674"/>
      <c r="Y1031" s="675"/>
      <c r="Z1031" s="675"/>
      <c r="AA1031" s="499"/>
      <c r="AC1031" s="474"/>
      <c r="AD1031" s="540" t="s">
        <v>1272</v>
      </c>
      <c r="AE1031" s="717"/>
      <c r="AF1031" s="474"/>
      <c r="AG1031" s="717"/>
      <c r="AH1031" s="499"/>
      <c r="AJ1031" s="499"/>
    </row>
    <row r="1032" spans="1:36" s="472" customFormat="1" ht="23.25" x14ac:dyDescent="0.25">
      <c r="A1032" s="525"/>
      <c r="B1032" s="692" t="s">
        <v>2073</v>
      </c>
      <c r="C1032" s="1303" t="s">
        <v>2074</v>
      </c>
      <c r="D1032" s="1303"/>
      <c r="E1032" s="1303"/>
      <c r="F1032" s="693" t="s">
        <v>3564</v>
      </c>
      <c r="G1032" s="694">
        <v>30030</v>
      </c>
      <c r="H1032" s="694"/>
      <c r="I1032" s="694">
        <v>3</v>
      </c>
      <c r="J1032" s="694"/>
      <c r="K1032" s="694"/>
      <c r="L1032" s="695"/>
      <c r="M1032" s="696"/>
      <c r="X1032" s="674"/>
      <c r="Y1032" s="675"/>
      <c r="Z1032" s="675"/>
      <c r="AA1032" s="499"/>
      <c r="AC1032" s="474" t="s">
        <v>2074</v>
      </c>
      <c r="AD1032" s="540"/>
      <c r="AE1032" s="717"/>
      <c r="AF1032" s="474"/>
      <c r="AG1032" s="717"/>
      <c r="AH1032" s="499"/>
      <c r="AJ1032" s="499"/>
    </row>
    <row r="1033" spans="1:36" s="472" customFormat="1" ht="23.25" x14ac:dyDescent="0.25">
      <c r="A1033" s="525"/>
      <c r="B1033" s="692" t="s">
        <v>1838</v>
      </c>
      <c r="C1033" s="1303" t="s">
        <v>1839</v>
      </c>
      <c r="D1033" s="1303"/>
      <c r="E1033" s="1303"/>
      <c r="F1033" s="693" t="s">
        <v>3565</v>
      </c>
      <c r="G1033" s="694">
        <v>9040.01</v>
      </c>
      <c r="H1033" s="694"/>
      <c r="I1033" s="694">
        <v>30.74</v>
      </c>
      <c r="J1033" s="694"/>
      <c r="K1033" s="694"/>
      <c r="L1033" s="695"/>
      <c r="M1033" s="696"/>
      <c r="X1033" s="674"/>
      <c r="Y1033" s="675"/>
      <c r="Z1033" s="675"/>
      <c r="AA1033" s="499"/>
      <c r="AC1033" s="474" t="s">
        <v>1839</v>
      </c>
      <c r="AD1033" s="540"/>
      <c r="AE1033" s="717"/>
      <c r="AF1033" s="474"/>
      <c r="AG1033" s="717"/>
      <c r="AH1033" s="499"/>
      <c r="AJ1033" s="499"/>
    </row>
    <row r="1034" spans="1:36" s="472" customFormat="1" ht="45.75" x14ac:dyDescent="0.25">
      <c r="A1034" s="525"/>
      <c r="B1034" s="692" t="s">
        <v>2077</v>
      </c>
      <c r="C1034" s="1303" t="s">
        <v>2078</v>
      </c>
      <c r="D1034" s="1303"/>
      <c r="E1034" s="1303"/>
      <c r="F1034" s="693" t="s">
        <v>3566</v>
      </c>
      <c r="G1034" s="694">
        <v>67.099999999999994</v>
      </c>
      <c r="H1034" s="694"/>
      <c r="I1034" s="694">
        <v>112.73</v>
      </c>
      <c r="J1034" s="694"/>
      <c r="K1034" s="694"/>
      <c r="L1034" s="695"/>
      <c r="M1034" s="696"/>
      <c r="X1034" s="674"/>
      <c r="Y1034" s="675"/>
      <c r="Z1034" s="675"/>
      <c r="AA1034" s="499"/>
      <c r="AC1034" s="474" t="s">
        <v>2078</v>
      </c>
      <c r="AD1034" s="540"/>
      <c r="AE1034" s="717"/>
      <c r="AF1034" s="474"/>
      <c r="AG1034" s="717"/>
      <c r="AH1034" s="499"/>
      <c r="AJ1034" s="499"/>
    </row>
    <row r="1035" spans="1:36" s="472" customFormat="1" ht="23.25" x14ac:dyDescent="0.25">
      <c r="A1035" s="533" t="s">
        <v>875</v>
      </c>
      <c r="B1035" s="704" t="s">
        <v>2080</v>
      </c>
      <c r="C1035" s="1314" t="s">
        <v>2081</v>
      </c>
      <c r="D1035" s="1314"/>
      <c r="E1035" s="1314"/>
      <c r="F1035" s="705" t="s">
        <v>1950</v>
      </c>
      <c r="G1035" s="706">
        <v>0</v>
      </c>
      <c r="H1035" s="706"/>
      <c r="I1035" s="706">
        <v>0</v>
      </c>
      <c r="J1035" s="706"/>
      <c r="K1035" s="706"/>
      <c r="L1035" s="707"/>
      <c r="M1035" s="708"/>
      <c r="X1035" s="674"/>
      <c r="Y1035" s="675"/>
      <c r="Z1035" s="675"/>
      <c r="AA1035" s="499"/>
      <c r="AC1035" s="474"/>
      <c r="AD1035" s="540" t="s">
        <v>2081</v>
      </c>
      <c r="AE1035" s="717"/>
      <c r="AF1035" s="474"/>
      <c r="AG1035" s="717"/>
      <c r="AH1035" s="499"/>
      <c r="AJ1035" s="499"/>
    </row>
    <row r="1036" spans="1:36" s="472" customFormat="1" ht="34.5" x14ac:dyDescent="0.25">
      <c r="A1036" s="533" t="s">
        <v>875</v>
      </c>
      <c r="B1036" s="704" t="s">
        <v>2082</v>
      </c>
      <c r="C1036" s="1314" t="s">
        <v>2083</v>
      </c>
      <c r="D1036" s="1314"/>
      <c r="E1036" s="1314"/>
      <c r="F1036" s="705" t="s">
        <v>1950</v>
      </c>
      <c r="G1036" s="706">
        <v>412</v>
      </c>
      <c r="H1036" s="706"/>
      <c r="I1036" s="706">
        <v>0</v>
      </c>
      <c r="J1036" s="706"/>
      <c r="K1036" s="706"/>
      <c r="L1036" s="707"/>
      <c r="M1036" s="708"/>
      <c r="X1036" s="674"/>
      <c r="Y1036" s="675"/>
      <c r="Z1036" s="675"/>
      <c r="AA1036" s="499"/>
      <c r="AC1036" s="474"/>
      <c r="AD1036" s="540" t="s">
        <v>2083</v>
      </c>
      <c r="AE1036" s="717"/>
      <c r="AF1036" s="474"/>
      <c r="AG1036" s="717"/>
      <c r="AH1036" s="499"/>
      <c r="AJ1036" s="499"/>
    </row>
    <row r="1037" spans="1:36" s="472" customFormat="1" ht="45.75" x14ac:dyDescent="0.25">
      <c r="A1037" s="525" t="s">
        <v>2084</v>
      </c>
      <c r="B1037" s="692" t="s">
        <v>2085</v>
      </c>
      <c r="C1037" s="1303" t="s">
        <v>2086</v>
      </c>
      <c r="D1037" s="1303"/>
      <c r="E1037" s="1303"/>
      <c r="F1037" s="693" t="s">
        <v>3567</v>
      </c>
      <c r="G1037" s="694">
        <v>1553</v>
      </c>
      <c r="H1037" s="694"/>
      <c r="I1037" s="694">
        <v>3391.75</v>
      </c>
      <c r="J1037" s="694"/>
      <c r="K1037" s="694"/>
      <c r="L1037" s="695"/>
      <c r="M1037" s="696"/>
      <c r="X1037" s="674"/>
      <c r="Y1037" s="675"/>
      <c r="Z1037" s="675"/>
      <c r="AA1037" s="499"/>
      <c r="AC1037" s="474"/>
      <c r="AD1037" s="540"/>
      <c r="AE1037" s="717"/>
      <c r="AF1037" s="474" t="s">
        <v>2086</v>
      </c>
      <c r="AG1037" s="717"/>
      <c r="AH1037" s="499"/>
      <c r="AJ1037" s="499"/>
    </row>
    <row r="1038" spans="1:36" s="472" customFormat="1" ht="45.75" x14ac:dyDescent="0.25">
      <c r="A1038" s="711" t="s">
        <v>1951</v>
      </c>
      <c r="B1038" s="712" t="s">
        <v>2085</v>
      </c>
      <c r="C1038" s="1315" t="s">
        <v>2086</v>
      </c>
      <c r="D1038" s="1315"/>
      <c r="E1038" s="1315"/>
      <c r="F1038" s="713" t="s">
        <v>3568</v>
      </c>
      <c r="G1038" s="714">
        <v>1553</v>
      </c>
      <c r="H1038" s="714"/>
      <c r="I1038" s="714">
        <v>33917.519999999997</v>
      </c>
      <c r="J1038" s="714"/>
      <c r="K1038" s="714"/>
      <c r="L1038" s="715"/>
      <c r="M1038" s="716"/>
      <c r="X1038" s="674"/>
      <c r="Y1038" s="675"/>
      <c r="Z1038" s="675"/>
      <c r="AA1038" s="499"/>
      <c r="AC1038" s="474"/>
      <c r="AD1038" s="540"/>
      <c r="AE1038" s="717"/>
      <c r="AF1038" s="474"/>
      <c r="AG1038" s="717" t="s">
        <v>2086</v>
      </c>
      <c r="AH1038" s="499"/>
      <c r="AJ1038" s="499"/>
    </row>
    <row r="1039" spans="1:36" s="472" customFormat="1" ht="23.25" x14ac:dyDescent="0.25">
      <c r="A1039" s="533" t="s">
        <v>878</v>
      </c>
      <c r="B1039" s="704" t="s">
        <v>2089</v>
      </c>
      <c r="C1039" s="1314" t="s">
        <v>2090</v>
      </c>
      <c r="D1039" s="1314"/>
      <c r="E1039" s="1314"/>
      <c r="F1039" s="705" t="s">
        <v>3569</v>
      </c>
      <c r="G1039" s="706">
        <v>0</v>
      </c>
      <c r="H1039" s="706"/>
      <c r="I1039" s="706">
        <v>0</v>
      </c>
      <c r="J1039" s="706"/>
      <c r="K1039" s="706"/>
      <c r="L1039" s="707"/>
      <c r="M1039" s="708"/>
      <c r="X1039" s="674"/>
      <c r="Y1039" s="675"/>
      <c r="Z1039" s="675"/>
      <c r="AA1039" s="499"/>
      <c r="AC1039" s="474"/>
      <c r="AD1039" s="540" t="s">
        <v>2090</v>
      </c>
      <c r="AE1039" s="717"/>
      <c r="AF1039" s="474"/>
      <c r="AG1039" s="717"/>
      <c r="AH1039" s="499"/>
      <c r="AJ1039" s="499"/>
    </row>
    <row r="1040" spans="1:36" s="472" customFormat="1" ht="23.25" x14ac:dyDescent="0.25">
      <c r="A1040" s="525"/>
      <c r="B1040" s="692" t="s">
        <v>2092</v>
      </c>
      <c r="C1040" s="1303" t="s">
        <v>2093</v>
      </c>
      <c r="D1040" s="1303"/>
      <c r="E1040" s="1303"/>
      <c r="F1040" s="693" t="s">
        <v>3570</v>
      </c>
      <c r="G1040" s="694">
        <v>176.1</v>
      </c>
      <c r="H1040" s="694"/>
      <c r="I1040" s="694">
        <v>236.68</v>
      </c>
      <c r="J1040" s="694"/>
      <c r="K1040" s="694"/>
      <c r="L1040" s="695"/>
      <c r="M1040" s="696"/>
      <c r="X1040" s="674"/>
      <c r="Y1040" s="675"/>
      <c r="Z1040" s="675"/>
      <c r="AA1040" s="499"/>
      <c r="AC1040" s="474" t="s">
        <v>2093</v>
      </c>
      <c r="AD1040" s="540"/>
      <c r="AE1040" s="717"/>
      <c r="AF1040" s="474"/>
      <c r="AG1040" s="717"/>
      <c r="AH1040" s="499"/>
      <c r="AJ1040" s="499"/>
    </row>
    <row r="1041" spans="1:36" s="472" customFormat="1" ht="23.25" x14ac:dyDescent="0.25">
      <c r="A1041" s="525"/>
      <c r="B1041" s="692" t="s">
        <v>2095</v>
      </c>
      <c r="C1041" s="1303" t="s">
        <v>2096</v>
      </c>
      <c r="D1041" s="1303"/>
      <c r="E1041" s="1303"/>
      <c r="F1041" s="693" t="s">
        <v>3571</v>
      </c>
      <c r="G1041" s="694">
        <v>207.8</v>
      </c>
      <c r="H1041" s="694"/>
      <c r="I1041" s="694">
        <v>272.22000000000003</v>
      </c>
      <c r="J1041" s="694"/>
      <c r="K1041" s="694"/>
      <c r="L1041" s="695"/>
      <c r="M1041" s="696"/>
      <c r="X1041" s="674"/>
      <c r="Y1041" s="675"/>
      <c r="Z1041" s="675"/>
      <c r="AA1041" s="499"/>
      <c r="AC1041" s="474" t="s">
        <v>2096</v>
      </c>
      <c r="AD1041" s="540"/>
      <c r="AE1041" s="717"/>
      <c r="AF1041" s="474"/>
      <c r="AG1041" s="717"/>
      <c r="AH1041" s="499"/>
      <c r="AJ1041" s="499"/>
    </row>
    <row r="1042" spans="1:36" s="472" customFormat="1" ht="23.25" x14ac:dyDescent="0.25">
      <c r="A1042" s="525"/>
      <c r="B1042" s="692" t="s">
        <v>2098</v>
      </c>
      <c r="C1042" s="1303" t="s">
        <v>2099</v>
      </c>
      <c r="D1042" s="1303"/>
      <c r="E1042" s="1303"/>
      <c r="F1042" s="693" t="s">
        <v>3572</v>
      </c>
      <c r="G1042" s="694">
        <v>3468.64</v>
      </c>
      <c r="H1042" s="694"/>
      <c r="I1042" s="694">
        <v>1165.46</v>
      </c>
      <c r="J1042" s="694"/>
      <c r="K1042" s="694"/>
      <c r="L1042" s="695"/>
      <c r="M1042" s="696"/>
      <c r="X1042" s="674"/>
      <c r="Y1042" s="675"/>
      <c r="Z1042" s="675"/>
      <c r="AA1042" s="499"/>
      <c r="AC1042" s="474" t="s">
        <v>2099</v>
      </c>
      <c r="AD1042" s="540"/>
      <c r="AE1042" s="717"/>
      <c r="AF1042" s="474"/>
      <c r="AG1042" s="717"/>
      <c r="AH1042" s="499"/>
      <c r="AJ1042" s="499"/>
    </row>
    <row r="1043" spans="1:36" s="472" customFormat="1" ht="23.25" x14ac:dyDescent="0.25">
      <c r="A1043" s="533" t="s">
        <v>878</v>
      </c>
      <c r="B1043" s="704" t="s">
        <v>2101</v>
      </c>
      <c r="C1043" s="1314" t="s">
        <v>2102</v>
      </c>
      <c r="D1043" s="1314"/>
      <c r="E1043" s="1314"/>
      <c r="F1043" s="705" t="s">
        <v>3573</v>
      </c>
      <c r="G1043" s="706">
        <v>0</v>
      </c>
      <c r="H1043" s="706"/>
      <c r="I1043" s="706">
        <v>0</v>
      </c>
      <c r="J1043" s="706"/>
      <c r="K1043" s="706"/>
      <c r="L1043" s="707"/>
      <c r="M1043" s="708"/>
      <c r="X1043" s="674"/>
      <c r="Y1043" s="675"/>
      <c r="Z1043" s="675"/>
      <c r="AA1043" s="499"/>
      <c r="AC1043" s="474"/>
      <c r="AD1043" s="540" t="s">
        <v>2102</v>
      </c>
      <c r="AE1043" s="717"/>
      <c r="AF1043" s="474"/>
      <c r="AG1043" s="717"/>
      <c r="AH1043" s="499"/>
      <c r="AJ1043" s="499"/>
    </row>
    <row r="1044" spans="1:36" s="472" customFormat="1" ht="34.5" x14ac:dyDescent="0.25">
      <c r="A1044" s="525"/>
      <c r="B1044" s="692" t="s">
        <v>2104</v>
      </c>
      <c r="C1044" s="1303" t="s">
        <v>2105</v>
      </c>
      <c r="D1044" s="1303"/>
      <c r="E1044" s="1303"/>
      <c r="F1044" s="693" t="s">
        <v>3574</v>
      </c>
      <c r="G1044" s="694">
        <v>11.99</v>
      </c>
      <c r="H1044" s="694"/>
      <c r="I1044" s="694">
        <v>60.43</v>
      </c>
      <c r="J1044" s="694"/>
      <c r="K1044" s="694"/>
      <c r="L1044" s="695"/>
      <c r="M1044" s="696"/>
      <c r="X1044" s="674"/>
      <c r="Y1044" s="675"/>
      <c r="Z1044" s="675"/>
      <c r="AA1044" s="499"/>
      <c r="AC1044" s="474" t="s">
        <v>2105</v>
      </c>
      <c r="AD1044" s="540"/>
      <c r="AE1044" s="717"/>
      <c r="AF1044" s="474"/>
      <c r="AG1044" s="717"/>
      <c r="AH1044" s="499"/>
      <c r="AJ1044" s="499"/>
    </row>
    <row r="1045" spans="1:36" s="472" customFormat="1" ht="45.75" x14ac:dyDescent="0.25">
      <c r="A1045" s="525"/>
      <c r="B1045" s="692" t="s">
        <v>2107</v>
      </c>
      <c r="C1045" s="1303" t="s">
        <v>2108</v>
      </c>
      <c r="D1045" s="1303"/>
      <c r="E1045" s="1303"/>
      <c r="F1045" s="693" t="s">
        <v>3575</v>
      </c>
      <c r="G1045" s="694">
        <v>272.62</v>
      </c>
      <c r="H1045" s="694"/>
      <c r="I1045" s="694">
        <v>22.9</v>
      </c>
      <c r="J1045" s="694"/>
      <c r="K1045" s="694"/>
      <c r="L1045" s="695"/>
      <c r="M1045" s="696"/>
      <c r="X1045" s="674"/>
      <c r="Y1045" s="675"/>
      <c r="Z1045" s="675"/>
      <c r="AA1045" s="499"/>
      <c r="AC1045" s="474" t="s">
        <v>2108</v>
      </c>
      <c r="AD1045" s="540"/>
      <c r="AE1045" s="717"/>
      <c r="AF1045" s="474"/>
      <c r="AG1045" s="717"/>
      <c r="AH1045" s="499"/>
      <c r="AJ1045" s="499"/>
    </row>
    <row r="1046" spans="1:36" s="472" customFormat="1" ht="57" x14ac:dyDescent="0.25">
      <c r="A1046" s="525"/>
      <c r="B1046" s="692" t="s">
        <v>2110</v>
      </c>
      <c r="C1046" s="1303" t="s">
        <v>2111</v>
      </c>
      <c r="D1046" s="1303"/>
      <c r="E1046" s="1303"/>
      <c r="F1046" s="693" t="s">
        <v>3576</v>
      </c>
      <c r="G1046" s="694">
        <v>156.83000000000001</v>
      </c>
      <c r="H1046" s="694"/>
      <c r="I1046" s="694">
        <v>26.35</v>
      </c>
      <c r="J1046" s="694"/>
      <c r="K1046" s="694"/>
      <c r="L1046" s="695"/>
      <c r="M1046" s="696"/>
      <c r="X1046" s="674"/>
      <c r="Y1046" s="675"/>
      <c r="Z1046" s="675"/>
      <c r="AA1046" s="499"/>
      <c r="AC1046" s="474" t="s">
        <v>2111</v>
      </c>
      <c r="AD1046" s="540"/>
      <c r="AE1046" s="717"/>
      <c r="AF1046" s="474"/>
      <c r="AG1046" s="717"/>
      <c r="AH1046" s="499"/>
      <c r="AJ1046" s="499"/>
    </row>
    <row r="1047" spans="1:36" s="472" customFormat="1" ht="23.25" x14ac:dyDescent="0.25">
      <c r="A1047" s="533" t="s">
        <v>878</v>
      </c>
      <c r="B1047" s="704" t="s">
        <v>2113</v>
      </c>
      <c r="C1047" s="1314" t="s">
        <v>2114</v>
      </c>
      <c r="D1047" s="1314"/>
      <c r="E1047" s="1314"/>
      <c r="F1047" s="705" t="s">
        <v>3577</v>
      </c>
      <c r="G1047" s="706">
        <v>0</v>
      </c>
      <c r="H1047" s="706"/>
      <c r="I1047" s="706">
        <v>0</v>
      </c>
      <c r="J1047" s="706"/>
      <c r="K1047" s="706"/>
      <c r="L1047" s="707"/>
      <c r="M1047" s="708"/>
      <c r="X1047" s="674"/>
      <c r="Y1047" s="675"/>
      <c r="Z1047" s="675"/>
      <c r="AA1047" s="499"/>
      <c r="AC1047" s="474"/>
      <c r="AD1047" s="540" t="s">
        <v>2114</v>
      </c>
      <c r="AE1047" s="717"/>
      <c r="AF1047" s="474"/>
      <c r="AG1047" s="717"/>
      <c r="AH1047" s="499"/>
      <c r="AJ1047" s="499"/>
    </row>
    <row r="1048" spans="1:36" s="472" customFormat="1" ht="45" x14ac:dyDescent="0.25">
      <c r="A1048" s="676" t="s">
        <v>1479</v>
      </c>
      <c r="B1048" s="677" t="s">
        <v>2041</v>
      </c>
      <c r="C1048" s="1304" t="s">
        <v>1269</v>
      </c>
      <c r="D1048" s="1304"/>
      <c r="E1048" s="1304"/>
      <c r="F1048" s="698">
        <v>8.4</v>
      </c>
      <c r="G1048" s="679">
        <v>480</v>
      </c>
      <c r="H1048" s="679"/>
      <c r="I1048" s="679">
        <v>4032</v>
      </c>
      <c r="J1048" s="679"/>
      <c r="K1048" s="680"/>
      <c r="L1048" s="681">
        <v>0</v>
      </c>
      <c r="M1048" s="681">
        <v>0</v>
      </c>
      <c r="X1048" s="674"/>
      <c r="Y1048" s="675"/>
      <c r="Z1048" s="675"/>
      <c r="AA1048" s="499" t="s">
        <v>1269</v>
      </c>
      <c r="AC1048" s="474"/>
      <c r="AD1048" s="540"/>
      <c r="AE1048" s="717"/>
      <c r="AF1048" s="474"/>
      <c r="AG1048" s="717"/>
      <c r="AH1048" s="499"/>
      <c r="AJ1048" s="499"/>
    </row>
    <row r="1049" spans="1:36" s="472" customFormat="1" ht="15" x14ac:dyDescent="0.25">
      <c r="A1049" s="682"/>
      <c r="B1049" s="683"/>
      <c r="C1049" s="684" t="s">
        <v>3578</v>
      </c>
      <c r="D1049" s="685"/>
      <c r="E1049" s="685"/>
      <c r="F1049" s="685"/>
      <c r="G1049" s="685"/>
      <c r="H1049" s="685"/>
      <c r="I1049" s="685"/>
      <c r="J1049" s="685"/>
      <c r="K1049" s="685"/>
      <c r="L1049" s="685"/>
      <c r="M1049" s="686"/>
      <c r="X1049" s="674"/>
      <c r="Y1049" s="675"/>
      <c r="Z1049" s="675"/>
      <c r="AA1049" s="499"/>
      <c r="AC1049" s="474"/>
      <c r="AD1049" s="540"/>
      <c r="AE1049" s="717"/>
      <c r="AF1049" s="474"/>
      <c r="AG1049" s="717"/>
      <c r="AH1049" s="499"/>
      <c r="AJ1049" s="499"/>
    </row>
    <row r="1050" spans="1:36" s="472" customFormat="1" ht="45" x14ac:dyDescent="0.25">
      <c r="A1050" s="676" t="s">
        <v>1481</v>
      </c>
      <c r="B1050" s="677" t="s">
        <v>2043</v>
      </c>
      <c r="C1050" s="1304" t="s">
        <v>1272</v>
      </c>
      <c r="D1050" s="1304"/>
      <c r="E1050" s="1304"/>
      <c r="F1050" s="698">
        <v>3.4</v>
      </c>
      <c r="G1050" s="679">
        <v>2.44</v>
      </c>
      <c r="H1050" s="679"/>
      <c r="I1050" s="679">
        <v>8</v>
      </c>
      <c r="J1050" s="679"/>
      <c r="K1050" s="680"/>
      <c r="L1050" s="681">
        <v>0</v>
      </c>
      <c r="M1050" s="681">
        <v>0</v>
      </c>
      <c r="X1050" s="674"/>
      <c r="Y1050" s="675"/>
      <c r="Z1050" s="675"/>
      <c r="AA1050" s="499" t="s">
        <v>1272</v>
      </c>
      <c r="AC1050" s="474"/>
      <c r="AD1050" s="540"/>
      <c r="AE1050" s="717"/>
      <c r="AF1050" s="474"/>
      <c r="AG1050" s="717"/>
      <c r="AH1050" s="499"/>
      <c r="AJ1050" s="499"/>
    </row>
    <row r="1051" spans="1:36" s="472" customFormat="1" ht="15" x14ac:dyDescent="0.25">
      <c r="A1051" s="682"/>
      <c r="B1051" s="683"/>
      <c r="C1051" s="684" t="s">
        <v>3579</v>
      </c>
      <c r="D1051" s="685"/>
      <c r="E1051" s="685"/>
      <c r="F1051" s="685"/>
      <c r="G1051" s="685"/>
      <c r="H1051" s="685"/>
      <c r="I1051" s="685"/>
      <c r="J1051" s="685"/>
      <c r="K1051" s="685"/>
      <c r="L1051" s="685"/>
      <c r="M1051" s="686"/>
      <c r="X1051" s="674"/>
      <c r="Y1051" s="675"/>
      <c r="Z1051" s="675"/>
      <c r="AA1051" s="499"/>
      <c r="AC1051" s="474"/>
      <c r="AD1051" s="540"/>
      <c r="AE1051" s="717"/>
      <c r="AF1051" s="474"/>
      <c r="AG1051" s="717"/>
      <c r="AH1051" s="499"/>
      <c r="AJ1051" s="499"/>
    </row>
    <row r="1052" spans="1:36" s="472" customFormat="1" ht="34.5" x14ac:dyDescent="0.25">
      <c r="A1052" s="676" t="s">
        <v>1483</v>
      </c>
      <c r="B1052" s="677" t="s">
        <v>1282</v>
      </c>
      <c r="C1052" s="1304" t="s">
        <v>1283</v>
      </c>
      <c r="D1052" s="1304"/>
      <c r="E1052" s="1304"/>
      <c r="F1052" s="688">
        <v>8</v>
      </c>
      <c r="G1052" s="679" t="s">
        <v>2118</v>
      </c>
      <c r="H1052" s="679"/>
      <c r="I1052" s="679">
        <v>19143</v>
      </c>
      <c r="J1052" s="679"/>
      <c r="K1052" s="680"/>
      <c r="L1052" s="681">
        <v>0</v>
      </c>
      <c r="M1052" s="681">
        <v>0</v>
      </c>
      <c r="X1052" s="674"/>
      <c r="Y1052" s="675"/>
      <c r="Z1052" s="675"/>
      <c r="AA1052" s="499" t="s">
        <v>1283</v>
      </c>
      <c r="AC1052" s="474"/>
      <c r="AD1052" s="540"/>
      <c r="AE1052" s="717"/>
      <c r="AF1052" s="474"/>
      <c r="AG1052" s="717"/>
      <c r="AH1052" s="499"/>
      <c r="AJ1052" s="499"/>
    </row>
    <row r="1053" spans="1:36" s="472" customFormat="1" ht="15" x14ac:dyDescent="0.25">
      <c r="A1053" s="682"/>
      <c r="B1053" s="683"/>
      <c r="C1053" s="684" t="s">
        <v>3028</v>
      </c>
      <c r="D1053" s="685"/>
      <c r="E1053" s="685"/>
      <c r="F1053" s="685"/>
      <c r="G1053" s="685"/>
      <c r="H1053" s="685"/>
      <c r="I1053" s="685"/>
      <c r="J1053" s="685"/>
      <c r="K1053" s="685"/>
      <c r="L1053" s="685"/>
      <c r="M1053" s="686"/>
      <c r="X1053" s="674"/>
      <c r="Y1053" s="675"/>
      <c r="Z1053" s="675"/>
      <c r="AA1053" s="499"/>
      <c r="AC1053" s="474"/>
      <c r="AD1053" s="540"/>
      <c r="AE1053" s="717"/>
      <c r="AF1053" s="474"/>
      <c r="AG1053" s="717"/>
      <c r="AH1053" s="499"/>
      <c r="AJ1053" s="499"/>
    </row>
    <row r="1054" spans="1:36" s="472" customFormat="1" ht="15" x14ac:dyDescent="0.25">
      <c r="A1054" s="560"/>
      <c r="B1054" s="683"/>
      <c r="C1054" s="684" t="s">
        <v>2120</v>
      </c>
      <c r="D1054" s="685"/>
      <c r="E1054" s="685"/>
      <c r="F1054" s="685"/>
      <c r="G1054" s="685"/>
      <c r="H1054" s="685"/>
      <c r="I1054" s="685"/>
      <c r="J1054" s="685"/>
      <c r="K1054" s="685"/>
      <c r="L1054" s="685"/>
      <c r="M1054" s="687"/>
      <c r="X1054" s="674"/>
      <c r="Y1054" s="675"/>
      <c r="Z1054" s="675"/>
      <c r="AA1054" s="499"/>
      <c r="AC1054" s="474"/>
      <c r="AD1054" s="540"/>
      <c r="AE1054" s="717"/>
      <c r="AF1054" s="474"/>
      <c r="AG1054" s="717"/>
      <c r="AH1054" s="499"/>
      <c r="AJ1054" s="499"/>
    </row>
    <row r="1055" spans="1:36" s="472" customFormat="1" ht="34.5" x14ac:dyDescent="0.25">
      <c r="A1055" s="676" t="s">
        <v>1484</v>
      </c>
      <c r="B1055" s="677" t="s">
        <v>1287</v>
      </c>
      <c r="C1055" s="1304" t="s">
        <v>1288</v>
      </c>
      <c r="D1055" s="1304"/>
      <c r="E1055" s="1304"/>
      <c r="F1055" s="688">
        <v>48</v>
      </c>
      <c r="G1055" s="679" t="s">
        <v>2121</v>
      </c>
      <c r="H1055" s="679"/>
      <c r="I1055" s="679">
        <v>82644</v>
      </c>
      <c r="J1055" s="679"/>
      <c r="K1055" s="680"/>
      <c r="L1055" s="681">
        <v>0</v>
      </c>
      <c r="M1055" s="681">
        <v>0</v>
      </c>
      <c r="X1055" s="674"/>
      <c r="Y1055" s="675"/>
      <c r="Z1055" s="675"/>
      <c r="AA1055" s="499" t="s">
        <v>1288</v>
      </c>
      <c r="AC1055" s="474"/>
      <c r="AD1055" s="540"/>
      <c r="AE1055" s="717"/>
      <c r="AF1055" s="474"/>
      <c r="AG1055" s="717"/>
      <c r="AH1055" s="499"/>
      <c r="AJ1055" s="499"/>
    </row>
    <row r="1056" spans="1:36" s="472" customFormat="1" ht="15" x14ac:dyDescent="0.25">
      <c r="A1056" s="682"/>
      <c r="B1056" s="683"/>
      <c r="C1056" s="684" t="s">
        <v>3580</v>
      </c>
      <c r="D1056" s="685"/>
      <c r="E1056" s="685"/>
      <c r="F1056" s="685"/>
      <c r="G1056" s="685"/>
      <c r="H1056" s="685"/>
      <c r="I1056" s="685"/>
      <c r="J1056" s="685"/>
      <c r="K1056" s="685"/>
      <c r="L1056" s="685"/>
      <c r="M1056" s="686"/>
      <c r="X1056" s="674"/>
      <c r="Y1056" s="675"/>
      <c r="Z1056" s="675"/>
      <c r="AA1056" s="499"/>
      <c r="AC1056" s="474"/>
      <c r="AD1056" s="540"/>
      <c r="AE1056" s="717"/>
      <c r="AF1056" s="474"/>
      <c r="AG1056" s="717"/>
      <c r="AH1056" s="499"/>
      <c r="AJ1056" s="499"/>
    </row>
    <row r="1057" spans="1:36" s="472" customFormat="1" ht="15" x14ac:dyDescent="0.25">
      <c r="A1057" s="560"/>
      <c r="B1057" s="683"/>
      <c r="C1057" s="684" t="s">
        <v>2123</v>
      </c>
      <c r="D1057" s="685"/>
      <c r="E1057" s="685"/>
      <c r="F1057" s="685"/>
      <c r="G1057" s="685"/>
      <c r="H1057" s="685"/>
      <c r="I1057" s="685"/>
      <c r="J1057" s="685"/>
      <c r="K1057" s="685"/>
      <c r="L1057" s="685"/>
      <c r="M1057" s="687"/>
      <c r="X1057" s="674"/>
      <c r="Y1057" s="675"/>
      <c r="Z1057" s="675"/>
      <c r="AA1057" s="499"/>
      <c r="AC1057" s="474"/>
      <c r="AD1057" s="540"/>
      <c r="AE1057" s="717"/>
      <c r="AF1057" s="474"/>
      <c r="AG1057" s="717"/>
      <c r="AH1057" s="499"/>
      <c r="AJ1057" s="499"/>
    </row>
    <row r="1058" spans="1:36" s="472" customFormat="1" ht="34.5" x14ac:dyDescent="0.25">
      <c r="A1058" s="676" t="s">
        <v>1486</v>
      </c>
      <c r="B1058" s="677" t="s">
        <v>1291</v>
      </c>
      <c r="C1058" s="1304" t="s">
        <v>1292</v>
      </c>
      <c r="D1058" s="1304"/>
      <c r="E1058" s="1304"/>
      <c r="F1058" s="688">
        <v>104</v>
      </c>
      <c r="G1058" s="679" t="s">
        <v>2124</v>
      </c>
      <c r="H1058" s="679"/>
      <c r="I1058" s="679">
        <v>47939</v>
      </c>
      <c r="J1058" s="679"/>
      <c r="K1058" s="680"/>
      <c r="L1058" s="681">
        <v>0</v>
      </c>
      <c r="M1058" s="681">
        <v>0</v>
      </c>
      <c r="X1058" s="674"/>
      <c r="Y1058" s="675"/>
      <c r="Z1058" s="675"/>
      <c r="AA1058" s="499" t="s">
        <v>1292</v>
      </c>
      <c r="AC1058" s="474"/>
      <c r="AD1058" s="540"/>
      <c r="AE1058" s="717"/>
      <c r="AF1058" s="474"/>
      <c r="AG1058" s="717"/>
      <c r="AH1058" s="499"/>
      <c r="AJ1058" s="499"/>
    </row>
    <row r="1059" spans="1:36" s="472" customFormat="1" ht="15" x14ac:dyDescent="0.25">
      <c r="A1059" s="682"/>
      <c r="B1059" s="683"/>
      <c r="C1059" s="684" t="s">
        <v>3581</v>
      </c>
      <c r="D1059" s="685"/>
      <c r="E1059" s="685"/>
      <c r="F1059" s="685"/>
      <c r="G1059" s="685"/>
      <c r="H1059" s="685"/>
      <c r="I1059" s="685"/>
      <c r="J1059" s="685"/>
      <c r="K1059" s="685"/>
      <c r="L1059" s="685"/>
      <c r="M1059" s="686"/>
      <c r="X1059" s="674"/>
      <c r="Y1059" s="675"/>
      <c r="Z1059" s="675"/>
      <c r="AA1059" s="499"/>
      <c r="AC1059" s="474"/>
      <c r="AD1059" s="540"/>
      <c r="AE1059" s="717"/>
      <c r="AF1059" s="474"/>
      <c r="AG1059" s="717"/>
      <c r="AH1059" s="499"/>
      <c r="AJ1059" s="499"/>
    </row>
    <row r="1060" spans="1:36" s="472" customFormat="1" ht="15" x14ac:dyDescent="0.25">
      <c r="A1060" s="560"/>
      <c r="B1060" s="683"/>
      <c r="C1060" s="684" t="s">
        <v>2126</v>
      </c>
      <c r="D1060" s="685"/>
      <c r="E1060" s="685"/>
      <c r="F1060" s="685"/>
      <c r="G1060" s="685"/>
      <c r="H1060" s="685"/>
      <c r="I1060" s="685"/>
      <c r="J1060" s="685"/>
      <c r="K1060" s="685"/>
      <c r="L1060" s="685"/>
      <c r="M1060" s="687"/>
      <c r="X1060" s="674"/>
      <c r="Y1060" s="675"/>
      <c r="Z1060" s="675"/>
      <c r="AA1060" s="499"/>
      <c r="AC1060" s="474"/>
      <c r="AD1060" s="540"/>
      <c r="AE1060" s="717"/>
      <c r="AF1060" s="474"/>
      <c r="AG1060" s="717"/>
      <c r="AH1060" s="499"/>
      <c r="AJ1060" s="499"/>
    </row>
    <row r="1061" spans="1:36" s="472" customFormat="1" ht="33.75" x14ac:dyDescent="0.25">
      <c r="A1061" s="676" t="s">
        <v>1488</v>
      </c>
      <c r="B1061" s="677" t="s">
        <v>1295</v>
      </c>
      <c r="C1061" s="1304" t="s">
        <v>1296</v>
      </c>
      <c r="D1061" s="1304"/>
      <c r="E1061" s="1304"/>
      <c r="F1061" s="688">
        <v>48</v>
      </c>
      <c r="G1061" s="679" t="s">
        <v>2127</v>
      </c>
      <c r="H1061" s="679"/>
      <c r="I1061" s="679">
        <v>6812</v>
      </c>
      <c r="J1061" s="679"/>
      <c r="K1061" s="680"/>
      <c r="L1061" s="681">
        <v>0</v>
      </c>
      <c r="M1061" s="681">
        <v>0</v>
      </c>
      <c r="X1061" s="674"/>
      <c r="Y1061" s="675"/>
      <c r="Z1061" s="675"/>
      <c r="AA1061" s="499" t="s">
        <v>1296</v>
      </c>
      <c r="AC1061" s="474"/>
      <c r="AD1061" s="540"/>
      <c r="AE1061" s="717"/>
      <c r="AF1061" s="474"/>
      <c r="AG1061" s="717"/>
      <c r="AH1061" s="499"/>
      <c r="AJ1061" s="499"/>
    </row>
    <row r="1062" spans="1:36" s="472" customFormat="1" ht="15" x14ac:dyDescent="0.25">
      <c r="A1062" s="682"/>
      <c r="B1062" s="683"/>
      <c r="C1062" s="684" t="s">
        <v>3580</v>
      </c>
      <c r="D1062" s="685"/>
      <c r="E1062" s="685"/>
      <c r="F1062" s="685"/>
      <c r="G1062" s="685"/>
      <c r="H1062" s="685"/>
      <c r="I1062" s="685"/>
      <c r="J1062" s="685"/>
      <c r="K1062" s="685"/>
      <c r="L1062" s="685"/>
      <c r="M1062" s="686"/>
      <c r="X1062" s="674"/>
      <c r="Y1062" s="675"/>
      <c r="Z1062" s="675"/>
      <c r="AA1062" s="499"/>
      <c r="AC1062" s="474"/>
      <c r="AD1062" s="540"/>
      <c r="AE1062" s="717"/>
      <c r="AF1062" s="474"/>
      <c r="AG1062" s="717"/>
      <c r="AH1062" s="499"/>
      <c r="AJ1062" s="499"/>
    </row>
    <row r="1063" spans="1:36" s="472" customFormat="1" ht="15" x14ac:dyDescent="0.25">
      <c r="A1063" s="560"/>
      <c r="B1063" s="683"/>
      <c r="C1063" s="684" t="s">
        <v>2128</v>
      </c>
      <c r="D1063" s="685"/>
      <c r="E1063" s="685"/>
      <c r="F1063" s="685"/>
      <c r="G1063" s="685"/>
      <c r="H1063" s="685"/>
      <c r="I1063" s="685"/>
      <c r="J1063" s="685"/>
      <c r="K1063" s="685"/>
      <c r="L1063" s="685"/>
      <c r="M1063" s="687"/>
      <c r="X1063" s="674"/>
      <c r="Y1063" s="675"/>
      <c r="Z1063" s="675"/>
      <c r="AA1063" s="499"/>
      <c r="AC1063" s="474"/>
      <c r="AD1063" s="540"/>
      <c r="AE1063" s="717"/>
      <c r="AF1063" s="474"/>
      <c r="AG1063" s="717"/>
      <c r="AH1063" s="499"/>
      <c r="AJ1063" s="499"/>
    </row>
    <row r="1064" spans="1:36" s="472" customFormat="1" ht="34.5" x14ac:dyDescent="0.25">
      <c r="A1064" s="676" t="s">
        <v>1489</v>
      </c>
      <c r="B1064" s="677" t="s">
        <v>1298</v>
      </c>
      <c r="C1064" s="1304" t="s">
        <v>1299</v>
      </c>
      <c r="D1064" s="1304"/>
      <c r="E1064" s="1304"/>
      <c r="F1064" s="688">
        <v>8</v>
      </c>
      <c r="G1064" s="679" t="s">
        <v>2129</v>
      </c>
      <c r="H1064" s="679"/>
      <c r="I1064" s="679">
        <v>13914</v>
      </c>
      <c r="J1064" s="679"/>
      <c r="K1064" s="680"/>
      <c r="L1064" s="681">
        <v>0</v>
      </c>
      <c r="M1064" s="681">
        <v>0</v>
      </c>
      <c r="X1064" s="674"/>
      <c r="Y1064" s="675"/>
      <c r="Z1064" s="675"/>
      <c r="AA1064" s="499" t="s">
        <v>1299</v>
      </c>
      <c r="AC1064" s="474"/>
      <c r="AD1064" s="540"/>
      <c r="AE1064" s="717"/>
      <c r="AF1064" s="474"/>
      <c r="AG1064" s="717"/>
      <c r="AH1064" s="499"/>
      <c r="AJ1064" s="499"/>
    </row>
    <row r="1065" spans="1:36" s="472" customFormat="1" ht="15" x14ac:dyDescent="0.25">
      <c r="A1065" s="682"/>
      <c r="B1065" s="683"/>
      <c r="C1065" s="684" t="s">
        <v>3028</v>
      </c>
      <c r="D1065" s="685"/>
      <c r="E1065" s="685"/>
      <c r="F1065" s="685"/>
      <c r="G1065" s="685"/>
      <c r="H1065" s="685"/>
      <c r="I1065" s="685"/>
      <c r="J1065" s="685"/>
      <c r="K1065" s="685"/>
      <c r="L1065" s="685"/>
      <c r="M1065" s="686"/>
      <c r="X1065" s="674"/>
      <c r="Y1065" s="675"/>
      <c r="Z1065" s="675"/>
      <c r="AA1065" s="499"/>
      <c r="AC1065" s="474"/>
      <c r="AD1065" s="540"/>
      <c r="AE1065" s="717"/>
      <c r="AF1065" s="474"/>
      <c r="AG1065" s="717"/>
      <c r="AH1065" s="499"/>
      <c r="AJ1065" s="499"/>
    </row>
    <row r="1066" spans="1:36" s="472" customFormat="1" ht="15" x14ac:dyDescent="0.25">
      <c r="A1066" s="560"/>
      <c r="B1066" s="683"/>
      <c r="C1066" s="684" t="s">
        <v>2130</v>
      </c>
      <c r="D1066" s="685"/>
      <c r="E1066" s="685"/>
      <c r="F1066" s="685"/>
      <c r="G1066" s="685"/>
      <c r="H1066" s="685"/>
      <c r="I1066" s="685"/>
      <c r="J1066" s="685"/>
      <c r="K1066" s="685"/>
      <c r="L1066" s="685"/>
      <c r="M1066" s="687"/>
      <c r="X1066" s="674"/>
      <c r="Y1066" s="675"/>
      <c r="Z1066" s="675"/>
      <c r="AA1066" s="499"/>
      <c r="AC1066" s="474"/>
      <c r="AD1066" s="540"/>
      <c r="AE1066" s="717"/>
      <c r="AF1066" s="474"/>
      <c r="AG1066" s="717"/>
      <c r="AH1066" s="499"/>
      <c r="AJ1066" s="499"/>
    </row>
    <row r="1067" spans="1:36" s="472" customFormat="1" ht="45.75" x14ac:dyDescent="0.25">
      <c r="A1067" s="676" t="s">
        <v>1490</v>
      </c>
      <c r="B1067" s="677" t="s">
        <v>2131</v>
      </c>
      <c r="C1067" s="1304" t="s">
        <v>2132</v>
      </c>
      <c r="D1067" s="1304"/>
      <c r="E1067" s="1304"/>
      <c r="F1067" s="688">
        <v>56</v>
      </c>
      <c r="G1067" s="679" t="s">
        <v>1303</v>
      </c>
      <c r="H1067" s="679" t="s">
        <v>1304</v>
      </c>
      <c r="I1067" s="679">
        <v>317</v>
      </c>
      <c r="J1067" s="679">
        <v>129</v>
      </c>
      <c r="K1067" s="680" t="s">
        <v>1491</v>
      </c>
      <c r="L1067" s="689">
        <v>0.255</v>
      </c>
      <c r="M1067" s="690">
        <v>14.28</v>
      </c>
      <c r="X1067" s="674"/>
      <c r="Y1067" s="675"/>
      <c r="Z1067" s="675"/>
      <c r="AA1067" s="499" t="s">
        <v>2132</v>
      </c>
      <c r="AC1067" s="474"/>
      <c r="AD1067" s="540"/>
      <c r="AE1067" s="717"/>
      <c r="AF1067" s="474"/>
      <c r="AG1067" s="717"/>
      <c r="AH1067" s="499"/>
      <c r="AJ1067" s="499"/>
    </row>
    <row r="1068" spans="1:36" s="472" customFormat="1" ht="33.75" x14ac:dyDescent="0.25">
      <c r="A1068" s="560"/>
      <c r="B1068" s="691" t="s">
        <v>1670</v>
      </c>
      <c r="C1068" s="1301" t="s">
        <v>1671</v>
      </c>
      <c r="D1068" s="1301"/>
      <c r="E1068" s="1301"/>
      <c r="F1068" s="1301"/>
      <c r="G1068" s="1301"/>
      <c r="H1068" s="1301"/>
      <c r="I1068" s="1301"/>
      <c r="J1068" s="1301"/>
      <c r="K1068" s="1301"/>
      <c r="L1068" s="1301"/>
      <c r="M1068" s="1302"/>
      <c r="X1068" s="674"/>
      <c r="Y1068" s="675"/>
      <c r="Z1068" s="675"/>
      <c r="AA1068" s="499"/>
      <c r="AB1068" s="509" t="s">
        <v>1671</v>
      </c>
      <c r="AC1068" s="474"/>
      <c r="AD1068" s="540"/>
      <c r="AE1068" s="717"/>
      <c r="AF1068" s="474"/>
      <c r="AG1068" s="717"/>
      <c r="AH1068" s="499"/>
      <c r="AJ1068" s="499"/>
    </row>
    <row r="1069" spans="1:36" s="472" customFormat="1" ht="15" x14ac:dyDescent="0.25">
      <c r="A1069" s="843"/>
      <c r="B1069" s="844"/>
      <c r="C1069" s="844"/>
      <c r="D1069" s="844"/>
      <c r="E1069" s="845" t="s">
        <v>3582</v>
      </c>
      <c r="F1069" s="846"/>
      <c r="G1069" s="847"/>
      <c r="H1069" s="666"/>
      <c r="I1069" s="848">
        <v>167</v>
      </c>
      <c r="J1069" s="849"/>
      <c r="K1069" s="849"/>
      <c r="L1069" s="850"/>
      <c r="M1069" s="851"/>
      <c r="X1069" s="674"/>
      <c r="Y1069" s="675"/>
      <c r="Z1069" s="675"/>
      <c r="AA1069" s="499"/>
      <c r="AC1069" s="474"/>
      <c r="AD1069" s="540"/>
      <c r="AE1069" s="717"/>
      <c r="AF1069" s="474"/>
      <c r="AG1069" s="717"/>
      <c r="AH1069" s="499"/>
      <c r="AJ1069" s="499"/>
    </row>
    <row r="1070" spans="1:36" s="472" customFormat="1" ht="15" x14ac:dyDescent="0.25">
      <c r="A1070" s="843"/>
      <c r="B1070" s="844"/>
      <c r="C1070" s="844"/>
      <c r="D1070" s="844"/>
      <c r="E1070" s="845" t="s">
        <v>3583</v>
      </c>
      <c r="F1070" s="846"/>
      <c r="G1070" s="847"/>
      <c r="H1070" s="666"/>
      <c r="I1070" s="848">
        <v>76</v>
      </c>
      <c r="J1070" s="849"/>
      <c r="K1070" s="849"/>
      <c r="L1070" s="850"/>
      <c r="M1070" s="851"/>
      <c r="X1070" s="674"/>
      <c r="Y1070" s="675"/>
      <c r="Z1070" s="675"/>
      <c r="AA1070" s="499"/>
      <c r="AC1070" s="474"/>
      <c r="AD1070" s="540"/>
      <c r="AE1070" s="717"/>
      <c r="AF1070" s="474"/>
      <c r="AG1070" s="717"/>
      <c r="AH1070" s="499"/>
      <c r="AJ1070" s="499"/>
    </row>
    <row r="1071" spans="1:36" s="472" customFormat="1" ht="15" x14ac:dyDescent="0.25">
      <c r="A1071" s="843"/>
      <c r="B1071" s="844"/>
      <c r="C1071" s="844"/>
      <c r="D1071" s="844"/>
      <c r="E1071" s="845" t="s">
        <v>2707</v>
      </c>
      <c r="F1071" s="846"/>
      <c r="G1071" s="847"/>
      <c r="H1071" s="666"/>
      <c r="I1071" s="848">
        <v>560</v>
      </c>
      <c r="J1071" s="849"/>
      <c r="K1071" s="849"/>
      <c r="L1071" s="850"/>
      <c r="M1071" s="851"/>
      <c r="X1071" s="674"/>
      <c r="Y1071" s="675"/>
      <c r="Z1071" s="675"/>
      <c r="AA1071" s="499"/>
      <c r="AC1071" s="474"/>
      <c r="AD1071" s="540"/>
      <c r="AE1071" s="717"/>
      <c r="AF1071" s="474"/>
      <c r="AG1071" s="717"/>
      <c r="AH1071" s="499"/>
      <c r="AJ1071" s="499"/>
    </row>
    <row r="1072" spans="1:36" s="472" customFormat="1" ht="23.25" x14ac:dyDescent="0.25">
      <c r="A1072" s="525"/>
      <c r="B1072" s="692" t="s">
        <v>2134</v>
      </c>
      <c r="C1072" s="1303" t="s">
        <v>2135</v>
      </c>
      <c r="D1072" s="1303"/>
      <c r="E1072" s="1303"/>
      <c r="F1072" s="693" t="s">
        <v>3584</v>
      </c>
      <c r="G1072" s="694" t="s">
        <v>2137</v>
      </c>
      <c r="H1072" s="694"/>
      <c r="I1072" s="694">
        <v>129.52000000000001</v>
      </c>
      <c r="J1072" s="694">
        <v>129.52000000000001</v>
      </c>
      <c r="K1072" s="694"/>
      <c r="L1072" s="695"/>
      <c r="M1072" s="696"/>
      <c r="X1072" s="674"/>
      <c r="Y1072" s="675"/>
      <c r="Z1072" s="675"/>
      <c r="AA1072" s="499"/>
      <c r="AC1072" s="474" t="s">
        <v>2135</v>
      </c>
      <c r="AD1072" s="540"/>
      <c r="AE1072" s="717"/>
      <c r="AF1072" s="474"/>
      <c r="AG1072" s="717"/>
      <c r="AH1072" s="499"/>
      <c r="AJ1072" s="499"/>
    </row>
    <row r="1073" spans="1:36" s="472" customFormat="1" ht="23.25" x14ac:dyDescent="0.25">
      <c r="A1073" s="525"/>
      <c r="B1073" s="692" t="s">
        <v>651</v>
      </c>
      <c r="C1073" s="1303" t="s">
        <v>1676</v>
      </c>
      <c r="D1073" s="1303"/>
      <c r="E1073" s="1303"/>
      <c r="F1073" s="693" t="s">
        <v>3585</v>
      </c>
      <c r="G1073" s="694">
        <v>0</v>
      </c>
      <c r="H1073" s="694">
        <v>0</v>
      </c>
      <c r="I1073" s="694">
        <v>0</v>
      </c>
      <c r="J1073" s="694"/>
      <c r="K1073" s="694">
        <v>0</v>
      </c>
      <c r="L1073" s="695"/>
      <c r="M1073" s="696"/>
      <c r="X1073" s="674"/>
      <c r="Y1073" s="675"/>
      <c r="Z1073" s="675"/>
      <c r="AA1073" s="499"/>
      <c r="AC1073" s="474" t="s">
        <v>1676</v>
      </c>
      <c r="AD1073" s="540"/>
      <c r="AE1073" s="717"/>
      <c r="AF1073" s="474"/>
      <c r="AG1073" s="717"/>
      <c r="AH1073" s="499"/>
      <c r="AJ1073" s="499"/>
    </row>
    <row r="1074" spans="1:36" s="472" customFormat="1" ht="34.5" x14ac:dyDescent="0.25">
      <c r="A1074" s="525"/>
      <c r="B1074" s="692" t="s">
        <v>836</v>
      </c>
      <c r="C1074" s="1303" t="s">
        <v>1766</v>
      </c>
      <c r="D1074" s="1303"/>
      <c r="E1074" s="1303"/>
      <c r="F1074" s="693" t="s">
        <v>3586</v>
      </c>
      <c r="G1074" s="694">
        <v>65.709999999999994</v>
      </c>
      <c r="H1074" s="694" t="s">
        <v>1768</v>
      </c>
      <c r="I1074" s="694">
        <v>73.599999999999994</v>
      </c>
      <c r="J1074" s="694"/>
      <c r="K1074" s="694" t="s">
        <v>3587</v>
      </c>
      <c r="L1074" s="695"/>
      <c r="M1074" s="696"/>
      <c r="X1074" s="674"/>
      <c r="Y1074" s="675"/>
      <c r="Z1074" s="675"/>
      <c r="AA1074" s="499"/>
      <c r="AC1074" s="474" t="s">
        <v>1766</v>
      </c>
      <c r="AD1074" s="540"/>
      <c r="AE1074" s="717"/>
      <c r="AF1074" s="474"/>
      <c r="AG1074" s="717"/>
      <c r="AH1074" s="499"/>
      <c r="AJ1074" s="499"/>
    </row>
    <row r="1075" spans="1:36" s="472" customFormat="1" ht="23.25" x14ac:dyDescent="0.25">
      <c r="A1075" s="525"/>
      <c r="B1075" s="692" t="s">
        <v>840</v>
      </c>
      <c r="C1075" s="1303" t="s">
        <v>1823</v>
      </c>
      <c r="D1075" s="1303"/>
      <c r="E1075" s="1303"/>
      <c r="F1075" s="693" t="s">
        <v>3588</v>
      </c>
      <c r="G1075" s="694">
        <v>1.2</v>
      </c>
      <c r="H1075" s="694" t="s">
        <v>1825</v>
      </c>
      <c r="I1075" s="694">
        <v>10.08</v>
      </c>
      <c r="J1075" s="694"/>
      <c r="K1075" s="694" t="s">
        <v>3589</v>
      </c>
      <c r="L1075" s="695"/>
      <c r="M1075" s="696"/>
      <c r="X1075" s="674"/>
      <c r="Y1075" s="675"/>
      <c r="Z1075" s="675"/>
      <c r="AA1075" s="499"/>
      <c r="AC1075" s="474" t="s">
        <v>1823</v>
      </c>
      <c r="AD1075" s="540"/>
      <c r="AE1075" s="717"/>
      <c r="AF1075" s="474"/>
      <c r="AG1075" s="717"/>
      <c r="AH1075" s="499"/>
      <c r="AJ1075" s="499"/>
    </row>
    <row r="1076" spans="1:36" s="472" customFormat="1" ht="23.25" x14ac:dyDescent="0.25">
      <c r="A1076" s="525"/>
      <c r="B1076" s="692" t="s">
        <v>845</v>
      </c>
      <c r="C1076" s="1303" t="s">
        <v>1831</v>
      </c>
      <c r="D1076" s="1303"/>
      <c r="E1076" s="1303"/>
      <c r="F1076" s="693" t="s">
        <v>3588</v>
      </c>
      <c r="G1076" s="694">
        <v>6.22</v>
      </c>
      <c r="H1076" s="694"/>
      <c r="I1076" s="694">
        <v>52.25</v>
      </c>
      <c r="J1076" s="694"/>
      <c r="K1076" s="694"/>
      <c r="L1076" s="695"/>
      <c r="M1076" s="696"/>
      <c r="X1076" s="674"/>
      <c r="Y1076" s="675"/>
      <c r="Z1076" s="675"/>
      <c r="AA1076" s="499"/>
      <c r="AC1076" s="474" t="s">
        <v>1831</v>
      </c>
      <c r="AD1076" s="540"/>
      <c r="AE1076" s="717"/>
      <c r="AF1076" s="474"/>
      <c r="AG1076" s="717"/>
      <c r="AH1076" s="499"/>
      <c r="AJ1076" s="499"/>
    </row>
    <row r="1077" spans="1:36" s="472" customFormat="1" ht="23.25" x14ac:dyDescent="0.25">
      <c r="A1077" s="525"/>
      <c r="B1077" s="692" t="s">
        <v>848</v>
      </c>
      <c r="C1077" s="1303" t="s">
        <v>1833</v>
      </c>
      <c r="D1077" s="1303"/>
      <c r="E1077" s="1303"/>
      <c r="F1077" s="693" t="s">
        <v>3585</v>
      </c>
      <c r="G1077" s="694">
        <v>6.09</v>
      </c>
      <c r="H1077" s="694"/>
      <c r="I1077" s="694">
        <v>10.23</v>
      </c>
      <c r="J1077" s="694"/>
      <c r="K1077" s="694"/>
      <c r="L1077" s="695"/>
      <c r="M1077" s="696"/>
      <c r="X1077" s="674"/>
      <c r="Y1077" s="675"/>
      <c r="Z1077" s="675"/>
      <c r="AA1077" s="499"/>
      <c r="AC1077" s="474" t="s">
        <v>1833</v>
      </c>
      <c r="AD1077" s="540"/>
      <c r="AE1077" s="717"/>
      <c r="AF1077" s="474"/>
      <c r="AG1077" s="717"/>
      <c r="AH1077" s="499"/>
      <c r="AJ1077" s="499"/>
    </row>
    <row r="1078" spans="1:36" s="472" customFormat="1" ht="15" x14ac:dyDescent="0.25">
      <c r="A1078" s="1311" t="s">
        <v>1492</v>
      </c>
      <c r="B1078" s="1312"/>
      <c r="C1078" s="1312"/>
      <c r="D1078" s="1312"/>
      <c r="E1078" s="1312"/>
      <c r="F1078" s="1312"/>
      <c r="G1078" s="1312"/>
      <c r="H1078" s="1312"/>
      <c r="I1078" s="1312"/>
      <c r="J1078" s="1312"/>
      <c r="K1078" s="1312"/>
      <c r="L1078" s="1312"/>
      <c r="M1078" s="1313"/>
      <c r="X1078" s="674"/>
      <c r="Y1078" s="675" t="s">
        <v>1492</v>
      </c>
      <c r="Z1078" s="675"/>
      <c r="AA1078" s="499"/>
      <c r="AC1078" s="474"/>
      <c r="AD1078" s="540"/>
      <c r="AE1078" s="717"/>
      <c r="AF1078" s="474"/>
      <c r="AG1078" s="717"/>
      <c r="AH1078" s="499"/>
      <c r="AJ1078" s="499"/>
    </row>
    <row r="1079" spans="1:36" s="472" customFormat="1" ht="57" x14ac:dyDescent="0.25">
      <c r="A1079" s="676" t="s">
        <v>1493</v>
      </c>
      <c r="B1079" s="677" t="s">
        <v>1969</v>
      </c>
      <c r="C1079" s="1304" t="s">
        <v>1970</v>
      </c>
      <c r="D1079" s="1304"/>
      <c r="E1079" s="1304"/>
      <c r="F1079" s="678">
        <v>0.81599999999999995</v>
      </c>
      <c r="G1079" s="679" t="s">
        <v>1971</v>
      </c>
      <c r="H1079" s="679" t="s">
        <v>1972</v>
      </c>
      <c r="I1079" s="679">
        <v>104365</v>
      </c>
      <c r="J1079" s="679">
        <v>8162</v>
      </c>
      <c r="K1079" s="680" t="s">
        <v>3590</v>
      </c>
      <c r="L1079" s="709">
        <v>1039.7328</v>
      </c>
      <c r="M1079" s="690">
        <v>848.42</v>
      </c>
      <c r="X1079" s="674"/>
      <c r="Y1079" s="675"/>
      <c r="Z1079" s="675"/>
      <c r="AA1079" s="499" t="s">
        <v>1970</v>
      </c>
      <c r="AC1079" s="474"/>
      <c r="AD1079" s="540"/>
      <c r="AE1079" s="717"/>
      <c r="AF1079" s="474"/>
      <c r="AG1079" s="717"/>
      <c r="AH1079" s="499"/>
      <c r="AJ1079" s="499"/>
    </row>
    <row r="1080" spans="1:36" s="472" customFormat="1" ht="15" x14ac:dyDescent="0.25">
      <c r="A1080" s="682"/>
      <c r="B1080" s="683"/>
      <c r="C1080" s="684" t="s">
        <v>3591</v>
      </c>
      <c r="D1080" s="685"/>
      <c r="E1080" s="685"/>
      <c r="F1080" s="685"/>
      <c r="G1080" s="685"/>
      <c r="H1080" s="685"/>
      <c r="I1080" s="685"/>
      <c r="J1080" s="685"/>
      <c r="K1080" s="685"/>
      <c r="L1080" s="685"/>
      <c r="M1080" s="686"/>
      <c r="X1080" s="674"/>
      <c r="Y1080" s="675"/>
      <c r="Z1080" s="675"/>
      <c r="AA1080" s="499"/>
      <c r="AC1080" s="474"/>
      <c r="AD1080" s="540"/>
      <c r="AE1080" s="717"/>
      <c r="AF1080" s="474"/>
      <c r="AG1080" s="717"/>
      <c r="AH1080" s="499"/>
      <c r="AJ1080" s="499"/>
    </row>
    <row r="1081" spans="1:36" s="472" customFormat="1" ht="15" x14ac:dyDescent="0.25">
      <c r="A1081" s="560"/>
      <c r="B1081" s="691" t="s">
        <v>1975</v>
      </c>
      <c r="C1081" s="1301" t="s">
        <v>1976</v>
      </c>
      <c r="D1081" s="1301"/>
      <c r="E1081" s="1301"/>
      <c r="F1081" s="1301"/>
      <c r="G1081" s="1301"/>
      <c r="H1081" s="1301"/>
      <c r="I1081" s="1301"/>
      <c r="J1081" s="1301"/>
      <c r="K1081" s="1301"/>
      <c r="L1081" s="1301"/>
      <c r="M1081" s="1302"/>
      <c r="X1081" s="674"/>
      <c r="Y1081" s="675"/>
      <c r="Z1081" s="675"/>
      <c r="AA1081" s="499"/>
      <c r="AB1081" s="509" t="s">
        <v>1976</v>
      </c>
      <c r="AC1081" s="474"/>
      <c r="AD1081" s="540"/>
      <c r="AE1081" s="717"/>
      <c r="AF1081" s="474"/>
      <c r="AG1081" s="717"/>
      <c r="AH1081" s="499"/>
      <c r="AJ1081" s="499"/>
    </row>
    <row r="1082" spans="1:36" s="472" customFormat="1" ht="15" x14ac:dyDescent="0.25">
      <c r="A1082" s="560"/>
      <c r="B1082" s="691" t="s">
        <v>1977</v>
      </c>
      <c r="C1082" s="1301" t="s">
        <v>1978</v>
      </c>
      <c r="D1082" s="1301"/>
      <c r="E1082" s="1301"/>
      <c r="F1082" s="1301"/>
      <c r="G1082" s="1301"/>
      <c r="H1082" s="1301"/>
      <c r="I1082" s="1301"/>
      <c r="J1082" s="1301"/>
      <c r="K1082" s="1301"/>
      <c r="L1082" s="1301"/>
      <c r="M1082" s="1302"/>
      <c r="X1082" s="674"/>
      <c r="Y1082" s="675"/>
      <c r="Z1082" s="675"/>
      <c r="AA1082" s="499"/>
      <c r="AB1082" s="509" t="s">
        <v>1978</v>
      </c>
      <c r="AC1082" s="474"/>
      <c r="AD1082" s="540"/>
      <c r="AE1082" s="717"/>
      <c r="AF1082" s="474"/>
      <c r="AG1082" s="717"/>
      <c r="AH1082" s="499"/>
      <c r="AJ1082" s="499"/>
    </row>
    <row r="1083" spans="1:36" s="472" customFormat="1" ht="15" x14ac:dyDescent="0.25">
      <c r="A1083" s="560"/>
      <c r="B1083" s="691" t="s">
        <v>1979</v>
      </c>
      <c r="C1083" s="1301" t="s">
        <v>1980</v>
      </c>
      <c r="D1083" s="1301"/>
      <c r="E1083" s="1301"/>
      <c r="F1083" s="1301"/>
      <c r="G1083" s="1301"/>
      <c r="H1083" s="1301"/>
      <c r="I1083" s="1301"/>
      <c r="J1083" s="1301"/>
      <c r="K1083" s="1301"/>
      <c r="L1083" s="1301"/>
      <c r="M1083" s="1302"/>
      <c r="X1083" s="674"/>
      <c r="Y1083" s="675"/>
      <c r="Z1083" s="675"/>
      <c r="AA1083" s="499"/>
      <c r="AB1083" s="509" t="s">
        <v>1980</v>
      </c>
      <c r="AC1083" s="474"/>
      <c r="AD1083" s="540"/>
      <c r="AE1083" s="717"/>
      <c r="AF1083" s="474"/>
      <c r="AG1083" s="717"/>
      <c r="AH1083" s="499"/>
      <c r="AJ1083" s="499"/>
    </row>
    <row r="1084" spans="1:36" s="472" customFormat="1" ht="33.75" x14ac:dyDescent="0.25">
      <c r="A1084" s="560"/>
      <c r="B1084" s="691" t="s">
        <v>1670</v>
      </c>
      <c r="C1084" s="1301" t="s">
        <v>1671</v>
      </c>
      <c r="D1084" s="1301"/>
      <c r="E1084" s="1301"/>
      <c r="F1084" s="1301"/>
      <c r="G1084" s="1301"/>
      <c r="H1084" s="1301"/>
      <c r="I1084" s="1301"/>
      <c r="J1084" s="1301"/>
      <c r="K1084" s="1301"/>
      <c r="L1084" s="1301"/>
      <c r="M1084" s="1302"/>
      <c r="X1084" s="674"/>
      <c r="Y1084" s="675"/>
      <c r="Z1084" s="675"/>
      <c r="AA1084" s="499"/>
      <c r="AB1084" s="509" t="s">
        <v>1671</v>
      </c>
      <c r="AC1084" s="474"/>
      <c r="AD1084" s="540"/>
      <c r="AE1084" s="717"/>
      <c r="AF1084" s="474"/>
      <c r="AG1084" s="717"/>
      <c r="AH1084" s="499"/>
      <c r="AJ1084" s="499"/>
    </row>
    <row r="1085" spans="1:36" s="472" customFormat="1" ht="15" x14ac:dyDescent="0.25">
      <c r="A1085" s="843"/>
      <c r="B1085" s="844"/>
      <c r="C1085" s="844"/>
      <c r="D1085" s="844"/>
      <c r="E1085" s="845" t="s">
        <v>3592</v>
      </c>
      <c r="F1085" s="846"/>
      <c r="G1085" s="847"/>
      <c r="H1085" s="666"/>
      <c r="I1085" s="848">
        <v>14267</v>
      </c>
      <c r="J1085" s="849"/>
      <c r="K1085" s="849"/>
      <c r="L1085" s="850"/>
      <c r="M1085" s="851"/>
      <c r="X1085" s="674"/>
      <c r="Y1085" s="675"/>
      <c r="Z1085" s="675"/>
      <c r="AA1085" s="499"/>
      <c r="AC1085" s="474"/>
      <c r="AD1085" s="540"/>
      <c r="AE1085" s="717"/>
      <c r="AF1085" s="474"/>
      <c r="AG1085" s="717"/>
      <c r="AH1085" s="499"/>
      <c r="AJ1085" s="499"/>
    </row>
    <row r="1086" spans="1:36" s="472" customFormat="1" ht="15" x14ac:dyDescent="0.25">
      <c r="A1086" s="843"/>
      <c r="B1086" s="844"/>
      <c r="C1086" s="844"/>
      <c r="D1086" s="844"/>
      <c r="E1086" s="845" t="s">
        <v>3593</v>
      </c>
      <c r="F1086" s="846"/>
      <c r="G1086" s="847"/>
      <c r="H1086" s="666"/>
      <c r="I1086" s="848">
        <v>6496</v>
      </c>
      <c r="J1086" s="849"/>
      <c r="K1086" s="849"/>
      <c r="L1086" s="850"/>
      <c r="M1086" s="851"/>
      <c r="X1086" s="674"/>
      <c r="Y1086" s="675"/>
      <c r="Z1086" s="675"/>
      <c r="AA1086" s="499"/>
      <c r="AC1086" s="474"/>
      <c r="AD1086" s="540"/>
      <c r="AE1086" s="717"/>
      <c r="AF1086" s="474"/>
      <c r="AG1086" s="717"/>
      <c r="AH1086" s="499"/>
      <c r="AJ1086" s="499"/>
    </row>
    <row r="1087" spans="1:36" s="472" customFormat="1" ht="15" x14ac:dyDescent="0.25">
      <c r="A1087" s="843"/>
      <c r="B1087" s="844"/>
      <c r="C1087" s="844"/>
      <c r="D1087" s="844"/>
      <c r="E1087" s="845" t="s">
        <v>2707</v>
      </c>
      <c r="F1087" s="846"/>
      <c r="G1087" s="847"/>
      <c r="H1087" s="666"/>
      <c r="I1087" s="848">
        <v>125128</v>
      </c>
      <c r="J1087" s="849"/>
      <c r="K1087" s="849"/>
      <c r="L1087" s="850"/>
      <c r="M1087" s="851"/>
      <c r="X1087" s="674"/>
      <c r="Y1087" s="675"/>
      <c r="Z1087" s="675"/>
      <c r="AA1087" s="499"/>
      <c r="AC1087" s="474"/>
      <c r="AD1087" s="540"/>
      <c r="AE1087" s="717"/>
      <c r="AF1087" s="474"/>
      <c r="AG1087" s="717"/>
      <c r="AH1087" s="499"/>
      <c r="AJ1087" s="499"/>
    </row>
    <row r="1088" spans="1:36" s="472" customFormat="1" ht="23.25" x14ac:dyDescent="0.25">
      <c r="A1088" s="525"/>
      <c r="B1088" s="692" t="s">
        <v>1898</v>
      </c>
      <c r="C1088" s="1303" t="s">
        <v>1899</v>
      </c>
      <c r="D1088" s="1303"/>
      <c r="E1088" s="1303"/>
      <c r="F1088" s="693" t="s">
        <v>3594</v>
      </c>
      <c r="G1088" s="694" t="s">
        <v>1901</v>
      </c>
      <c r="H1088" s="694"/>
      <c r="I1088" s="694">
        <v>8161.8</v>
      </c>
      <c r="J1088" s="694">
        <v>8161.8</v>
      </c>
      <c r="K1088" s="694"/>
      <c r="L1088" s="695"/>
      <c r="M1088" s="696"/>
      <c r="X1088" s="674"/>
      <c r="Y1088" s="675"/>
      <c r="Z1088" s="675"/>
      <c r="AA1088" s="499"/>
      <c r="AC1088" s="474" t="s">
        <v>1899</v>
      </c>
      <c r="AD1088" s="540"/>
      <c r="AE1088" s="717"/>
      <c r="AF1088" s="474"/>
      <c r="AG1088" s="717"/>
      <c r="AH1088" s="499"/>
      <c r="AJ1088" s="499"/>
    </row>
    <row r="1089" spans="1:36" s="472" customFormat="1" ht="23.25" x14ac:dyDescent="0.25">
      <c r="A1089" s="525"/>
      <c r="B1089" s="692" t="s">
        <v>651</v>
      </c>
      <c r="C1089" s="1303" t="s">
        <v>1676</v>
      </c>
      <c r="D1089" s="1303"/>
      <c r="E1089" s="1303"/>
      <c r="F1089" s="693" t="s">
        <v>3595</v>
      </c>
      <c r="G1089" s="694">
        <v>0</v>
      </c>
      <c r="H1089" s="694">
        <v>0</v>
      </c>
      <c r="I1089" s="694">
        <v>0</v>
      </c>
      <c r="J1089" s="694"/>
      <c r="K1089" s="694">
        <v>0</v>
      </c>
      <c r="L1089" s="695"/>
      <c r="M1089" s="696"/>
      <c r="X1089" s="674"/>
      <c r="Y1089" s="675"/>
      <c r="Z1089" s="675"/>
      <c r="AA1089" s="499"/>
      <c r="AC1089" s="474" t="s">
        <v>1676</v>
      </c>
      <c r="AD1089" s="540"/>
      <c r="AE1089" s="717"/>
      <c r="AF1089" s="474"/>
      <c r="AG1089" s="717"/>
      <c r="AH1089" s="499"/>
      <c r="AJ1089" s="499"/>
    </row>
    <row r="1090" spans="1:36" s="472" customFormat="1" ht="23.25" x14ac:dyDescent="0.25">
      <c r="A1090" s="525"/>
      <c r="B1090" s="692" t="s">
        <v>1983</v>
      </c>
      <c r="C1090" s="1303" t="s">
        <v>1984</v>
      </c>
      <c r="D1090" s="1303"/>
      <c r="E1090" s="1303"/>
      <c r="F1090" s="693" t="s">
        <v>3596</v>
      </c>
      <c r="G1090" s="694">
        <v>79.069999999999993</v>
      </c>
      <c r="H1090" s="694" t="s">
        <v>1986</v>
      </c>
      <c r="I1090" s="694">
        <v>188.98</v>
      </c>
      <c r="J1090" s="694"/>
      <c r="K1090" s="694" t="s">
        <v>3597</v>
      </c>
      <c r="L1090" s="695"/>
      <c r="M1090" s="696"/>
      <c r="X1090" s="674"/>
      <c r="Y1090" s="675"/>
      <c r="Z1090" s="675"/>
      <c r="AA1090" s="499"/>
      <c r="AC1090" s="474" t="s">
        <v>1984</v>
      </c>
      <c r="AD1090" s="540"/>
      <c r="AE1090" s="717"/>
      <c r="AF1090" s="474"/>
      <c r="AG1090" s="717"/>
      <c r="AH1090" s="499"/>
      <c r="AJ1090" s="499"/>
    </row>
    <row r="1091" spans="1:36" s="472" customFormat="1" ht="45.75" x14ac:dyDescent="0.25">
      <c r="A1091" s="525"/>
      <c r="B1091" s="692" t="s">
        <v>1988</v>
      </c>
      <c r="C1091" s="1303" t="s">
        <v>1989</v>
      </c>
      <c r="D1091" s="1303"/>
      <c r="E1091" s="1303"/>
      <c r="F1091" s="693" t="s">
        <v>3598</v>
      </c>
      <c r="G1091" s="694">
        <v>70.010000000000005</v>
      </c>
      <c r="H1091" s="694" t="s">
        <v>1991</v>
      </c>
      <c r="I1091" s="694">
        <v>225.43</v>
      </c>
      <c r="J1091" s="694"/>
      <c r="K1091" s="694" t="s">
        <v>3599</v>
      </c>
      <c r="L1091" s="695"/>
      <c r="M1091" s="696"/>
      <c r="X1091" s="674"/>
      <c r="Y1091" s="675"/>
      <c r="Z1091" s="675"/>
      <c r="AA1091" s="499"/>
      <c r="AC1091" s="474" t="s">
        <v>1989</v>
      </c>
      <c r="AD1091" s="540"/>
      <c r="AE1091" s="717"/>
      <c r="AF1091" s="474"/>
      <c r="AG1091" s="717"/>
      <c r="AH1091" s="499"/>
      <c r="AJ1091" s="499"/>
    </row>
    <row r="1092" spans="1:36" s="472" customFormat="1" ht="57" x14ac:dyDescent="0.25">
      <c r="A1092" s="525"/>
      <c r="B1092" s="692" t="s">
        <v>1993</v>
      </c>
      <c r="C1092" s="1303" t="s">
        <v>1994</v>
      </c>
      <c r="D1092" s="1303"/>
      <c r="E1092" s="1303"/>
      <c r="F1092" s="693" t="s">
        <v>3600</v>
      </c>
      <c r="G1092" s="694">
        <v>340</v>
      </c>
      <c r="H1092" s="694" t="s">
        <v>1996</v>
      </c>
      <c r="I1092" s="694">
        <v>61706.6</v>
      </c>
      <c r="J1092" s="694"/>
      <c r="K1092" s="694" t="s">
        <v>3601</v>
      </c>
      <c r="L1092" s="695"/>
      <c r="M1092" s="696"/>
      <c r="X1092" s="674"/>
      <c r="Y1092" s="675"/>
      <c r="Z1092" s="675"/>
      <c r="AA1092" s="499"/>
      <c r="AC1092" s="474" t="s">
        <v>1994</v>
      </c>
      <c r="AD1092" s="540"/>
      <c r="AE1092" s="717"/>
      <c r="AF1092" s="474"/>
      <c r="AG1092" s="717"/>
      <c r="AH1092" s="499"/>
      <c r="AJ1092" s="499"/>
    </row>
    <row r="1093" spans="1:36" s="472" customFormat="1" ht="34.5" x14ac:dyDescent="0.25">
      <c r="A1093" s="525"/>
      <c r="B1093" s="692" t="s">
        <v>1678</v>
      </c>
      <c r="C1093" s="1303" t="s">
        <v>1679</v>
      </c>
      <c r="D1093" s="1303"/>
      <c r="E1093" s="1303"/>
      <c r="F1093" s="693" t="s">
        <v>3602</v>
      </c>
      <c r="G1093" s="694">
        <v>111.99</v>
      </c>
      <c r="H1093" s="694" t="s">
        <v>1681</v>
      </c>
      <c r="I1093" s="694">
        <v>353.89</v>
      </c>
      <c r="J1093" s="694"/>
      <c r="K1093" s="694" t="s">
        <v>3603</v>
      </c>
      <c r="L1093" s="695"/>
      <c r="M1093" s="696"/>
      <c r="X1093" s="674"/>
      <c r="Y1093" s="675"/>
      <c r="Z1093" s="675"/>
      <c r="AA1093" s="499"/>
      <c r="AC1093" s="474" t="s">
        <v>1679</v>
      </c>
      <c r="AD1093" s="540"/>
      <c r="AE1093" s="717"/>
      <c r="AF1093" s="474"/>
      <c r="AG1093" s="717"/>
      <c r="AH1093" s="499"/>
      <c r="AJ1093" s="499"/>
    </row>
    <row r="1094" spans="1:36" s="472" customFormat="1" ht="23.25" x14ac:dyDescent="0.25">
      <c r="A1094" s="525"/>
      <c r="B1094" s="692" t="s">
        <v>2000</v>
      </c>
      <c r="C1094" s="1303" t="s">
        <v>2001</v>
      </c>
      <c r="D1094" s="1303"/>
      <c r="E1094" s="1303"/>
      <c r="F1094" s="693" t="s">
        <v>3604</v>
      </c>
      <c r="G1094" s="694">
        <v>26.5</v>
      </c>
      <c r="H1094" s="694" t="s">
        <v>2003</v>
      </c>
      <c r="I1094" s="694">
        <v>1142.68</v>
      </c>
      <c r="J1094" s="694"/>
      <c r="K1094" s="694" t="s">
        <v>3605</v>
      </c>
      <c r="L1094" s="695"/>
      <c r="M1094" s="696"/>
      <c r="X1094" s="674"/>
      <c r="Y1094" s="675"/>
      <c r="Z1094" s="675"/>
      <c r="AA1094" s="499"/>
      <c r="AC1094" s="474" t="s">
        <v>2001</v>
      </c>
      <c r="AD1094" s="540"/>
      <c r="AE1094" s="717"/>
      <c r="AF1094" s="474"/>
      <c r="AG1094" s="717"/>
      <c r="AH1094" s="499"/>
      <c r="AJ1094" s="499"/>
    </row>
    <row r="1095" spans="1:36" s="472" customFormat="1" ht="34.5" x14ac:dyDescent="0.25">
      <c r="A1095" s="525"/>
      <c r="B1095" s="692" t="s">
        <v>836</v>
      </c>
      <c r="C1095" s="1303" t="s">
        <v>1766</v>
      </c>
      <c r="D1095" s="1303"/>
      <c r="E1095" s="1303"/>
      <c r="F1095" s="693" t="s">
        <v>3606</v>
      </c>
      <c r="G1095" s="694">
        <v>65.709999999999994</v>
      </c>
      <c r="H1095" s="694" t="s">
        <v>1768</v>
      </c>
      <c r="I1095" s="694">
        <v>310.81</v>
      </c>
      <c r="J1095" s="694"/>
      <c r="K1095" s="694" t="s">
        <v>3607</v>
      </c>
      <c r="L1095" s="695"/>
      <c r="M1095" s="696"/>
      <c r="X1095" s="674"/>
      <c r="Y1095" s="675"/>
      <c r="Z1095" s="675"/>
      <c r="AA1095" s="499"/>
      <c r="AC1095" s="474" t="s">
        <v>1766</v>
      </c>
      <c r="AD1095" s="540"/>
      <c r="AE1095" s="717"/>
      <c r="AF1095" s="474"/>
      <c r="AG1095" s="717"/>
      <c r="AH1095" s="499"/>
      <c r="AJ1095" s="499"/>
    </row>
    <row r="1096" spans="1:36" s="472" customFormat="1" ht="23.25" x14ac:dyDescent="0.25">
      <c r="A1096" s="533" t="s">
        <v>878</v>
      </c>
      <c r="B1096" s="704" t="s">
        <v>2007</v>
      </c>
      <c r="C1096" s="1314" t="s">
        <v>2008</v>
      </c>
      <c r="D1096" s="1314"/>
      <c r="E1096" s="1314"/>
      <c r="F1096" s="705" t="s">
        <v>3608</v>
      </c>
      <c r="G1096" s="706">
        <v>0</v>
      </c>
      <c r="H1096" s="706"/>
      <c r="I1096" s="706">
        <v>0</v>
      </c>
      <c r="J1096" s="706"/>
      <c r="K1096" s="706"/>
      <c r="L1096" s="707"/>
      <c r="M1096" s="708"/>
      <c r="X1096" s="674"/>
      <c r="Y1096" s="675"/>
      <c r="Z1096" s="675"/>
      <c r="AA1096" s="499"/>
      <c r="AC1096" s="474"/>
      <c r="AD1096" s="540" t="s">
        <v>2008</v>
      </c>
      <c r="AE1096" s="717"/>
      <c r="AF1096" s="474"/>
      <c r="AG1096" s="717"/>
      <c r="AH1096" s="499"/>
      <c r="AJ1096" s="499"/>
    </row>
    <row r="1097" spans="1:36" s="472" customFormat="1" ht="57" x14ac:dyDescent="0.25">
      <c r="A1097" s="525"/>
      <c r="B1097" s="692" t="s">
        <v>2010</v>
      </c>
      <c r="C1097" s="1303" t="s">
        <v>2011</v>
      </c>
      <c r="D1097" s="1303"/>
      <c r="E1097" s="1303"/>
      <c r="F1097" s="693" t="s">
        <v>3609</v>
      </c>
      <c r="G1097" s="694">
        <v>183.68</v>
      </c>
      <c r="H1097" s="694"/>
      <c r="I1097" s="694">
        <v>310.60000000000002</v>
      </c>
      <c r="J1097" s="694"/>
      <c r="K1097" s="694"/>
      <c r="L1097" s="695"/>
      <c r="M1097" s="696"/>
      <c r="X1097" s="674"/>
      <c r="Y1097" s="675"/>
      <c r="Z1097" s="675"/>
      <c r="AA1097" s="499"/>
      <c r="AC1097" s="474" t="s">
        <v>2011</v>
      </c>
      <c r="AD1097" s="540"/>
      <c r="AE1097" s="717"/>
      <c r="AF1097" s="474"/>
      <c r="AG1097" s="717"/>
      <c r="AH1097" s="499"/>
      <c r="AJ1097" s="499"/>
    </row>
    <row r="1098" spans="1:36" s="472" customFormat="1" ht="23.25" x14ac:dyDescent="0.25">
      <c r="A1098" s="533" t="s">
        <v>878</v>
      </c>
      <c r="B1098" s="704" t="s">
        <v>2013</v>
      </c>
      <c r="C1098" s="1314" t="s">
        <v>2014</v>
      </c>
      <c r="D1098" s="1314"/>
      <c r="E1098" s="1314"/>
      <c r="F1098" s="705" t="s">
        <v>3610</v>
      </c>
      <c r="G1098" s="706">
        <v>0</v>
      </c>
      <c r="H1098" s="706"/>
      <c r="I1098" s="706">
        <v>0</v>
      </c>
      <c r="J1098" s="706"/>
      <c r="K1098" s="706"/>
      <c r="L1098" s="707"/>
      <c r="M1098" s="708"/>
      <c r="X1098" s="674"/>
      <c r="Y1098" s="675"/>
      <c r="Z1098" s="675"/>
      <c r="AA1098" s="499"/>
      <c r="AC1098" s="474"/>
      <c r="AD1098" s="540" t="s">
        <v>2014</v>
      </c>
      <c r="AE1098" s="717"/>
      <c r="AF1098" s="474"/>
      <c r="AG1098" s="717"/>
      <c r="AH1098" s="499"/>
      <c r="AJ1098" s="499"/>
    </row>
    <row r="1099" spans="1:36" s="472" customFormat="1" ht="22.5" x14ac:dyDescent="0.25">
      <c r="A1099" s="533" t="s">
        <v>875</v>
      </c>
      <c r="B1099" s="704" t="s">
        <v>2016</v>
      </c>
      <c r="C1099" s="1314" t="s">
        <v>2017</v>
      </c>
      <c r="D1099" s="1314"/>
      <c r="E1099" s="1314"/>
      <c r="F1099" s="705" t="s">
        <v>1950</v>
      </c>
      <c r="G1099" s="706">
        <v>0</v>
      </c>
      <c r="H1099" s="706"/>
      <c r="I1099" s="706">
        <v>0</v>
      </c>
      <c r="J1099" s="706"/>
      <c r="K1099" s="706"/>
      <c r="L1099" s="707"/>
      <c r="M1099" s="708"/>
      <c r="X1099" s="674"/>
      <c r="Y1099" s="675"/>
      <c r="Z1099" s="675"/>
      <c r="AA1099" s="499"/>
      <c r="AC1099" s="474"/>
      <c r="AD1099" s="540" t="s">
        <v>2017</v>
      </c>
      <c r="AE1099" s="717"/>
      <c r="AF1099" s="474"/>
      <c r="AG1099" s="717"/>
      <c r="AH1099" s="499"/>
      <c r="AJ1099" s="499"/>
    </row>
    <row r="1100" spans="1:36" s="472" customFormat="1" ht="57" x14ac:dyDescent="0.25">
      <c r="A1100" s="676" t="s">
        <v>1496</v>
      </c>
      <c r="B1100" s="677" t="s">
        <v>2018</v>
      </c>
      <c r="C1100" s="1304" t="s">
        <v>2019</v>
      </c>
      <c r="D1100" s="1304"/>
      <c r="E1100" s="1304"/>
      <c r="F1100" s="678">
        <v>0.14399999999999999</v>
      </c>
      <c r="G1100" s="679" t="s">
        <v>2020</v>
      </c>
      <c r="H1100" s="679" t="s">
        <v>2021</v>
      </c>
      <c r="I1100" s="679">
        <v>55898</v>
      </c>
      <c r="J1100" s="679">
        <v>4268</v>
      </c>
      <c r="K1100" s="680" t="s">
        <v>3611</v>
      </c>
      <c r="L1100" s="709">
        <v>3081.2808</v>
      </c>
      <c r="M1100" s="710">
        <v>443.7</v>
      </c>
      <c r="X1100" s="674"/>
      <c r="Y1100" s="675"/>
      <c r="Z1100" s="675"/>
      <c r="AA1100" s="499" t="s">
        <v>2019</v>
      </c>
      <c r="AC1100" s="474"/>
      <c r="AD1100" s="540"/>
      <c r="AE1100" s="717"/>
      <c r="AF1100" s="474"/>
      <c r="AG1100" s="717"/>
      <c r="AH1100" s="499"/>
      <c r="AJ1100" s="499"/>
    </row>
    <row r="1101" spans="1:36" s="472" customFormat="1" ht="15" x14ac:dyDescent="0.25">
      <c r="A1101" s="682"/>
      <c r="B1101" s="683"/>
      <c r="C1101" s="684" t="s">
        <v>3612</v>
      </c>
      <c r="D1101" s="685"/>
      <c r="E1101" s="685"/>
      <c r="F1101" s="685"/>
      <c r="G1101" s="685"/>
      <c r="H1101" s="685"/>
      <c r="I1101" s="685"/>
      <c r="J1101" s="685"/>
      <c r="K1101" s="685"/>
      <c r="L1101" s="685"/>
      <c r="M1101" s="686"/>
      <c r="X1101" s="674"/>
      <c r="Y1101" s="675"/>
      <c r="Z1101" s="675"/>
      <c r="AA1101" s="499"/>
      <c r="AC1101" s="474"/>
      <c r="AD1101" s="540"/>
      <c r="AE1101" s="717"/>
      <c r="AF1101" s="474"/>
      <c r="AG1101" s="717"/>
      <c r="AH1101" s="499"/>
      <c r="AJ1101" s="499"/>
    </row>
    <row r="1102" spans="1:36" s="472" customFormat="1" ht="15" x14ac:dyDescent="0.25">
      <c r="A1102" s="560"/>
      <c r="B1102" s="691" t="s">
        <v>1975</v>
      </c>
      <c r="C1102" s="1301" t="s">
        <v>1976</v>
      </c>
      <c r="D1102" s="1301"/>
      <c r="E1102" s="1301"/>
      <c r="F1102" s="1301"/>
      <c r="G1102" s="1301"/>
      <c r="H1102" s="1301"/>
      <c r="I1102" s="1301"/>
      <c r="J1102" s="1301"/>
      <c r="K1102" s="1301"/>
      <c r="L1102" s="1301"/>
      <c r="M1102" s="1302"/>
      <c r="X1102" s="674"/>
      <c r="Y1102" s="675"/>
      <c r="Z1102" s="675"/>
      <c r="AA1102" s="499"/>
      <c r="AB1102" s="509" t="s">
        <v>1976</v>
      </c>
      <c r="AC1102" s="474"/>
      <c r="AD1102" s="540"/>
      <c r="AE1102" s="717"/>
      <c r="AF1102" s="474"/>
      <c r="AG1102" s="717"/>
      <c r="AH1102" s="499"/>
      <c r="AJ1102" s="499"/>
    </row>
    <row r="1103" spans="1:36" s="472" customFormat="1" ht="15" x14ac:dyDescent="0.25">
      <c r="A1103" s="560"/>
      <c r="B1103" s="691" t="s">
        <v>1977</v>
      </c>
      <c r="C1103" s="1301" t="s">
        <v>1978</v>
      </c>
      <c r="D1103" s="1301"/>
      <c r="E1103" s="1301"/>
      <c r="F1103" s="1301"/>
      <c r="G1103" s="1301"/>
      <c r="H1103" s="1301"/>
      <c r="I1103" s="1301"/>
      <c r="J1103" s="1301"/>
      <c r="K1103" s="1301"/>
      <c r="L1103" s="1301"/>
      <c r="M1103" s="1302"/>
      <c r="X1103" s="674"/>
      <c r="Y1103" s="675"/>
      <c r="Z1103" s="675"/>
      <c r="AA1103" s="499"/>
      <c r="AB1103" s="509" t="s">
        <v>1978</v>
      </c>
      <c r="AC1103" s="474"/>
      <c r="AD1103" s="540"/>
      <c r="AE1103" s="717"/>
      <c r="AF1103" s="474"/>
      <c r="AG1103" s="717"/>
      <c r="AH1103" s="499"/>
      <c r="AJ1103" s="499"/>
    </row>
    <row r="1104" spans="1:36" s="472" customFormat="1" ht="15" x14ac:dyDescent="0.25">
      <c r="A1104" s="560"/>
      <c r="B1104" s="691" t="s">
        <v>1979</v>
      </c>
      <c r="C1104" s="1301" t="s">
        <v>1980</v>
      </c>
      <c r="D1104" s="1301"/>
      <c r="E1104" s="1301"/>
      <c r="F1104" s="1301"/>
      <c r="G1104" s="1301"/>
      <c r="H1104" s="1301"/>
      <c r="I1104" s="1301"/>
      <c r="J1104" s="1301"/>
      <c r="K1104" s="1301"/>
      <c r="L1104" s="1301"/>
      <c r="M1104" s="1302"/>
      <c r="X1104" s="674"/>
      <c r="Y1104" s="675"/>
      <c r="Z1104" s="675"/>
      <c r="AA1104" s="499"/>
      <c r="AB1104" s="509" t="s">
        <v>1980</v>
      </c>
      <c r="AC1104" s="474"/>
      <c r="AD1104" s="540"/>
      <c r="AE1104" s="717"/>
      <c r="AF1104" s="474"/>
      <c r="AG1104" s="717"/>
      <c r="AH1104" s="499"/>
      <c r="AJ1104" s="499"/>
    </row>
    <row r="1105" spans="1:36" s="472" customFormat="1" ht="33.75" x14ac:dyDescent="0.25">
      <c r="A1105" s="560"/>
      <c r="B1105" s="691" t="s">
        <v>1670</v>
      </c>
      <c r="C1105" s="1301" t="s">
        <v>1671</v>
      </c>
      <c r="D1105" s="1301"/>
      <c r="E1105" s="1301"/>
      <c r="F1105" s="1301"/>
      <c r="G1105" s="1301"/>
      <c r="H1105" s="1301"/>
      <c r="I1105" s="1301"/>
      <c r="J1105" s="1301"/>
      <c r="K1105" s="1301"/>
      <c r="L1105" s="1301"/>
      <c r="M1105" s="1302"/>
      <c r="X1105" s="674"/>
      <c r="Y1105" s="675"/>
      <c r="Z1105" s="675"/>
      <c r="AA1105" s="499"/>
      <c r="AB1105" s="509" t="s">
        <v>1671</v>
      </c>
      <c r="AC1105" s="474"/>
      <c r="AD1105" s="540"/>
      <c r="AE1105" s="717"/>
      <c r="AF1105" s="474"/>
      <c r="AG1105" s="717"/>
      <c r="AH1105" s="499"/>
      <c r="AJ1105" s="499"/>
    </row>
    <row r="1106" spans="1:36" s="472" customFormat="1" ht="15" x14ac:dyDescent="0.25">
      <c r="A1106" s="843"/>
      <c r="B1106" s="844"/>
      <c r="C1106" s="844"/>
      <c r="D1106" s="844"/>
      <c r="E1106" s="845" t="s">
        <v>3613</v>
      </c>
      <c r="F1106" s="846"/>
      <c r="G1106" s="847"/>
      <c r="H1106" s="666"/>
      <c r="I1106" s="848">
        <v>7223</v>
      </c>
      <c r="J1106" s="849"/>
      <c r="K1106" s="849"/>
      <c r="L1106" s="850"/>
      <c r="M1106" s="851"/>
      <c r="X1106" s="674"/>
      <c r="Y1106" s="675"/>
      <c r="Z1106" s="675"/>
      <c r="AA1106" s="499"/>
      <c r="AC1106" s="474"/>
      <c r="AD1106" s="540"/>
      <c r="AE1106" s="717"/>
      <c r="AF1106" s="474"/>
      <c r="AG1106" s="717"/>
      <c r="AH1106" s="499"/>
      <c r="AJ1106" s="499"/>
    </row>
    <row r="1107" spans="1:36" s="472" customFormat="1" ht="15" x14ac:dyDescent="0.25">
      <c r="A1107" s="843"/>
      <c r="B1107" s="844"/>
      <c r="C1107" s="844"/>
      <c r="D1107" s="844"/>
      <c r="E1107" s="845" t="s">
        <v>3614</v>
      </c>
      <c r="F1107" s="846"/>
      <c r="G1107" s="847"/>
      <c r="H1107" s="666"/>
      <c r="I1107" s="848">
        <v>3289</v>
      </c>
      <c r="J1107" s="849"/>
      <c r="K1107" s="849"/>
      <c r="L1107" s="850"/>
      <c r="M1107" s="851"/>
      <c r="X1107" s="674"/>
      <c r="Y1107" s="675"/>
      <c r="Z1107" s="675"/>
      <c r="AA1107" s="499"/>
      <c r="AC1107" s="474"/>
      <c r="AD1107" s="540"/>
      <c r="AE1107" s="717"/>
      <c r="AF1107" s="474"/>
      <c r="AG1107" s="717"/>
      <c r="AH1107" s="499"/>
      <c r="AJ1107" s="499"/>
    </row>
    <row r="1108" spans="1:36" s="472" customFormat="1" ht="15" x14ac:dyDescent="0.25">
      <c r="A1108" s="843"/>
      <c r="B1108" s="844"/>
      <c r="C1108" s="844"/>
      <c r="D1108" s="844"/>
      <c r="E1108" s="845" t="s">
        <v>2707</v>
      </c>
      <c r="F1108" s="846"/>
      <c r="G1108" s="847"/>
      <c r="H1108" s="666"/>
      <c r="I1108" s="848">
        <v>66410</v>
      </c>
      <c r="J1108" s="849"/>
      <c r="K1108" s="849"/>
      <c r="L1108" s="850"/>
      <c r="M1108" s="851"/>
      <c r="X1108" s="674"/>
      <c r="Y1108" s="675"/>
      <c r="Z1108" s="675"/>
      <c r="AA1108" s="499"/>
      <c r="AC1108" s="474"/>
      <c r="AD1108" s="540"/>
      <c r="AE1108" s="717"/>
      <c r="AF1108" s="474"/>
      <c r="AG1108" s="717"/>
      <c r="AH1108" s="499"/>
      <c r="AJ1108" s="499"/>
    </row>
    <row r="1109" spans="1:36" s="472" customFormat="1" ht="23.25" x14ac:dyDescent="0.25">
      <c r="A1109" s="525"/>
      <c r="B1109" s="692" t="s">
        <v>1898</v>
      </c>
      <c r="C1109" s="1303" t="s">
        <v>1899</v>
      </c>
      <c r="D1109" s="1303"/>
      <c r="E1109" s="1303"/>
      <c r="F1109" s="693" t="s">
        <v>3615</v>
      </c>
      <c r="G1109" s="694" t="s">
        <v>1901</v>
      </c>
      <c r="H1109" s="694"/>
      <c r="I1109" s="694">
        <v>4268.3900000000003</v>
      </c>
      <c r="J1109" s="694">
        <v>4268.3900000000003</v>
      </c>
      <c r="K1109" s="694"/>
      <c r="L1109" s="695"/>
      <c r="M1109" s="696"/>
      <c r="X1109" s="674"/>
      <c r="Y1109" s="675"/>
      <c r="Z1109" s="675"/>
      <c r="AA1109" s="499"/>
      <c r="AC1109" s="474" t="s">
        <v>1899</v>
      </c>
      <c r="AD1109" s="540"/>
      <c r="AE1109" s="717"/>
      <c r="AF1109" s="474"/>
      <c r="AG1109" s="717"/>
      <c r="AH1109" s="499"/>
      <c r="AJ1109" s="499"/>
    </row>
    <row r="1110" spans="1:36" s="472" customFormat="1" ht="23.25" x14ac:dyDescent="0.25">
      <c r="A1110" s="525"/>
      <c r="B1110" s="692" t="s">
        <v>651</v>
      </c>
      <c r="C1110" s="1303" t="s">
        <v>1676</v>
      </c>
      <c r="D1110" s="1303"/>
      <c r="E1110" s="1303"/>
      <c r="F1110" s="693" t="s">
        <v>3616</v>
      </c>
      <c r="G1110" s="694">
        <v>0</v>
      </c>
      <c r="H1110" s="694">
        <v>0</v>
      </c>
      <c r="I1110" s="694">
        <v>0</v>
      </c>
      <c r="J1110" s="694"/>
      <c r="K1110" s="694">
        <v>0</v>
      </c>
      <c r="L1110" s="695"/>
      <c r="M1110" s="696"/>
      <c r="X1110" s="674"/>
      <c r="Y1110" s="675"/>
      <c r="Z1110" s="675"/>
      <c r="AA1110" s="499"/>
      <c r="AC1110" s="474" t="s">
        <v>1676</v>
      </c>
      <c r="AD1110" s="540"/>
      <c r="AE1110" s="717"/>
      <c r="AF1110" s="474"/>
      <c r="AG1110" s="717"/>
      <c r="AH1110" s="499"/>
      <c r="AJ1110" s="499"/>
    </row>
    <row r="1111" spans="1:36" s="472" customFormat="1" ht="23.25" x14ac:dyDescent="0.25">
      <c r="A1111" s="525"/>
      <c r="B1111" s="692" t="s">
        <v>1983</v>
      </c>
      <c r="C1111" s="1303" t="s">
        <v>1984</v>
      </c>
      <c r="D1111" s="1303"/>
      <c r="E1111" s="1303"/>
      <c r="F1111" s="693" t="s">
        <v>3617</v>
      </c>
      <c r="G1111" s="694">
        <v>79.069999999999993</v>
      </c>
      <c r="H1111" s="694" t="s">
        <v>1986</v>
      </c>
      <c r="I1111" s="694">
        <v>33.21</v>
      </c>
      <c r="J1111" s="694"/>
      <c r="K1111" s="694" t="s">
        <v>3618</v>
      </c>
      <c r="L1111" s="695"/>
      <c r="M1111" s="696"/>
      <c r="X1111" s="674"/>
      <c r="Y1111" s="675"/>
      <c r="Z1111" s="675"/>
      <c r="AA1111" s="499"/>
      <c r="AC1111" s="474" t="s">
        <v>1984</v>
      </c>
      <c r="AD1111" s="540"/>
      <c r="AE1111" s="717"/>
      <c r="AF1111" s="474"/>
      <c r="AG1111" s="717"/>
      <c r="AH1111" s="499"/>
      <c r="AJ1111" s="499"/>
    </row>
    <row r="1112" spans="1:36" s="472" customFormat="1" ht="45.75" x14ac:dyDescent="0.25">
      <c r="A1112" s="525"/>
      <c r="B1112" s="692" t="s">
        <v>1988</v>
      </c>
      <c r="C1112" s="1303" t="s">
        <v>1989</v>
      </c>
      <c r="D1112" s="1303"/>
      <c r="E1112" s="1303"/>
      <c r="F1112" s="693" t="s">
        <v>3619</v>
      </c>
      <c r="G1112" s="694">
        <v>70.010000000000005</v>
      </c>
      <c r="H1112" s="694" t="s">
        <v>1991</v>
      </c>
      <c r="I1112" s="694">
        <v>39.909999999999997</v>
      </c>
      <c r="J1112" s="694"/>
      <c r="K1112" s="694" t="s">
        <v>3620</v>
      </c>
      <c r="L1112" s="695"/>
      <c r="M1112" s="696"/>
      <c r="X1112" s="674"/>
      <c r="Y1112" s="675"/>
      <c r="Z1112" s="675"/>
      <c r="AA1112" s="499"/>
      <c r="AC1112" s="474" t="s">
        <v>1989</v>
      </c>
      <c r="AD1112" s="540"/>
      <c r="AE1112" s="717"/>
      <c r="AF1112" s="474"/>
      <c r="AG1112" s="717"/>
      <c r="AH1112" s="499"/>
      <c r="AJ1112" s="499"/>
    </row>
    <row r="1113" spans="1:36" s="472" customFormat="1" ht="57" x14ac:dyDescent="0.25">
      <c r="A1113" s="525"/>
      <c r="B1113" s="692" t="s">
        <v>1993</v>
      </c>
      <c r="C1113" s="1303" t="s">
        <v>1994</v>
      </c>
      <c r="D1113" s="1303"/>
      <c r="E1113" s="1303"/>
      <c r="F1113" s="693" t="s">
        <v>3621</v>
      </c>
      <c r="G1113" s="694">
        <v>340</v>
      </c>
      <c r="H1113" s="694" t="s">
        <v>1996</v>
      </c>
      <c r="I1113" s="694">
        <v>33898</v>
      </c>
      <c r="J1113" s="694"/>
      <c r="K1113" s="694" t="s">
        <v>3622</v>
      </c>
      <c r="L1113" s="695"/>
      <c r="M1113" s="696"/>
      <c r="X1113" s="674"/>
      <c r="Y1113" s="675"/>
      <c r="Z1113" s="675"/>
      <c r="AA1113" s="499"/>
      <c r="AC1113" s="474" t="s">
        <v>1994</v>
      </c>
      <c r="AD1113" s="540"/>
      <c r="AE1113" s="717"/>
      <c r="AF1113" s="474"/>
      <c r="AG1113" s="717"/>
      <c r="AH1113" s="499"/>
      <c r="AJ1113" s="499"/>
    </row>
    <row r="1114" spans="1:36" s="472" customFormat="1" ht="34.5" x14ac:dyDescent="0.25">
      <c r="A1114" s="525"/>
      <c r="B1114" s="692" t="s">
        <v>1678</v>
      </c>
      <c r="C1114" s="1303" t="s">
        <v>1679</v>
      </c>
      <c r="D1114" s="1303"/>
      <c r="E1114" s="1303"/>
      <c r="F1114" s="693" t="s">
        <v>3623</v>
      </c>
      <c r="G1114" s="694">
        <v>111.99</v>
      </c>
      <c r="H1114" s="694" t="s">
        <v>1681</v>
      </c>
      <c r="I1114" s="694">
        <v>70.55</v>
      </c>
      <c r="J1114" s="694"/>
      <c r="K1114" s="694" t="s">
        <v>3624</v>
      </c>
      <c r="L1114" s="695"/>
      <c r="M1114" s="696"/>
      <c r="X1114" s="674"/>
      <c r="Y1114" s="675"/>
      <c r="Z1114" s="675"/>
      <c r="AA1114" s="499"/>
      <c r="AC1114" s="474" t="s">
        <v>1679</v>
      </c>
      <c r="AD1114" s="540"/>
      <c r="AE1114" s="717"/>
      <c r="AF1114" s="474"/>
      <c r="AG1114" s="717"/>
      <c r="AH1114" s="499"/>
      <c r="AJ1114" s="499"/>
    </row>
    <row r="1115" spans="1:36" s="472" customFormat="1" ht="23.25" x14ac:dyDescent="0.25">
      <c r="A1115" s="525"/>
      <c r="B1115" s="692" t="s">
        <v>2000</v>
      </c>
      <c r="C1115" s="1303" t="s">
        <v>2001</v>
      </c>
      <c r="D1115" s="1303"/>
      <c r="E1115" s="1303"/>
      <c r="F1115" s="693" t="s">
        <v>3625</v>
      </c>
      <c r="G1115" s="694">
        <v>26.5</v>
      </c>
      <c r="H1115" s="694" t="s">
        <v>2003</v>
      </c>
      <c r="I1115" s="694">
        <v>201.67</v>
      </c>
      <c r="J1115" s="694"/>
      <c r="K1115" s="694" t="s">
        <v>3626</v>
      </c>
      <c r="L1115" s="695"/>
      <c r="M1115" s="696"/>
      <c r="X1115" s="674"/>
      <c r="Y1115" s="675"/>
      <c r="Z1115" s="675"/>
      <c r="AA1115" s="499"/>
      <c r="AC1115" s="474" t="s">
        <v>2001</v>
      </c>
      <c r="AD1115" s="540"/>
      <c r="AE1115" s="717"/>
      <c r="AF1115" s="474"/>
      <c r="AG1115" s="717"/>
      <c r="AH1115" s="499"/>
      <c r="AJ1115" s="499"/>
    </row>
    <row r="1116" spans="1:36" s="472" customFormat="1" ht="34.5" x14ac:dyDescent="0.25">
      <c r="A1116" s="525"/>
      <c r="B1116" s="692" t="s">
        <v>836</v>
      </c>
      <c r="C1116" s="1303" t="s">
        <v>1766</v>
      </c>
      <c r="D1116" s="1303"/>
      <c r="E1116" s="1303"/>
      <c r="F1116" s="693" t="s">
        <v>3627</v>
      </c>
      <c r="G1116" s="694">
        <v>65.709999999999994</v>
      </c>
      <c r="H1116" s="694" t="s">
        <v>1768</v>
      </c>
      <c r="I1116" s="694">
        <v>61.77</v>
      </c>
      <c r="J1116" s="694"/>
      <c r="K1116" s="694" t="s">
        <v>2782</v>
      </c>
      <c r="L1116" s="695"/>
      <c r="M1116" s="696"/>
      <c r="X1116" s="674"/>
      <c r="Y1116" s="675"/>
      <c r="Z1116" s="675"/>
      <c r="AA1116" s="499"/>
      <c r="AC1116" s="474" t="s">
        <v>1766</v>
      </c>
      <c r="AD1116" s="540"/>
      <c r="AE1116" s="717"/>
      <c r="AF1116" s="474"/>
      <c r="AG1116" s="717"/>
      <c r="AH1116" s="499"/>
      <c r="AJ1116" s="499"/>
    </row>
    <row r="1117" spans="1:36" s="472" customFormat="1" ht="23.25" x14ac:dyDescent="0.25">
      <c r="A1117" s="533" t="s">
        <v>878</v>
      </c>
      <c r="B1117" s="704" t="s">
        <v>2007</v>
      </c>
      <c r="C1117" s="1314" t="s">
        <v>2008</v>
      </c>
      <c r="D1117" s="1314"/>
      <c r="E1117" s="1314"/>
      <c r="F1117" s="705" t="s">
        <v>3628</v>
      </c>
      <c r="G1117" s="706">
        <v>0</v>
      </c>
      <c r="H1117" s="706"/>
      <c r="I1117" s="706">
        <v>0</v>
      </c>
      <c r="J1117" s="706"/>
      <c r="K1117" s="706"/>
      <c r="L1117" s="707"/>
      <c r="M1117" s="708"/>
      <c r="X1117" s="674"/>
      <c r="Y1117" s="675"/>
      <c r="Z1117" s="675"/>
      <c r="AA1117" s="499"/>
      <c r="AC1117" s="474"/>
      <c r="AD1117" s="540" t="s">
        <v>2008</v>
      </c>
      <c r="AE1117" s="717"/>
      <c r="AF1117" s="474"/>
      <c r="AG1117" s="717"/>
      <c r="AH1117" s="499"/>
      <c r="AJ1117" s="499"/>
    </row>
    <row r="1118" spans="1:36" s="472" customFormat="1" ht="57" x14ac:dyDescent="0.25">
      <c r="A1118" s="525"/>
      <c r="B1118" s="692" t="s">
        <v>2010</v>
      </c>
      <c r="C1118" s="1303" t="s">
        <v>2011</v>
      </c>
      <c r="D1118" s="1303"/>
      <c r="E1118" s="1303"/>
      <c r="F1118" s="693" t="s">
        <v>3629</v>
      </c>
      <c r="G1118" s="694">
        <v>183.68</v>
      </c>
      <c r="H1118" s="694"/>
      <c r="I1118" s="694">
        <v>171.39</v>
      </c>
      <c r="J1118" s="694"/>
      <c r="K1118" s="694"/>
      <c r="L1118" s="695"/>
      <c r="M1118" s="696"/>
      <c r="X1118" s="674"/>
      <c r="Y1118" s="675"/>
      <c r="Z1118" s="675"/>
      <c r="AA1118" s="499"/>
      <c r="AC1118" s="474" t="s">
        <v>2011</v>
      </c>
      <c r="AD1118" s="540"/>
      <c r="AE1118" s="717"/>
      <c r="AF1118" s="474"/>
      <c r="AG1118" s="717"/>
      <c r="AH1118" s="499"/>
      <c r="AJ1118" s="499"/>
    </row>
    <row r="1119" spans="1:36" s="472" customFormat="1" ht="23.25" x14ac:dyDescent="0.25">
      <c r="A1119" s="533" t="s">
        <v>878</v>
      </c>
      <c r="B1119" s="704" t="s">
        <v>2013</v>
      </c>
      <c r="C1119" s="1314" t="s">
        <v>2014</v>
      </c>
      <c r="D1119" s="1314"/>
      <c r="E1119" s="1314"/>
      <c r="F1119" s="705" t="s">
        <v>3630</v>
      </c>
      <c r="G1119" s="706">
        <v>0</v>
      </c>
      <c r="H1119" s="706"/>
      <c r="I1119" s="706">
        <v>0</v>
      </c>
      <c r="J1119" s="706"/>
      <c r="K1119" s="706"/>
      <c r="L1119" s="707"/>
      <c r="M1119" s="708"/>
      <c r="X1119" s="674"/>
      <c r="Y1119" s="675"/>
      <c r="Z1119" s="675"/>
      <c r="AA1119" s="499"/>
      <c r="AC1119" s="474"/>
      <c r="AD1119" s="540" t="s">
        <v>2014</v>
      </c>
      <c r="AE1119" s="717"/>
      <c r="AF1119" s="474"/>
      <c r="AG1119" s="717"/>
      <c r="AH1119" s="499"/>
      <c r="AJ1119" s="499"/>
    </row>
    <row r="1120" spans="1:36" s="472" customFormat="1" ht="22.5" x14ac:dyDescent="0.25">
      <c r="A1120" s="533" t="s">
        <v>875</v>
      </c>
      <c r="B1120" s="704" t="s">
        <v>2016</v>
      </c>
      <c r="C1120" s="1314" t="s">
        <v>2017</v>
      </c>
      <c r="D1120" s="1314"/>
      <c r="E1120" s="1314"/>
      <c r="F1120" s="705" t="s">
        <v>1950</v>
      </c>
      <c r="G1120" s="706">
        <v>0</v>
      </c>
      <c r="H1120" s="706"/>
      <c r="I1120" s="706">
        <v>0</v>
      </c>
      <c r="J1120" s="706"/>
      <c r="K1120" s="706"/>
      <c r="L1120" s="707"/>
      <c r="M1120" s="708"/>
      <c r="X1120" s="674"/>
      <c r="Y1120" s="675"/>
      <c r="Z1120" s="675"/>
      <c r="AA1120" s="499"/>
      <c r="AC1120" s="474"/>
      <c r="AD1120" s="540" t="s">
        <v>2017</v>
      </c>
      <c r="AE1120" s="717"/>
      <c r="AF1120" s="474"/>
      <c r="AG1120" s="717"/>
      <c r="AH1120" s="499"/>
      <c r="AJ1120" s="499"/>
    </row>
    <row r="1121" spans="1:36" s="472" customFormat="1" ht="45" x14ac:dyDescent="0.25">
      <c r="A1121" s="676" t="s">
        <v>1499</v>
      </c>
      <c r="B1121" s="677" t="s">
        <v>2041</v>
      </c>
      <c r="C1121" s="1304" t="s">
        <v>1269</v>
      </c>
      <c r="D1121" s="1304"/>
      <c r="E1121" s="1304"/>
      <c r="F1121" s="697">
        <v>2.88</v>
      </c>
      <c r="G1121" s="679">
        <v>480</v>
      </c>
      <c r="H1121" s="679"/>
      <c r="I1121" s="679">
        <v>1382</v>
      </c>
      <c r="J1121" s="679"/>
      <c r="K1121" s="680"/>
      <c r="L1121" s="681">
        <v>0</v>
      </c>
      <c r="M1121" s="681">
        <v>0</v>
      </c>
      <c r="X1121" s="674"/>
      <c r="Y1121" s="675"/>
      <c r="Z1121" s="675"/>
      <c r="AA1121" s="499" t="s">
        <v>1269</v>
      </c>
      <c r="AC1121" s="474"/>
      <c r="AD1121" s="540"/>
      <c r="AE1121" s="717"/>
      <c r="AF1121" s="474"/>
      <c r="AG1121" s="717"/>
      <c r="AH1121" s="499"/>
      <c r="AJ1121" s="499"/>
    </row>
    <row r="1122" spans="1:36" s="472" customFormat="1" ht="15" x14ac:dyDescent="0.25">
      <c r="A1122" s="682"/>
      <c r="B1122" s="683"/>
      <c r="C1122" s="684" t="s">
        <v>3631</v>
      </c>
      <c r="D1122" s="685"/>
      <c r="E1122" s="685"/>
      <c r="F1122" s="685"/>
      <c r="G1122" s="685"/>
      <c r="H1122" s="685"/>
      <c r="I1122" s="685"/>
      <c r="J1122" s="685"/>
      <c r="K1122" s="685"/>
      <c r="L1122" s="685"/>
      <c r="M1122" s="686"/>
      <c r="X1122" s="674"/>
      <c r="Y1122" s="675"/>
      <c r="Z1122" s="675"/>
      <c r="AA1122" s="499"/>
      <c r="AC1122" s="474"/>
      <c r="AD1122" s="540"/>
      <c r="AE1122" s="717"/>
      <c r="AF1122" s="474"/>
      <c r="AG1122" s="717"/>
      <c r="AH1122" s="499"/>
      <c r="AJ1122" s="499"/>
    </row>
    <row r="1123" spans="1:36" s="472" customFormat="1" ht="45" x14ac:dyDescent="0.25">
      <c r="A1123" s="676" t="s">
        <v>1501</v>
      </c>
      <c r="B1123" s="677" t="s">
        <v>2043</v>
      </c>
      <c r="C1123" s="1304" t="s">
        <v>1272</v>
      </c>
      <c r="D1123" s="1304"/>
      <c r="E1123" s="1304"/>
      <c r="F1123" s="688">
        <v>2</v>
      </c>
      <c r="G1123" s="679">
        <v>2.44</v>
      </c>
      <c r="H1123" s="679"/>
      <c r="I1123" s="679">
        <v>5</v>
      </c>
      <c r="J1123" s="679"/>
      <c r="K1123" s="680"/>
      <c r="L1123" s="681">
        <v>0</v>
      </c>
      <c r="M1123" s="681">
        <v>0</v>
      </c>
      <c r="X1123" s="674"/>
      <c r="Y1123" s="675"/>
      <c r="Z1123" s="675"/>
      <c r="AA1123" s="499" t="s">
        <v>1272</v>
      </c>
      <c r="AC1123" s="474"/>
      <c r="AD1123" s="540"/>
      <c r="AE1123" s="717"/>
      <c r="AF1123" s="474"/>
      <c r="AG1123" s="717"/>
      <c r="AH1123" s="499"/>
      <c r="AJ1123" s="499"/>
    </row>
    <row r="1124" spans="1:36" s="472" customFormat="1" ht="15" x14ac:dyDescent="0.25">
      <c r="A1124" s="682"/>
      <c r="B1124" s="683"/>
      <c r="C1124" s="684" t="s">
        <v>3632</v>
      </c>
      <c r="D1124" s="685"/>
      <c r="E1124" s="685"/>
      <c r="F1124" s="685"/>
      <c r="G1124" s="685"/>
      <c r="H1124" s="685"/>
      <c r="I1124" s="685"/>
      <c r="J1124" s="685"/>
      <c r="K1124" s="685"/>
      <c r="L1124" s="685"/>
      <c r="M1124" s="686"/>
      <c r="X1124" s="674"/>
      <c r="Y1124" s="675"/>
      <c r="Z1124" s="675"/>
      <c r="AA1124" s="499"/>
      <c r="AC1124" s="474"/>
      <c r="AD1124" s="540"/>
      <c r="AE1124" s="717"/>
      <c r="AF1124" s="474"/>
      <c r="AG1124" s="717"/>
      <c r="AH1124" s="499"/>
      <c r="AJ1124" s="499"/>
    </row>
    <row r="1125" spans="1:36" s="472" customFormat="1" ht="45.75" x14ac:dyDescent="0.25">
      <c r="A1125" s="676" t="s">
        <v>1503</v>
      </c>
      <c r="B1125" s="677" t="s">
        <v>2045</v>
      </c>
      <c r="C1125" s="1304" t="s">
        <v>2046</v>
      </c>
      <c r="D1125" s="1304"/>
      <c r="E1125" s="1304"/>
      <c r="F1125" s="697">
        <v>0.96</v>
      </c>
      <c r="G1125" s="679" t="s">
        <v>2047</v>
      </c>
      <c r="H1125" s="679" t="s">
        <v>2048</v>
      </c>
      <c r="I1125" s="679">
        <v>10746</v>
      </c>
      <c r="J1125" s="679">
        <v>1441</v>
      </c>
      <c r="K1125" s="680" t="s">
        <v>3633</v>
      </c>
      <c r="L1125" s="689">
        <v>156.04499999999999</v>
      </c>
      <c r="M1125" s="710">
        <v>149.80000000000001</v>
      </c>
      <c r="X1125" s="674"/>
      <c r="Y1125" s="675"/>
      <c r="Z1125" s="675"/>
      <c r="AA1125" s="499" t="s">
        <v>2046</v>
      </c>
      <c r="AC1125" s="474"/>
      <c r="AD1125" s="540"/>
      <c r="AE1125" s="717"/>
      <c r="AF1125" s="474"/>
      <c r="AG1125" s="717"/>
      <c r="AH1125" s="499"/>
      <c r="AJ1125" s="499"/>
    </row>
    <row r="1126" spans="1:36" s="472" customFormat="1" ht="15" x14ac:dyDescent="0.25">
      <c r="A1126" s="682"/>
      <c r="B1126" s="683"/>
      <c r="C1126" s="684" t="s">
        <v>3634</v>
      </c>
      <c r="D1126" s="685"/>
      <c r="E1126" s="685"/>
      <c r="F1126" s="685"/>
      <c r="G1126" s="685"/>
      <c r="H1126" s="685"/>
      <c r="I1126" s="685"/>
      <c r="J1126" s="685"/>
      <c r="K1126" s="685"/>
      <c r="L1126" s="685"/>
      <c r="M1126" s="686"/>
      <c r="X1126" s="674"/>
      <c r="Y1126" s="675"/>
      <c r="Z1126" s="675"/>
      <c r="AA1126" s="499"/>
      <c r="AC1126" s="474"/>
      <c r="AD1126" s="540"/>
      <c r="AE1126" s="717"/>
      <c r="AF1126" s="474"/>
      <c r="AG1126" s="717"/>
      <c r="AH1126" s="499"/>
      <c r="AJ1126" s="499"/>
    </row>
    <row r="1127" spans="1:36" s="472" customFormat="1" ht="15" x14ac:dyDescent="0.25">
      <c r="A1127" s="560"/>
      <c r="B1127" s="683"/>
      <c r="C1127" s="684" t="s">
        <v>2051</v>
      </c>
      <c r="D1127" s="685"/>
      <c r="E1127" s="685"/>
      <c r="F1127" s="685"/>
      <c r="G1127" s="685"/>
      <c r="H1127" s="685"/>
      <c r="I1127" s="685"/>
      <c r="J1127" s="685"/>
      <c r="K1127" s="685"/>
      <c r="L1127" s="685"/>
      <c r="M1127" s="687"/>
      <c r="X1127" s="674"/>
      <c r="Y1127" s="675"/>
      <c r="Z1127" s="675"/>
      <c r="AA1127" s="499"/>
      <c r="AC1127" s="474"/>
      <c r="AD1127" s="540"/>
      <c r="AE1127" s="717"/>
      <c r="AF1127" s="474"/>
      <c r="AG1127" s="717"/>
      <c r="AH1127" s="499"/>
      <c r="AJ1127" s="499"/>
    </row>
    <row r="1128" spans="1:36" s="472" customFormat="1" ht="33.75" x14ac:dyDescent="0.25">
      <c r="A1128" s="560"/>
      <c r="B1128" s="691" t="s">
        <v>1670</v>
      </c>
      <c r="C1128" s="1301" t="s">
        <v>1671</v>
      </c>
      <c r="D1128" s="1301"/>
      <c r="E1128" s="1301"/>
      <c r="F1128" s="1301"/>
      <c r="G1128" s="1301"/>
      <c r="H1128" s="1301"/>
      <c r="I1128" s="1301"/>
      <c r="J1128" s="1301"/>
      <c r="K1128" s="1301"/>
      <c r="L1128" s="1301"/>
      <c r="M1128" s="1302"/>
      <c r="X1128" s="674"/>
      <c r="Y1128" s="675"/>
      <c r="Z1128" s="675"/>
      <c r="AA1128" s="499"/>
      <c r="AB1128" s="509" t="s">
        <v>1671</v>
      </c>
      <c r="AC1128" s="474"/>
      <c r="AD1128" s="540"/>
      <c r="AE1128" s="717"/>
      <c r="AF1128" s="474"/>
      <c r="AG1128" s="717"/>
      <c r="AH1128" s="499"/>
      <c r="AJ1128" s="499"/>
    </row>
    <row r="1129" spans="1:36" s="472" customFormat="1" ht="15" x14ac:dyDescent="0.25">
      <c r="A1129" s="843"/>
      <c r="B1129" s="844"/>
      <c r="C1129" s="844"/>
      <c r="D1129" s="844"/>
      <c r="E1129" s="845" t="s">
        <v>3635</v>
      </c>
      <c r="F1129" s="846"/>
      <c r="G1129" s="847"/>
      <c r="H1129" s="666"/>
      <c r="I1129" s="848">
        <v>2012</v>
      </c>
      <c r="J1129" s="849"/>
      <c r="K1129" s="849"/>
      <c r="L1129" s="850"/>
      <c r="M1129" s="851"/>
      <c r="X1129" s="674"/>
      <c r="Y1129" s="675"/>
      <c r="Z1129" s="675"/>
      <c r="AA1129" s="499"/>
      <c r="AC1129" s="474"/>
      <c r="AD1129" s="540"/>
      <c r="AE1129" s="717"/>
      <c r="AF1129" s="474"/>
      <c r="AG1129" s="717"/>
      <c r="AH1129" s="499"/>
      <c r="AJ1129" s="499"/>
    </row>
    <row r="1130" spans="1:36" s="472" customFormat="1" ht="15" x14ac:dyDescent="0.25">
      <c r="A1130" s="843"/>
      <c r="B1130" s="844"/>
      <c r="C1130" s="844"/>
      <c r="D1130" s="844"/>
      <c r="E1130" s="845" t="s">
        <v>3636</v>
      </c>
      <c r="F1130" s="846"/>
      <c r="G1130" s="847"/>
      <c r="H1130" s="666"/>
      <c r="I1130" s="848">
        <v>1388</v>
      </c>
      <c r="J1130" s="849"/>
      <c r="K1130" s="849"/>
      <c r="L1130" s="850"/>
      <c r="M1130" s="851"/>
      <c r="X1130" s="674"/>
      <c r="Y1130" s="675"/>
      <c r="Z1130" s="675"/>
      <c r="AA1130" s="499"/>
      <c r="AC1130" s="474"/>
      <c r="AD1130" s="540"/>
      <c r="AE1130" s="717"/>
      <c r="AF1130" s="474"/>
      <c r="AG1130" s="717"/>
      <c r="AH1130" s="499"/>
      <c r="AJ1130" s="499"/>
    </row>
    <row r="1131" spans="1:36" s="472" customFormat="1" ht="15" x14ac:dyDescent="0.25">
      <c r="A1131" s="843"/>
      <c r="B1131" s="844"/>
      <c r="C1131" s="844"/>
      <c r="D1131" s="844"/>
      <c r="E1131" s="845" t="s">
        <v>2707</v>
      </c>
      <c r="F1131" s="846"/>
      <c r="G1131" s="847"/>
      <c r="H1131" s="666"/>
      <c r="I1131" s="848">
        <v>14146</v>
      </c>
      <c r="J1131" s="849"/>
      <c r="K1131" s="849"/>
      <c r="L1131" s="850"/>
      <c r="M1131" s="851"/>
      <c r="X1131" s="674"/>
      <c r="Y1131" s="675"/>
      <c r="Z1131" s="675"/>
      <c r="AA1131" s="499"/>
      <c r="AC1131" s="474"/>
      <c r="AD1131" s="540"/>
      <c r="AE1131" s="717"/>
      <c r="AF1131" s="474"/>
      <c r="AG1131" s="717"/>
      <c r="AH1131" s="499"/>
      <c r="AJ1131" s="499"/>
    </row>
    <row r="1132" spans="1:36" s="472" customFormat="1" ht="23.25" x14ac:dyDescent="0.25">
      <c r="A1132" s="525"/>
      <c r="B1132" s="692" t="s">
        <v>1898</v>
      </c>
      <c r="C1132" s="1303" t="s">
        <v>1899</v>
      </c>
      <c r="D1132" s="1303"/>
      <c r="E1132" s="1303"/>
      <c r="F1132" s="693" t="s">
        <v>3637</v>
      </c>
      <c r="G1132" s="694" t="s">
        <v>1901</v>
      </c>
      <c r="H1132" s="694"/>
      <c r="I1132" s="694">
        <v>1441.08</v>
      </c>
      <c r="J1132" s="694">
        <v>1441.08</v>
      </c>
      <c r="K1132" s="694"/>
      <c r="L1132" s="695"/>
      <c r="M1132" s="696"/>
      <c r="X1132" s="674"/>
      <c r="Y1132" s="675"/>
      <c r="Z1132" s="675"/>
      <c r="AA1132" s="499"/>
      <c r="AC1132" s="474" t="s">
        <v>1899</v>
      </c>
      <c r="AD1132" s="540"/>
      <c r="AE1132" s="717"/>
      <c r="AF1132" s="474"/>
      <c r="AG1132" s="717"/>
      <c r="AH1132" s="499"/>
      <c r="AJ1132" s="499"/>
    </row>
    <row r="1133" spans="1:36" s="472" customFormat="1" ht="23.25" x14ac:dyDescent="0.25">
      <c r="A1133" s="525"/>
      <c r="B1133" s="692" t="s">
        <v>651</v>
      </c>
      <c r="C1133" s="1303" t="s">
        <v>1676</v>
      </c>
      <c r="D1133" s="1303"/>
      <c r="E1133" s="1303"/>
      <c r="F1133" s="693" t="s">
        <v>3638</v>
      </c>
      <c r="G1133" s="694">
        <v>0</v>
      </c>
      <c r="H1133" s="694">
        <v>0</v>
      </c>
      <c r="I1133" s="694">
        <v>0</v>
      </c>
      <c r="J1133" s="694"/>
      <c r="K1133" s="694">
        <v>0</v>
      </c>
      <c r="L1133" s="695"/>
      <c r="M1133" s="696"/>
      <c r="X1133" s="674"/>
      <c r="Y1133" s="675"/>
      <c r="Z1133" s="675"/>
      <c r="AA1133" s="499"/>
      <c r="AC1133" s="474" t="s">
        <v>1676</v>
      </c>
      <c r="AD1133" s="540"/>
      <c r="AE1133" s="717"/>
      <c r="AF1133" s="474"/>
      <c r="AG1133" s="717"/>
      <c r="AH1133" s="499"/>
      <c r="AJ1133" s="499"/>
    </row>
    <row r="1134" spans="1:36" s="472" customFormat="1" ht="45.75" x14ac:dyDescent="0.25">
      <c r="A1134" s="525"/>
      <c r="B1134" s="692" t="s">
        <v>2054</v>
      </c>
      <c r="C1134" s="1303" t="s">
        <v>2055</v>
      </c>
      <c r="D1134" s="1303"/>
      <c r="E1134" s="1303"/>
      <c r="F1134" s="693" t="s">
        <v>3639</v>
      </c>
      <c r="G1134" s="694">
        <v>179.46</v>
      </c>
      <c r="H1134" s="694" t="s">
        <v>2057</v>
      </c>
      <c r="I1134" s="694">
        <v>1241.8599999999999</v>
      </c>
      <c r="J1134" s="694"/>
      <c r="K1134" s="694" t="s">
        <v>3640</v>
      </c>
      <c r="L1134" s="695"/>
      <c r="M1134" s="696"/>
      <c r="X1134" s="674"/>
      <c r="Y1134" s="675"/>
      <c r="Z1134" s="675"/>
      <c r="AA1134" s="499"/>
      <c r="AC1134" s="474" t="s">
        <v>2055</v>
      </c>
      <c r="AD1134" s="540"/>
      <c r="AE1134" s="717"/>
      <c r="AF1134" s="474"/>
      <c r="AG1134" s="717"/>
      <c r="AH1134" s="499"/>
      <c r="AJ1134" s="499"/>
    </row>
    <row r="1135" spans="1:36" s="472" customFormat="1" ht="34.5" x14ac:dyDescent="0.25">
      <c r="A1135" s="525"/>
      <c r="B1135" s="692" t="s">
        <v>1678</v>
      </c>
      <c r="C1135" s="1303" t="s">
        <v>1679</v>
      </c>
      <c r="D1135" s="1303"/>
      <c r="E1135" s="1303"/>
      <c r="F1135" s="693" t="s">
        <v>3641</v>
      </c>
      <c r="G1135" s="694">
        <v>111.99</v>
      </c>
      <c r="H1135" s="694" t="s">
        <v>1681</v>
      </c>
      <c r="I1135" s="694">
        <v>20.16</v>
      </c>
      <c r="J1135" s="694"/>
      <c r="K1135" s="694" t="s">
        <v>3642</v>
      </c>
      <c r="L1135" s="695"/>
      <c r="M1135" s="696"/>
      <c r="X1135" s="674"/>
      <c r="Y1135" s="675"/>
      <c r="Z1135" s="675"/>
      <c r="AA1135" s="499"/>
      <c r="AC1135" s="474" t="s">
        <v>1679</v>
      </c>
      <c r="AD1135" s="540"/>
      <c r="AE1135" s="717"/>
      <c r="AF1135" s="474"/>
      <c r="AG1135" s="717"/>
      <c r="AH1135" s="499"/>
      <c r="AJ1135" s="499"/>
    </row>
    <row r="1136" spans="1:36" s="472" customFormat="1" ht="34.5" x14ac:dyDescent="0.25">
      <c r="A1136" s="525"/>
      <c r="B1136" s="692" t="s">
        <v>2061</v>
      </c>
      <c r="C1136" s="1303" t="s">
        <v>2062</v>
      </c>
      <c r="D1136" s="1303"/>
      <c r="E1136" s="1303"/>
      <c r="F1136" s="693" t="s">
        <v>3643</v>
      </c>
      <c r="G1136" s="694">
        <v>6.9</v>
      </c>
      <c r="H1136" s="694" t="s">
        <v>2064</v>
      </c>
      <c r="I1136" s="694">
        <v>24.77</v>
      </c>
      <c r="J1136" s="694"/>
      <c r="K1136" s="694" t="s">
        <v>3644</v>
      </c>
      <c r="L1136" s="695"/>
      <c r="M1136" s="696"/>
      <c r="X1136" s="674"/>
      <c r="Y1136" s="675"/>
      <c r="Z1136" s="675"/>
      <c r="AA1136" s="499"/>
      <c r="AC1136" s="474" t="s">
        <v>2062</v>
      </c>
      <c r="AD1136" s="540"/>
      <c r="AE1136" s="717"/>
      <c r="AF1136" s="474"/>
      <c r="AG1136" s="717"/>
      <c r="AH1136" s="499"/>
      <c r="AJ1136" s="499"/>
    </row>
    <row r="1137" spans="1:36" s="472" customFormat="1" ht="34.5" x14ac:dyDescent="0.25">
      <c r="A1137" s="525"/>
      <c r="B1137" s="692" t="s">
        <v>2066</v>
      </c>
      <c r="C1137" s="1303" t="s">
        <v>2067</v>
      </c>
      <c r="D1137" s="1303"/>
      <c r="E1137" s="1303"/>
      <c r="F1137" s="693" t="s">
        <v>3645</v>
      </c>
      <c r="G1137" s="694">
        <v>80.349999999999994</v>
      </c>
      <c r="H1137" s="694" t="s">
        <v>2069</v>
      </c>
      <c r="I1137" s="694">
        <v>2860.46</v>
      </c>
      <c r="J1137" s="694"/>
      <c r="K1137" s="694" t="s">
        <v>3646</v>
      </c>
      <c r="L1137" s="695"/>
      <c r="M1137" s="696"/>
      <c r="X1137" s="674"/>
      <c r="Y1137" s="675"/>
      <c r="Z1137" s="675"/>
      <c r="AA1137" s="499"/>
      <c r="AC1137" s="474" t="s">
        <v>2067</v>
      </c>
      <c r="AD1137" s="540"/>
      <c r="AE1137" s="717"/>
      <c r="AF1137" s="474"/>
      <c r="AG1137" s="717"/>
      <c r="AH1137" s="499"/>
      <c r="AJ1137" s="499"/>
    </row>
    <row r="1138" spans="1:36" s="472" customFormat="1" ht="34.5" x14ac:dyDescent="0.25">
      <c r="A1138" s="525"/>
      <c r="B1138" s="692" t="s">
        <v>836</v>
      </c>
      <c r="C1138" s="1303" t="s">
        <v>1766</v>
      </c>
      <c r="D1138" s="1303"/>
      <c r="E1138" s="1303"/>
      <c r="F1138" s="693" t="s">
        <v>3647</v>
      </c>
      <c r="G1138" s="694">
        <v>65.709999999999994</v>
      </c>
      <c r="H1138" s="694" t="s">
        <v>1768</v>
      </c>
      <c r="I1138" s="694">
        <v>27.6</v>
      </c>
      <c r="J1138" s="694"/>
      <c r="K1138" s="694" t="s">
        <v>3648</v>
      </c>
      <c r="L1138" s="695"/>
      <c r="M1138" s="696"/>
      <c r="X1138" s="674"/>
      <c r="Y1138" s="675"/>
      <c r="Z1138" s="675"/>
      <c r="AA1138" s="499"/>
      <c r="AC1138" s="474" t="s">
        <v>1766</v>
      </c>
      <c r="AD1138" s="540"/>
      <c r="AE1138" s="717"/>
      <c r="AF1138" s="474"/>
      <c r="AG1138" s="717"/>
      <c r="AH1138" s="499"/>
      <c r="AJ1138" s="499"/>
    </row>
    <row r="1139" spans="1:36" s="472" customFormat="1" ht="23.25" x14ac:dyDescent="0.25">
      <c r="A1139" s="533" t="s">
        <v>875</v>
      </c>
      <c r="B1139" s="704" t="s">
        <v>1770</v>
      </c>
      <c r="C1139" s="1314" t="s">
        <v>1272</v>
      </c>
      <c r="D1139" s="1314"/>
      <c r="E1139" s="1314"/>
      <c r="F1139" s="705" t="s">
        <v>1950</v>
      </c>
      <c r="G1139" s="706">
        <v>2.44</v>
      </c>
      <c r="H1139" s="706"/>
      <c r="I1139" s="706">
        <v>0</v>
      </c>
      <c r="J1139" s="706"/>
      <c r="K1139" s="706"/>
      <c r="L1139" s="707"/>
      <c r="M1139" s="708"/>
      <c r="X1139" s="674"/>
      <c r="Y1139" s="675"/>
      <c r="Z1139" s="675"/>
      <c r="AA1139" s="499"/>
      <c r="AC1139" s="474"/>
      <c r="AD1139" s="540" t="s">
        <v>1272</v>
      </c>
      <c r="AE1139" s="717"/>
      <c r="AF1139" s="474"/>
      <c r="AG1139" s="717"/>
      <c r="AH1139" s="499"/>
      <c r="AJ1139" s="499"/>
    </row>
    <row r="1140" spans="1:36" s="472" customFormat="1" ht="23.25" x14ac:dyDescent="0.25">
      <c r="A1140" s="525"/>
      <c r="B1140" s="692" t="s">
        <v>2073</v>
      </c>
      <c r="C1140" s="1303" t="s">
        <v>2074</v>
      </c>
      <c r="D1140" s="1303"/>
      <c r="E1140" s="1303"/>
      <c r="F1140" s="693" t="s">
        <v>3564</v>
      </c>
      <c r="G1140" s="694">
        <v>30030</v>
      </c>
      <c r="H1140" s="694"/>
      <c r="I1140" s="694">
        <v>3</v>
      </c>
      <c r="J1140" s="694"/>
      <c r="K1140" s="694"/>
      <c r="L1140" s="695"/>
      <c r="M1140" s="696"/>
      <c r="X1140" s="674"/>
      <c r="Y1140" s="675"/>
      <c r="Z1140" s="675"/>
      <c r="AA1140" s="499"/>
      <c r="AC1140" s="474" t="s">
        <v>2074</v>
      </c>
      <c r="AD1140" s="540"/>
      <c r="AE1140" s="717"/>
      <c r="AF1140" s="474"/>
      <c r="AG1140" s="717"/>
      <c r="AH1140" s="499"/>
      <c r="AJ1140" s="499"/>
    </row>
    <row r="1141" spans="1:36" s="472" customFormat="1" ht="23.25" x14ac:dyDescent="0.25">
      <c r="A1141" s="525"/>
      <c r="B1141" s="692" t="s">
        <v>1838</v>
      </c>
      <c r="C1141" s="1303" t="s">
        <v>1839</v>
      </c>
      <c r="D1141" s="1303"/>
      <c r="E1141" s="1303"/>
      <c r="F1141" s="693" t="s">
        <v>3649</v>
      </c>
      <c r="G1141" s="694">
        <v>9040.01</v>
      </c>
      <c r="H1141" s="694"/>
      <c r="I1141" s="694">
        <v>17.18</v>
      </c>
      <c r="J1141" s="694"/>
      <c r="K1141" s="694"/>
      <c r="L1141" s="695"/>
      <c r="M1141" s="696"/>
      <c r="X1141" s="674"/>
      <c r="Y1141" s="675"/>
      <c r="Z1141" s="675"/>
      <c r="AA1141" s="499"/>
      <c r="AC1141" s="474" t="s">
        <v>1839</v>
      </c>
      <c r="AD1141" s="540"/>
      <c r="AE1141" s="717"/>
      <c r="AF1141" s="474"/>
      <c r="AG1141" s="717"/>
      <c r="AH1141" s="499"/>
      <c r="AJ1141" s="499"/>
    </row>
    <row r="1142" spans="1:36" s="472" customFormat="1" ht="45.75" x14ac:dyDescent="0.25">
      <c r="A1142" s="525"/>
      <c r="B1142" s="692" t="s">
        <v>2077</v>
      </c>
      <c r="C1142" s="1303" t="s">
        <v>2078</v>
      </c>
      <c r="D1142" s="1303"/>
      <c r="E1142" s="1303"/>
      <c r="F1142" s="693" t="s">
        <v>3451</v>
      </c>
      <c r="G1142" s="694">
        <v>67.099999999999994</v>
      </c>
      <c r="H1142" s="694"/>
      <c r="I1142" s="694">
        <v>64.42</v>
      </c>
      <c r="J1142" s="694"/>
      <c r="K1142" s="694"/>
      <c r="L1142" s="695"/>
      <c r="M1142" s="696"/>
      <c r="X1142" s="674"/>
      <c r="Y1142" s="675"/>
      <c r="Z1142" s="675"/>
      <c r="AA1142" s="499"/>
      <c r="AC1142" s="474" t="s">
        <v>2078</v>
      </c>
      <c r="AD1142" s="540"/>
      <c r="AE1142" s="717"/>
      <c r="AF1142" s="474"/>
      <c r="AG1142" s="717"/>
      <c r="AH1142" s="499"/>
      <c r="AJ1142" s="499"/>
    </row>
    <row r="1143" spans="1:36" s="472" customFormat="1" ht="23.25" x14ac:dyDescent="0.25">
      <c r="A1143" s="533" t="s">
        <v>875</v>
      </c>
      <c r="B1143" s="704" t="s">
        <v>2080</v>
      </c>
      <c r="C1143" s="1314" t="s">
        <v>2081</v>
      </c>
      <c r="D1143" s="1314"/>
      <c r="E1143" s="1314"/>
      <c r="F1143" s="705" t="s">
        <v>1950</v>
      </c>
      <c r="G1143" s="706">
        <v>0</v>
      </c>
      <c r="H1143" s="706"/>
      <c r="I1143" s="706">
        <v>0</v>
      </c>
      <c r="J1143" s="706"/>
      <c r="K1143" s="706"/>
      <c r="L1143" s="707"/>
      <c r="M1143" s="708"/>
      <c r="X1143" s="674"/>
      <c r="Y1143" s="675"/>
      <c r="Z1143" s="675"/>
      <c r="AA1143" s="499"/>
      <c r="AC1143" s="474"/>
      <c r="AD1143" s="540" t="s">
        <v>2081</v>
      </c>
      <c r="AE1143" s="717"/>
      <c r="AF1143" s="474"/>
      <c r="AG1143" s="717"/>
      <c r="AH1143" s="499"/>
      <c r="AJ1143" s="499"/>
    </row>
    <row r="1144" spans="1:36" s="472" customFormat="1" ht="34.5" x14ac:dyDescent="0.25">
      <c r="A1144" s="533" t="s">
        <v>875</v>
      </c>
      <c r="B1144" s="704" t="s">
        <v>2082</v>
      </c>
      <c r="C1144" s="1314" t="s">
        <v>2083</v>
      </c>
      <c r="D1144" s="1314"/>
      <c r="E1144" s="1314"/>
      <c r="F1144" s="705" t="s">
        <v>1950</v>
      </c>
      <c r="G1144" s="706">
        <v>412</v>
      </c>
      <c r="H1144" s="706"/>
      <c r="I1144" s="706">
        <v>0</v>
      </c>
      <c r="J1144" s="706"/>
      <c r="K1144" s="706"/>
      <c r="L1144" s="707"/>
      <c r="M1144" s="708"/>
      <c r="X1144" s="674"/>
      <c r="Y1144" s="675"/>
      <c r="Z1144" s="675"/>
      <c r="AA1144" s="499"/>
      <c r="AC1144" s="474"/>
      <c r="AD1144" s="540" t="s">
        <v>2083</v>
      </c>
      <c r="AE1144" s="717"/>
      <c r="AF1144" s="474"/>
      <c r="AG1144" s="717"/>
      <c r="AH1144" s="499"/>
      <c r="AJ1144" s="499"/>
    </row>
    <row r="1145" spans="1:36" s="472" customFormat="1" ht="45.75" x14ac:dyDescent="0.25">
      <c r="A1145" s="525" t="s">
        <v>2084</v>
      </c>
      <c r="B1145" s="692" t="s">
        <v>2085</v>
      </c>
      <c r="C1145" s="1303" t="s">
        <v>2086</v>
      </c>
      <c r="D1145" s="1303"/>
      <c r="E1145" s="1303"/>
      <c r="F1145" s="693" t="s">
        <v>3650</v>
      </c>
      <c r="G1145" s="694">
        <v>1553</v>
      </c>
      <c r="H1145" s="694"/>
      <c r="I1145" s="694">
        <v>1938.14</v>
      </c>
      <c r="J1145" s="694"/>
      <c r="K1145" s="694"/>
      <c r="L1145" s="695"/>
      <c r="M1145" s="696"/>
      <c r="X1145" s="674"/>
      <c r="Y1145" s="675"/>
      <c r="Z1145" s="675"/>
      <c r="AA1145" s="499"/>
      <c r="AC1145" s="474"/>
      <c r="AD1145" s="540"/>
      <c r="AE1145" s="717"/>
      <c r="AF1145" s="474" t="s">
        <v>2086</v>
      </c>
      <c r="AG1145" s="717"/>
      <c r="AH1145" s="499"/>
      <c r="AJ1145" s="499"/>
    </row>
    <row r="1146" spans="1:36" s="472" customFormat="1" ht="45.75" x14ac:dyDescent="0.25">
      <c r="A1146" s="711" t="s">
        <v>1951</v>
      </c>
      <c r="B1146" s="712" t="s">
        <v>2085</v>
      </c>
      <c r="C1146" s="1315" t="s">
        <v>2086</v>
      </c>
      <c r="D1146" s="1315"/>
      <c r="E1146" s="1315"/>
      <c r="F1146" s="713" t="s">
        <v>3651</v>
      </c>
      <c r="G1146" s="714">
        <v>1553</v>
      </c>
      <c r="H1146" s="714"/>
      <c r="I1146" s="714">
        <v>19381.439999999999</v>
      </c>
      <c r="J1146" s="714"/>
      <c r="K1146" s="714"/>
      <c r="L1146" s="715"/>
      <c r="M1146" s="716"/>
      <c r="X1146" s="674"/>
      <c r="Y1146" s="675"/>
      <c r="Z1146" s="675"/>
      <c r="AA1146" s="499"/>
      <c r="AC1146" s="474"/>
      <c r="AD1146" s="540"/>
      <c r="AE1146" s="717"/>
      <c r="AF1146" s="474"/>
      <c r="AG1146" s="717" t="s">
        <v>2086</v>
      </c>
      <c r="AH1146" s="499"/>
      <c r="AJ1146" s="499"/>
    </row>
    <row r="1147" spans="1:36" s="472" customFormat="1" ht="23.25" x14ac:dyDescent="0.25">
      <c r="A1147" s="533" t="s">
        <v>878</v>
      </c>
      <c r="B1147" s="704" t="s">
        <v>2089</v>
      </c>
      <c r="C1147" s="1314" t="s">
        <v>2090</v>
      </c>
      <c r="D1147" s="1314"/>
      <c r="E1147" s="1314"/>
      <c r="F1147" s="705" t="s">
        <v>3652</v>
      </c>
      <c r="G1147" s="706">
        <v>0</v>
      </c>
      <c r="H1147" s="706"/>
      <c r="I1147" s="706">
        <v>0</v>
      </c>
      <c r="J1147" s="706"/>
      <c r="K1147" s="706"/>
      <c r="L1147" s="707"/>
      <c r="M1147" s="708"/>
      <c r="X1147" s="674"/>
      <c r="Y1147" s="675"/>
      <c r="Z1147" s="675"/>
      <c r="AA1147" s="499"/>
      <c r="AC1147" s="474"/>
      <c r="AD1147" s="540" t="s">
        <v>2090</v>
      </c>
      <c r="AE1147" s="717"/>
      <c r="AF1147" s="474"/>
      <c r="AG1147" s="717"/>
      <c r="AH1147" s="499"/>
      <c r="AJ1147" s="499"/>
    </row>
    <row r="1148" spans="1:36" s="472" customFormat="1" ht="23.25" x14ac:dyDescent="0.25">
      <c r="A1148" s="525"/>
      <c r="B1148" s="692" t="s">
        <v>2092</v>
      </c>
      <c r="C1148" s="1303" t="s">
        <v>2093</v>
      </c>
      <c r="D1148" s="1303"/>
      <c r="E1148" s="1303"/>
      <c r="F1148" s="693" t="s">
        <v>3653</v>
      </c>
      <c r="G1148" s="694">
        <v>176.1</v>
      </c>
      <c r="H1148" s="694"/>
      <c r="I1148" s="694">
        <v>135.24</v>
      </c>
      <c r="J1148" s="694"/>
      <c r="K1148" s="694"/>
      <c r="L1148" s="695"/>
      <c r="M1148" s="696"/>
      <c r="X1148" s="674"/>
      <c r="Y1148" s="675"/>
      <c r="Z1148" s="675"/>
      <c r="AA1148" s="499"/>
      <c r="AC1148" s="474" t="s">
        <v>2093</v>
      </c>
      <c r="AD1148" s="540"/>
      <c r="AE1148" s="717"/>
      <c r="AF1148" s="474"/>
      <c r="AG1148" s="717"/>
      <c r="AH1148" s="499"/>
      <c r="AJ1148" s="499"/>
    </row>
    <row r="1149" spans="1:36" s="472" customFormat="1" ht="23.25" x14ac:dyDescent="0.25">
      <c r="A1149" s="525"/>
      <c r="B1149" s="692" t="s">
        <v>2095</v>
      </c>
      <c r="C1149" s="1303" t="s">
        <v>2096</v>
      </c>
      <c r="D1149" s="1303"/>
      <c r="E1149" s="1303"/>
      <c r="F1149" s="693" t="s">
        <v>3654</v>
      </c>
      <c r="G1149" s="694">
        <v>207.8</v>
      </c>
      <c r="H1149" s="694"/>
      <c r="I1149" s="694">
        <v>155.6</v>
      </c>
      <c r="J1149" s="694"/>
      <c r="K1149" s="694"/>
      <c r="L1149" s="695"/>
      <c r="M1149" s="696"/>
      <c r="X1149" s="674"/>
      <c r="Y1149" s="675"/>
      <c r="Z1149" s="675"/>
      <c r="AA1149" s="499"/>
      <c r="AC1149" s="474" t="s">
        <v>2096</v>
      </c>
      <c r="AD1149" s="540"/>
      <c r="AE1149" s="717"/>
      <c r="AF1149" s="474"/>
      <c r="AG1149" s="717"/>
      <c r="AH1149" s="499"/>
      <c r="AJ1149" s="499"/>
    </row>
    <row r="1150" spans="1:36" s="472" customFormat="1" ht="23.25" x14ac:dyDescent="0.25">
      <c r="A1150" s="525"/>
      <c r="B1150" s="692" t="s">
        <v>2098</v>
      </c>
      <c r="C1150" s="1303" t="s">
        <v>2099</v>
      </c>
      <c r="D1150" s="1303"/>
      <c r="E1150" s="1303"/>
      <c r="F1150" s="693" t="s">
        <v>3655</v>
      </c>
      <c r="G1150" s="694">
        <v>3468.64</v>
      </c>
      <c r="H1150" s="694"/>
      <c r="I1150" s="694">
        <v>665.98</v>
      </c>
      <c r="J1150" s="694"/>
      <c r="K1150" s="694"/>
      <c r="L1150" s="695"/>
      <c r="M1150" s="696"/>
      <c r="X1150" s="674"/>
      <c r="Y1150" s="675"/>
      <c r="Z1150" s="675"/>
      <c r="AA1150" s="499"/>
      <c r="AC1150" s="474" t="s">
        <v>2099</v>
      </c>
      <c r="AD1150" s="540"/>
      <c r="AE1150" s="717"/>
      <c r="AF1150" s="474"/>
      <c r="AG1150" s="717"/>
      <c r="AH1150" s="499"/>
      <c r="AJ1150" s="499"/>
    </row>
    <row r="1151" spans="1:36" s="472" customFormat="1" ht="23.25" x14ac:dyDescent="0.25">
      <c r="A1151" s="533" t="s">
        <v>878</v>
      </c>
      <c r="B1151" s="704" t="s">
        <v>2101</v>
      </c>
      <c r="C1151" s="1314" t="s">
        <v>2102</v>
      </c>
      <c r="D1151" s="1314"/>
      <c r="E1151" s="1314"/>
      <c r="F1151" s="705" t="s">
        <v>3656</v>
      </c>
      <c r="G1151" s="706">
        <v>0</v>
      </c>
      <c r="H1151" s="706"/>
      <c r="I1151" s="706">
        <v>0</v>
      </c>
      <c r="J1151" s="706"/>
      <c r="K1151" s="706"/>
      <c r="L1151" s="707"/>
      <c r="M1151" s="708"/>
      <c r="X1151" s="674"/>
      <c r="Y1151" s="675"/>
      <c r="Z1151" s="675"/>
      <c r="AA1151" s="499"/>
      <c r="AC1151" s="474"/>
      <c r="AD1151" s="540" t="s">
        <v>2102</v>
      </c>
      <c r="AE1151" s="717"/>
      <c r="AF1151" s="474"/>
      <c r="AG1151" s="717"/>
      <c r="AH1151" s="499"/>
      <c r="AJ1151" s="499"/>
    </row>
    <row r="1152" spans="1:36" s="472" customFormat="1" ht="34.5" x14ac:dyDescent="0.25">
      <c r="A1152" s="525"/>
      <c r="B1152" s="692" t="s">
        <v>2104</v>
      </c>
      <c r="C1152" s="1303" t="s">
        <v>2105</v>
      </c>
      <c r="D1152" s="1303"/>
      <c r="E1152" s="1303"/>
      <c r="F1152" s="693" t="s">
        <v>3657</v>
      </c>
      <c r="G1152" s="694">
        <v>11.99</v>
      </c>
      <c r="H1152" s="694"/>
      <c r="I1152" s="694">
        <v>34.53</v>
      </c>
      <c r="J1152" s="694"/>
      <c r="K1152" s="694"/>
      <c r="L1152" s="695"/>
      <c r="M1152" s="696"/>
      <c r="X1152" s="674"/>
      <c r="Y1152" s="675"/>
      <c r="Z1152" s="675"/>
      <c r="AA1152" s="499"/>
      <c r="AC1152" s="474" t="s">
        <v>2105</v>
      </c>
      <c r="AD1152" s="540"/>
      <c r="AE1152" s="717"/>
      <c r="AF1152" s="474"/>
      <c r="AG1152" s="717"/>
      <c r="AH1152" s="499"/>
      <c r="AJ1152" s="499"/>
    </row>
    <row r="1153" spans="1:36" s="472" customFormat="1" ht="45.75" x14ac:dyDescent="0.25">
      <c r="A1153" s="525"/>
      <c r="B1153" s="692" t="s">
        <v>2107</v>
      </c>
      <c r="C1153" s="1303" t="s">
        <v>2108</v>
      </c>
      <c r="D1153" s="1303"/>
      <c r="E1153" s="1303"/>
      <c r="F1153" s="693" t="s">
        <v>3658</v>
      </c>
      <c r="G1153" s="694">
        <v>272.62</v>
      </c>
      <c r="H1153" s="694"/>
      <c r="I1153" s="694">
        <v>13.09</v>
      </c>
      <c r="J1153" s="694"/>
      <c r="K1153" s="694"/>
      <c r="L1153" s="695"/>
      <c r="M1153" s="696"/>
      <c r="X1153" s="674"/>
      <c r="Y1153" s="675"/>
      <c r="Z1153" s="675"/>
      <c r="AA1153" s="499"/>
      <c r="AC1153" s="474" t="s">
        <v>2108</v>
      </c>
      <c r="AD1153" s="540"/>
      <c r="AE1153" s="717"/>
      <c r="AF1153" s="474"/>
      <c r="AG1153" s="717"/>
      <c r="AH1153" s="499"/>
      <c r="AJ1153" s="499"/>
    </row>
    <row r="1154" spans="1:36" s="472" customFormat="1" ht="57" x14ac:dyDescent="0.25">
      <c r="A1154" s="525"/>
      <c r="B1154" s="692" t="s">
        <v>2110</v>
      </c>
      <c r="C1154" s="1303" t="s">
        <v>2111</v>
      </c>
      <c r="D1154" s="1303"/>
      <c r="E1154" s="1303"/>
      <c r="F1154" s="693" t="s">
        <v>3659</v>
      </c>
      <c r="G1154" s="694">
        <v>156.83000000000001</v>
      </c>
      <c r="H1154" s="694"/>
      <c r="I1154" s="694">
        <v>15.06</v>
      </c>
      <c r="J1154" s="694"/>
      <c r="K1154" s="694"/>
      <c r="L1154" s="695"/>
      <c r="M1154" s="696"/>
      <c r="X1154" s="674"/>
      <c r="Y1154" s="675"/>
      <c r="Z1154" s="675"/>
      <c r="AA1154" s="499"/>
      <c r="AC1154" s="474" t="s">
        <v>2111</v>
      </c>
      <c r="AD1154" s="540"/>
      <c r="AE1154" s="717"/>
      <c r="AF1154" s="474"/>
      <c r="AG1154" s="717"/>
      <c r="AH1154" s="499"/>
      <c r="AJ1154" s="499"/>
    </row>
    <row r="1155" spans="1:36" s="472" customFormat="1" ht="23.25" x14ac:dyDescent="0.25">
      <c r="A1155" s="533" t="s">
        <v>878</v>
      </c>
      <c r="B1155" s="704" t="s">
        <v>2113</v>
      </c>
      <c r="C1155" s="1314" t="s">
        <v>2114</v>
      </c>
      <c r="D1155" s="1314"/>
      <c r="E1155" s="1314"/>
      <c r="F1155" s="705" t="s">
        <v>3660</v>
      </c>
      <c r="G1155" s="706">
        <v>0</v>
      </c>
      <c r="H1155" s="706"/>
      <c r="I1155" s="706">
        <v>0</v>
      </c>
      <c r="J1155" s="706"/>
      <c r="K1155" s="706"/>
      <c r="L1155" s="707"/>
      <c r="M1155" s="708"/>
      <c r="X1155" s="674"/>
      <c r="Y1155" s="675"/>
      <c r="Z1155" s="675"/>
      <c r="AA1155" s="499"/>
      <c r="AC1155" s="474"/>
      <c r="AD1155" s="540" t="s">
        <v>2114</v>
      </c>
      <c r="AE1155" s="717"/>
      <c r="AF1155" s="474"/>
      <c r="AG1155" s="717"/>
      <c r="AH1155" s="499"/>
      <c r="AJ1155" s="499"/>
    </row>
    <row r="1156" spans="1:36" s="472" customFormat="1" ht="45" x14ac:dyDescent="0.25">
      <c r="A1156" s="676" t="s">
        <v>1506</v>
      </c>
      <c r="B1156" s="677" t="s">
        <v>2041</v>
      </c>
      <c r="C1156" s="1304" t="s">
        <v>1269</v>
      </c>
      <c r="D1156" s="1304"/>
      <c r="E1156" s="1304"/>
      <c r="F1156" s="698">
        <v>4.8</v>
      </c>
      <c r="G1156" s="679">
        <v>480</v>
      </c>
      <c r="H1156" s="679"/>
      <c r="I1156" s="679">
        <v>2304</v>
      </c>
      <c r="J1156" s="679"/>
      <c r="K1156" s="680"/>
      <c r="L1156" s="681">
        <v>0</v>
      </c>
      <c r="M1156" s="681">
        <v>0</v>
      </c>
      <c r="X1156" s="674"/>
      <c r="Y1156" s="675"/>
      <c r="Z1156" s="675"/>
      <c r="AA1156" s="499" t="s">
        <v>1269</v>
      </c>
      <c r="AC1156" s="474"/>
      <c r="AD1156" s="540"/>
      <c r="AE1156" s="717"/>
      <c r="AF1156" s="474"/>
      <c r="AG1156" s="717"/>
      <c r="AH1156" s="499"/>
      <c r="AJ1156" s="499"/>
    </row>
    <row r="1157" spans="1:36" s="472" customFormat="1" ht="15" x14ac:dyDescent="0.25">
      <c r="A1157" s="682"/>
      <c r="B1157" s="683"/>
      <c r="C1157" s="684" t="s">
        <v>3661</v>
      </c>
      <c r="D1157" s="685"/>
      <c r="E1157" s="685"/>
      <c r="F1157" s="685"/>
      <c r="G1157" s="685"/>
      <c r="H1157" s="685"/>
      <c r="I1157" s="685"/>
      <c r="J1157" s="685"/>
      <c r="K1157" s="685"/>
      <c r="L1157" s="685"/>
      <c r="M1157" s="686"/>
      <c r="X1157" s="674"/>
      <c r="Y1157" s="675"/>
      <c r="Z1157" s="675"/>
      <c r="AA1157" s="499"/>
      <c r="AC1157" s="474"/>
      <c r="AD1157" s="540"/>
      <c r="AE1157" s="717"/>
      <c r="AF1157" s="474"/>
      <c r="AG1157" s="717"/>
      <c r="AH1157" s="499"/>
      <c r="AJ1157" s="499"/>
    </row>
    <row r="1158" spans="1:36" s="472" customFormat="1" ht="45" x14ac:dyDescent="0.25">
      <c r="A1158" s="676" t="s">
        <v>1508</v>
      </c>
      <c r="B1158" s="677" t="s">
        <v>2043</v>
      </c>
      <c r="C1158" s="1304" t="s">
        <v>1272</v>
      </c>
      <c r="D1158" s="1304"/>
      <c r="E1158" s="1304"/>
      <c r="F1158" s="698">
        <v>1.9</v>
      </c>
      <c r="G1158" s="679">
        <v>2.44</v>
      </c>
      <c r="H1158" s="679"/>
      <c r="I1158" s="679">
        <v>5</v>
      </c>
      <c r="J1158" s="679"/>
      <c r="K1158" s="680"/>
      <c r="L1158" s="681">
        <v>0</v>
      </c>
      <c r="M1158" s="681">
        <v>0</v>
      </c>
      <c r="X1158" s="674"/>
      <c r="Y1158" s="675"/>
      <c r="Z1158" s="675"/>
      <c r="AA1158" s="499" t="s">
        <v>1272</v>
      </c>
      <c r="AC1158" s="474"/>
      <c r="AD1158" s="540"/>
      <c r="AE1158" s="717"/>
      <c r="AF1158" s="474"/>
      <c r="AG1158" s="717"/>
      <c r="AH1158" s="499"/>
      <c r="AJ1158" s="499"/>
    </row>
    <row r="1159" spans="1:36" s="472" customFormat="1" ht="15" x14ac:dyDescent="0.25">
      <c r="A1159" s="682"/>
      <c r="B1159" s="683"/>
      <c r="C1159" s="684" t="s">
        <v>3662</v>
      </c>
      <c r="D1159" s="685"/>
      <c r="E1159" s="685"/>
      <c r="F1159" s="685"/>
      <c r="G1159" s="685"/>
      <c r="H1159" s="685"/>
      <c r="I1159" s="685"/>
      <c r="J1159" s="685"/>
      <c r="K1159" s="685"/>
      <c r="L1159" s="685"/>
      <c r="M1159" s="686"/>
      <c r="X1159" s="674"/>
      <c r="Y1159" s="675"/>
      <c r="Z1159" s="675"/>
      <c r="AA1159" s="499"/>
      <c r="AC1159" s="474"/>
      <c r="AD1159" s="540"/>
      <c r="AE1159" s="717"/>
      <c r="AF1159" s="474"/>
      <c r="AG1159" s="717"/>
      <c r="AH1159" s="499"/>
      <c r="AJ1159" s="499"/>
    </row>
    <row r="1160" spans="1:36" s="472" customFormat="1" ht="34.5" x14ac:dyDescent="0.25">
      <c r="A1160" s="676" t="s">
        <v>1510</v>
      </c>
      <c r="B1160" s="677" t="s">
        <v>1318</v>
      </c>
      <c r="C1160" s="1304" t="s">
        <v>1283</v>
      </c>
      <c r="D1160" s="1304"/>
      <c r="E1160" s="1304"/>
      <c r="F1160" s="688">
        <v>4</v>
      </c>
      <c r="G1160" s="679" t="s">
        <v>2118</v>
      </c>
      <c r="H1160" s="679"/>
      <c r="I1160" s="679">
        <v>9572</v>
      </c>
      <c r="J1160" s="679"/>
      <c r="K1160" s="680"/>
      <c r="L1160" s="681">
        <v>0</v>
      </c>
      <c r="M1160" s="681">
        <v>0</v>
      </c>
      <c r="X1160" s="674"/>
      <c r="Y1160" s="675"/>
      <c r="Z1160" s="675"/>
      <c r="AA1160" s="499" t="s">
        <v>1283</v>
      </c>
      <c r="AC1160" s="474"/>
      <c r="AD1160" s="540"/>
      <c r="AE1160" s="717"/>
      <c r="AF1160" s="474"/>
      <c r="AG1160" s="717"/>
      <c r="AH1160" s="499"/>
      <c r="AJ1160" s="499"/>
    </row>
    <row r="1161" spans="1:36" s="472" customFormat="1" ht="15" x14ac:dyDescent="0.25">
      <c r="A1161" s="682"/>
      <c r="B1161" s="683"/>
      <c r="C1161" s="684" t="s">
        <v>3663</v>
      </c>
      <c r="D1161" s="685"/>
      <c r="E1161" s="685"/>
      <c r="F1161" s="685"/>
      <c r="G1161" s="685"/>
      <c r="H1161" s="685"/>
      <c r="I1161" s="685"/>
      <c r="J1161" s="685"/>
      <c r="K1161" s="685"/>
      <c r="L1161" s="685"/>
      <c r="M1161" s="686"/>
      <c r="X1161" s="674"/>
      <c r="Y1161" s="675"/>
      <c r="Z1161" s="675"/>
      <c r="AA1161" s="499"/>
      <c r="AC1161" s="474"/>
      <c r="AD1161" s="540"/>
      <c r="AE1161" s="717"/>
      <c r="AF1161" s="474"/>
      <c r="AG1161" s="717"/>
      <c r="AH1161" s="499"/>
      <c r="AJ1161" s="499"/>
    </row>
    <row r="1162" spans="1:36" s="472" customFormat="1" ht="15" x14ac:dyDescent="0.25">
      <c r="A1162" s="560"/>
      <c r="B1162" s="683"/>
      <c r="C1162" s="684" t="s">
        <v>2120</v>
      </c>
      <c r="D1162" s="685"/>
      <c r="E1162" s="685"/>
      <c r="F1162" s="685"/>
      <c r="G1162" s="685"/>
      <c r="H1162" s="685"/>
      <c r="I1162" s="685"/>
      <c r="J1162" s="685"/>
      <c r="K1162" s="685"/>
      <c r="L1162" s="685"/>
      <c r="M1162" s="687"/>
      <c r="X1162" s="674"/>
      <c r="Y1162" s="675"/>
      <c r="Z1162" s="675"/>
      <c r="AA1162" s="499"/>
      <c r="AC1162" s="474"/>
      <c r="AD1162" s="540"/>
      <c r="AE1162" s="717"/>
      <c r="AF1162" s="474"/>
      <c r="AG1162" s="717"/>
      <c r="AH1162" s="499"/>
      <c r="AJ1162" s="499"/>
    </row>
    <row r="1163" spans="1:36" s="472" customFormat="1" ht="34.5" x14ac:dyDescent="0.25">
      <c r="A1163" s="676" t="s">
        <v>1512</v>
      </c>
      <c r="B1163" s="677" t="s">
        <v>1322</v>
      </c>
      <c r="C1163" s="1304" t="s">
        <v>1288</v>
      </c>
      <c r="D1163" s="1304"/>
      <c r="E1163" s="1304"/>
      <c r="F1163" s="688">
        <v>28</v>
      </c>
      <c r="G1163" s="679" t="s">
        <v>2121</v>
      </c>
      <c r="H1163" s="679"/>
      <c r="I1163" s="679">
        <v>48209</v>
      </c>
      <c r="J1163" s="679"/>
      <c r="K1163" s="680"/>
      <c r="L1163" s="681">
        <v>0</v>
      </c>
      <c r="M1163" s="681">
        <v>0</v>
      </c>
      <c r="X1163" s="674"/>
      <c r="Y1163" s="675"/>
      <c r="Z1163" s="675"/>
      <c r="AA1163" s="499" t="s">
        <v>1288</v>
      </c>
      <c r="AC1163" s="474"/>
      <c r="AD1163" s="540"/>
      <c r="AE1163" s="717"/>
      <c r="AF1163" s="474"/>
      <c r="AG1163" s="717"/>
      <c r="AH1163" s="499"/>
      <c r="AJ1163" s="499"/>
    </row>
    <row r="1164" spans="1:36" s="472" customFormat="1" ht="15" x14ac:dyDescent="0.25">
      <c r="A1164" s="682"/>
      <c r="B1164" s="683"/>
      <c r="C1164" s="684" t="s">
        <v>3664</v>
      </c>
      <c r="D1164" s="685"/>
      <c r="E1164" s="685"/>
      <c r="F1164" s="685"/>
      <c r="G1164" s="685"/>
      <c r="H1164" s="685"/>
      <c r="I1164" s="685"/>
      <c r="J1164" s="685"/>
      <c r="K1164" s="685"/>
      <c r="L1164" s="685"/>
      <c r="M1164" s="686"/>
      <c r="X1164" s="674"/>
      <c r="Y1164" s="675"/>
      <c r="Z1164" s="675"/>
      <c r="AA1164" s="499"/>
      <c r="AC1164" s="474"/>
      <c r="AD1164" s="540"/>
      <c r="AE1164" s="717"/>
      <c r="AF1164" s="474"/>
      <c r="AG1164" s="717"/>
      <c r="AH1164" s="499"/>
      <c r="AJ1164" s="499"/>
    </row>
    <row r="1165" spans="1:36" s="472" customFormat="1" ht="15" x14ac:dyDescent="0.25">
      <c r="A1165" s="560"/>
      <c r="B1165" s="683"/>
      <c r="C1165" s="684" t="s">
        <v>2123</v>
      </c>
      <c r="D1165" s="685"/>
      <c r="E1165" s="685"/>
      <c r="F1165" s="685"/>
      <c r="G1165" s="685"/>
      <c r="H1165" s="685"/>
      <c r="I1165" s="685"/>
      <c r="J1165" s="685"/>
      <c r="K1165" s="685"/>
      <c r="L1165" s="685"/>
      <c r="M1165" s="687"/>
      <c r="X1165" s="674"/>
      <c r="Y1165" s="675"/>
      <c r="Z1165" s="675"/>
      <c r="AA1165" s="499"/>
      <c r="AC1165" s="474"/>
      <c r="AD1165" s="540"/>
      <c r="AE1165" s="717"/>
      <c r="AF1165" s="474"/>
      <c r="AG1165" s="717"/>
      <c r="AH1165" s="499"/>
      <c r="AJ1165" s="499"/>
    </row>
    <row r="1166" spans="1:36" s="472" customFormat="1" ht="34.5" x14ac:dyDescent="0.25">
      <c r="A1166" s="676" t="s">
        <v>1514</v>
      </c>
      <c r="B1166" s="677" t="s">
        <v>1325</v>
      </c>
      <c r="C1166" s="1304" t="s">
        <v>1292</v>
      </c>
      <c r="D1166" s="1304"/>
      <c r="E1166" s="1304"/>
      <c r="F1166" s="688">
        <v>60</v>
      </c>
      <c r="G1166" s="679" t="s">
        <v>2124</v>
      </c>
      <c r="H1166" s="679"/>
      <c r="I1166" s="679">
        <v>27657</v>
      </c>
      <c r="J1166" s="679"/>
      <c r="K1166" s="680"/>
      <c r="L1166" s="681">
        <v>0</v>
      </c>
      <c r="M1166" s="681">
        <v>0</v>
      </c>
      <c r="X1166" s="674"/>
      <c r="Y1166" s="675"/>
      <c r="Z1166" s="675"/>
      <c r="AA1166" s="499" t="s">
        <v>1292</v>
      </c>
      <c r="AC1166" s="474"/>
      <c r="AD1166" s="540"/>
      <c r="AE1166" s="717"/>
      <c r="AF1166" s="474"/>
      <c r="AG1166" s="717"/>
      <c r="AH1166" s="499"/>
      <c r="AJ1166" s="499"/>
    </row>
    <row r="1167" spans="1:36" s="472" customFormat="1" ht="15" x14ac:dyDescent="0.25">
      <c r="A1167" s="682"/>
      <c r="B1167" s="683"/>
      <c r="C1167" s="684" t="s">
        <v>3665</v>
      </c>
      <c r="D1167" s="685"/>
      <c r="E1167" s="685"/>
      <c r="F1167" s="685"/>
      <c r="G1167" s="685"/>
      <c r="H1167" s="685"/>
      <c r="I1167" s="685"/>
      <c r="J1167" s="685"/>
      <c r="K1167" s="685"/>
      <c r="L1167" s="685"/>
      <c r="M1167" s="686"/>
      <c r="X1167" s="674"/>
      <c r="Y1167" s="675"/>
      <c r="Z1167" s="675"/>
      <c r="AA1167" s="499"/>
      <c r="AC1167" s="474"/>
      <c r="AD1167" s="540"/>
      <c r="AE1167" s="717"/>
      <c r="AF1167" s="474"/>
      <c r="AG1167" s="717"/>
      <c r="AH1167" s="499"/>
      <c r="AJ1167" s="499"/>
    </row>
    <row r="1168" spans="1:36" s="472" customFormat="1" ht="15" x14ac:dyDescent="0.25">
      <c r="A1168" s="560"/>
      <c r="B1168" s="683"/>
      <c r="C1168" s="684" t="s">
        <v>2126</v>
      </c>
      <c r="D1168" s="685"/>
      <c r="E1168" s="685"/>
      <c r="F1168" s="685"/>
      <c r="G1168" s="685"/>
      <c r="H1168" s="685"/>
      <c r="I1168" s="685"/>
      <c r="J1168" s="685"/>
      <c r="K1168" s="685"/>
      <c r="L1168" s="685"/>
      <c r="M1168" s="687"/>
      <c r="X1168" s="674"/>
      <c r="Y1168" s="675"/>
      <c r="Z1168" s="675"/>
      <c r="AA1168" s="499"/>
      <c r="AC1168" s="474"/>
      <c r="AD1168" s="540"/>
      <c r="AE1168" s="717"/>
      <c r="AF1168" s="474"/>
      <c r="AG1168" s="717"/>
      <c r="AH1168" s="499"/>
      <c r="AJ1168" s="499"/>
    </row>
    <row r="1169" spans="1:36" s="472" customFormat="1" ht="33.75" x14ac:dyDescent="0.25">
      <c r="A1169" s="676" t="s">
        <v>1516</v>
      </c>
      <c r="B1169" s="677" t="s">
        <v>1328</v>
      </c>
      <c r="C1169" s="1304" t="s">
        <v>1296</v>
      </c>
      <c r="D1169" s="1304"/>
      <c r="E1169" s="1304"/>
      <c r="F1169" s="688">
        <v>28</v>
      </c>
      <c r="G1169" s="679" t="s">
        <v>2127</v>
      </c>
      <c r="H1169" s="679"/>
      <c r="I1169" s="679">
        <v>3973</v>
      </c>
      <c r="J1169" s="679"/>
      <c r="K1169" s="680"/>
      <c r="L1169" s="681">
        <v>0</v>
      </c>
      <c r="M1169" s="681">
        <v>0</v>
      </c>
      <c r="X1169" s="674"/>
      <c r="Y1169" s="675"/>
      <c r="Z1169" s="675"/>
      <c r="AA1169" s="499" t="s">
        <v>1296</v>
      </c>
      <c r="AC1169" s="474"/>
      <c r="AD1169" s="540"/>
      <c r="AE1169" s="717"/>
      <c r="AF1169" s="474"/>
      <c r="AG1169" s="717"/>
      <c r="AH1169" s="499"/>
      <c r="AJ1169" s="499"/>
    </row>
    <row r="1170" spans="1:36" s="472" customFormat="1" ht="15" x14ac:dyDescent="0.25">
      <c r="A1170" s="682"/>
      <c r="B1170" s="683"/>
      <c r="C1170" s="684" t="s">
        <v>3664</v>
      </c>
      <c r="D1170" s="685"/>
      <c r="E1170" s="685"/>
      <c r="F1170" s="685"/>
      <c r="G1170" s="685"/>
      <c r="H1170" s="685"/>
      <c r="I1170" s="685"/>
      <c r="J1170" s="685"/>
      <c r="K1170" s="685"/>
      <c r="L1170" s="685"/>
      <c r="M1170" s="686"/>
      <c r="X1170" s="674"/>
      <c r="Y1170" s="675"/>
      <c r="Z1170" s="675"/>
      <c r="AA1170" s="499"/>
      <c r="AC1170" s="474"/>
      <c r="AD1170" s="540"/>
      <c r="AE1170" s="717"/>
      <c r="AF1170" s="474"/>
      <c r="AG1170" s="717"/>
      <c r="AH1170" s="499"/>
      <c r="AJ1170" s="499"/>
    </row>
    <row r="1171" spans="1:36" s="472" customFormat="1" ht="15" x14ac:dyDescent="0.25">
      <c r="A1171" s="560"/>
      <c r="B1171" s="683"/>
      <c r="C1171" s="684" t="s">
        <v>2128</v>
      </c>
      <c r="D1171" s="685"/>
      <c r="E1171" s="685"/>
      <c r="F1171" s="685"/>
      <c r="G1171" s="685"/>
      <c r="H1171" s="685"/>
      <c r="I1171" s="685"/>
      <c r="J1171" s="685"/>
      <c r="K1171" s="685"/>
      <c r="L1171" s="685"/>
      <c r="M1171" s="687"/>
      <c r="X1171" s="674"/>
      <c r="Y1171" s="675"/>
      <c r="Z1171" s="675"/>
      <c r="AA1171" s="499"/>
      <c r="AC1171" s="474"/>
      <c r="AD1171" s="540"/>
      <c r="AE1171" s="717"/>
      <c r="AF1171" s="474"/>
      <c r="AG1171" s="717"/>
      <c r="AH1171" s="499"/>
      <c r="AJ1171" s="499"/>
    </row>
    <row r="1172" spans="1:36" s="472" customFormat="1" ht="34.5" x14ac:dyDescent="0.25">
      <c r="A1172" s="676" t="s">
        <v>1517</v>
      </c>
      <c r="B1172" s="677" t="s">
        <v>1330</v>
      </c>
      <c r="C1172" s="1304" t="s">
        <v>1299</v>
      </c>
      <c r="D1172" s="1304"/>
      <c r="E1172" s="1304"/>
      <c r="F1172" s="688">
        <v>4</v>
      </c>
      <c r="G1172" s="679" t="s">
        <v>2129</v>
      </c>
      <c r="H1172" s="679"/>
      <c r="I1172" s="679">
        <v>6957</v>
      </c>
      <c r="J1172" s="679"/>
      <c r="K1172" s="680"/>
      <c r="L1172" s="681">
        <v>0</v>
      </c>
      <c r="M1172" s="681">
        <v>0</v>
      </c>
      <c r="X1172" s="674"/>
      <c r="Y1172" s="675"/>
      <c r="Z1172" s="675"/>
      <c r="AA1172" s="499" t="s">
        <v>1299</v>
      </c>
      <c r="AC1172" s="474"/>
      <c r="AD1172" s="540"/>
      <c r="AE1172" s="717"/>
      <c r="AF1172" s="474"/>
      <c r="AG1172" s="717"/>
      <c r="AH1172" s="499"/>
      <c r="AJ1172" s="499"/>
    </row>
    <row r="1173" spans="1:36" s="472" customFormat="1" ht="15" x14ac:dyDescent="0.25">
      <c r="A1173" s="682"/>
      <c r="B1173" s="683"/>
      <c r="C1173" s="684" t="s">
        <v>3663</v>
      </c>
      <c r="D1173" s="685"/>
      <c r="E1173" s="685"/>
      <c r="F1173" s="685"/>
      <c r="G1173" s="685"/>
      <c r="H1173" s="685"/>
      <c r="I1173" s="685"/>
      <c r="J1173" s="685"/>
      <c r="K1173" s="685"/>
      <c r="L1173" s="685"/>
      <c r="M1173" s="686"/>
      <c r="X1173" s="674"/>
      <c r="Y1173" s="675"/>
      <c r="Z1173" s="675"/>
      <c r="AA1173" s="499"/>
      <c r="AC1173" s="474"/>
      <c r="AD1173" s="540"/>
      <c r="AE1173" s="717"/>
      <c r="AF1173" s="474"/>
      <c r="AG1173" s="717"/>
      <c r="AH1173" s="499"/>
      <c r="AJ1173" s="499"/>
    </row>
    <row r="1174" spans="1:36" s="472" customFormat="1" ht="15" x14ac:dyDescent="0.25">
      <c r="A1174" s="560"/>
      <c r="B1174" s="683"/>
      <c r="C1174" s="684" t="s">
        <v>2130</v>
      </c>
      <c r="D1174" s="685"/>
      <c r="E1174" s="685"/>
      <c r="F1174" s="685"/>
      <c r="G1174" s="685"/>
      <c r="H1174" s="685"/>
      <c r="I1174" s="685"/>
      <c r="J1174" s="685"/>
      <c r="K1174" s="685"/>
      <c r="L1174" s="685"/>
      <c r="M1174" s="687"/>
      <c r="X1174" s="674"/>
      <c r="Y1174" s="675"/>
      <c r="Z1174" s="675"/>
      <c r="AA1174" s="499"/>
      <c r="AC1174" s="474"/>
      <c r="AD1174" s="540"/>
      <c r="AE1174" s="717"/>
      <c r="AF1174" s="474"/>
      <c r="AG1174" s="717"/>
      <c r="AH1174" s="499"/>
      <c r="AJ1174" s="499"/>
    </row>
    <row r="1175" spans="1:36" s="472" customFormat="1" ht="45.75" x14ac:dyDescent="0.25">
      <c r="A1175" s="676" t="s">
        <v>1518</v>
      </c>
      <c r="B1175" s="677" t="s">
        <v>2131</v>
      </c>
      <c r="C1175" s="1304" t="s">
        <v>2132</v>
      </c>
      <c r="D1175" s="1304"/>
      <c r="E1175" s="1304"/>
      <c r="F1175" s="688">
        <v>32</v>
      </c>
      <c r="G1175" s="679" t="s">
        <v>1303</v>
      </c>
      <c r="H1175" s="679" t="s">
        <v>1304</v>
      </c>
      <c r="I1175" s="679">
        <v>181</v>
      </c>
      <c r="J1175" s="679">
        <v>74</v>
      </c>
      <c r="K1175" s="680" t="s">
        <v>1519</v>
      </c>
      <c r="L1175" s="689">
        <v>0.255</v>
      </c>
      <c r="M1175" s="690">
        <v>8.16</v>
      </c>
      <c r="X1175" s="674"/>
      <c r="Y1175" s="675"/>
      <c r="Z1175" s="675"/>
      <c r="AA1175" s="499" t="s">
        <v>2132</v>
      </c>
      <c r="AC1175" s="474"/>
      <c r="AD1175" s="540"/>
      <c r="AE1175" s="717"/>
      <c r="AF1175" s="474"/>
      <c r="AG1175" s="717"/>
      <c r="AH1175" s="499"/>
      <c r="AJ1175" s="499"/>
    </row>
    <row r="1176" spans="1:36" s="472" customFormat="1" ht="33.75" x14ac:dyDescent="0.25">
      <c r="A1176" s="560"/>
      <c r="B1176" s="691" t="s">
        <v>1670</v>
      </c>
      <c r="C1176" s="1301" t="s">
        <v>1671</v>
      </c>
      <c r="D1176" s="1301"/>
      <c r="E1176" s="1301"/>
      <c r="F1176" s="1301"/>
      <c r="G1176" s="1301"/>
      <c r="H1176" s="1301"/>
      <c r="I1176" s="1301"/>
      <c r="J1176" s="1301"/>
      <c r="K1176" s="1301"/>
      <c r="L1176" s="1301"/>
      <c r="M1176" s="1302"/>
      <c r="X1176" s="674"/>
      <c r="Y1176" s="675"/>
      <c r="Z1176" s="675"/>
      <c r="AA1176" s="499"/>
      <c r="AB1176" s="509" t="s">
        <v>1671</v>
      </c>
      <c r="AC1176" s="474"/>
      <c r="AD1176" s="540"/>
      <c r="AE1176" s="717"/>
      <c r="AF1176" s="474"/>
      <c r="AG1176" s="717"/>
      <c r="AH1176" s="499"/>
      <c r="AJ1176" s="499"/>
    </row>
    <row r="1177" spans="1:36" s="472" customFormat="1" ht="15" x14ac:dyDescent="0.25">
      <c r="A1177" s="843"/>
      <c r="B1177" s="844"/>
      <c r="C1177" s="844"/>
      <c r="D1177" s="844"/>
      <c r="E1177" s="845" t="s">
        <v>3666</v>
      </c>
      <c r="F1177" s="846"/>
      <c r="G1177" s="847"/>
      <c r="H1177" s="666"/>
      <c r="I1177" s="848">
        <v>95</v>
      </c>
      <c r="J1177" s="849"/>
      <c r="K1177" s="849"/>
      <c r="L1177" s="850"/>
      <c r="M1177" s="851"/>
      <c r="X1177" s="674"/>
      <c r="Y1177" s="675"/>
      <c r="Z1177" s="675"/>
      <c r="AA1177" s="499"/>
      <c r="AC1177" s="474"/>
      <c r="AD1177" s="540"/>
      <c r="AE1177" s="717"/>
      <c r="AF1177" s="474"/>
      <c r="AG1177" s="717"/>
      <c r="AH1177" s="499"/>
      <c r="AJ1177" s="499"/>
    </row>
    <row r="1178" spans="1:36" s="472" customFormat="1" ht="15" x14ac:dyDescent="0.25">
      <c r="A1178" s="843"/>
      <c r="B1178" s="844"/>
      <c r="C1178" s="844"/>
      <c r="D1178" s="844"/>
      <c r="E1178" s="845" t="s">
        <v>3667</v>
      </c>
      <c r="F1178" s="846"/>
      <c r="G1178" s="847"/>
      <c r="H1178" s="666"/>
      <c r="I1178" s="848">
        <v>43</v>
      </c>
      <c r="J1178" s="849"/>
      <c r="K1178" s="849"/>
      <c r="L1178" s="850"/>
      <c r="M1178" s="851"/>
      <c r="X1178" s="674"/>
      <c r="Y1178" s="675"/>
      <c r="Z1178" s="675"/>
      <c r="AA1178" s="499"/>
      <c r="AC1178" s="474"/>
      <c r="AD1178" s="540"/>
      <c r="AE1178" s="717"/>
      <c r="AF1178" s="474"/>
      <c r="AG1178" s="717"/>
      <c r="AH1178" s="499"/>
      <c r="AJ1178" s="499"/>
    </row>
    <row r="1179" spans="1:36" s="472" customFormat="1" ht="15" x14ac:dyDescent="0.25">
      <c r="A1179" s="843"/>
      <c r="B1179" s="844"/>
      <c r="C1179" s="844"/>
      <c r="D1179" s="844"/>
      <c r="E1179" s="845" t="s">
        <v>2707</v>
      </c>
      <c r="F1179" s="846"/>
      <c r="G1179" s="847"/>
      <c r="H1179" s="666"/>
      <c r="I1179" s="848">
        <v>319</v>
      </c>
      <c r="J1179" s="849"/>
      <c r="K1179" s="849"/>
      <c r="L1179" s="850"/>
      <c r="M1179" s="851"/>
      <c r="X1179" s="674"/>
      <c r="Y1179" s="675"/>
      <c r="Z1179" s="675"/>
      <c r="AA1179" s="499"/>
      <c r="AC1179" s="474"/>
      <c r="AD1179" s="540"/>
      <c r="AE1179" s="717"/>
      <c r="AF1179" s="474"/>
      <c r="AG1179" s="717"/>
      <c r="AH1179" s="499"/>
      <c r="AJ1179" s="499"/>
    </row>
    <row r="1180" spans="1:36" s="472" customFormat="1" ht="23.25" x14ac:dyDescent="0.25">
      <c r="A1180" s="525"/>
      <c r="B1180" s="692" t="s">
        <v>2134</v>
      </c>
      <c r="C1180" s="1303" t="s">
        <v>2135</v>
      </c>
      <c r="D1180" s="1303"/>
      <c r="E1180" s="1303"/>
      <c r="F1180" s="693" t="s">
        <v>3668</v>
      </c>
      <c r="G1180" s="694" t="s">
        <v>2137</v>
      </c>
      <c r="H1180" s="694"/>
      <c r="I1180" s="694">
        <v>74.010000000000005</v>
      </c>
      <c r="J1180" s="694">
        <v>74.010000000000005</v>
      </c>
      <c r="K1180" s="694"/>
      <c r="L1180" s="695"/>
      <c r="M1180" s="696"/>
      <c r="X1180" s="674"/>
      <c r="Y1180" s="675"/>
      <c r="Z1180" s="675"/>
      <c r="AA1180" s="499"/>
      <c r="AC1180" s="474" t="s">
        <v>2135</v>
      </c>
      <c r="AD1180" s="540"/>
      <c r="AE1180" s="717"/>
      <c r="AF1180" s="474"/>
      <c r="AG1180" s="717"/>
      <c r="AH1180" s="499"/>
      <c r="AJ1180" s="499"/>
    </row>
    <row r="1181" spans="1:36" s="472" customFormat="1" ht="23.25" x14ac:dyDescent="0.25">
      <c r="A1181" s="525"/>
      <c r="B1181" s="692" t="s">
        <v>651</v>
      </c>
      <c r="C1181" s="1303" t="s">
        <v>1676</v>
      </c>
      <c r="D1181" s="1303"/>
      <c r="E1181" s="1303"/>
      <c r="F1181" s="693" t="s">
        <v>3669</v>
      </c>
      <c r="G1181" s="694">
        <v>0</v>
      </c>
      <c r="H1181" s="694">
        <v>0</v>
      </c>
      <c r="I1181" s="694">
        <v>0</v>
      </c>
      <c r="J1181" s="694"/>
      <c r="K1181" s="694">
        <v>0</v>
      </c>
      <c r="L1181" s="695"/>
      <c r="M1181" s="696"/>
      <c r="X1181" s="674"/>
      <c r="Y1181" s="675"/>
      <c r="Z1181" s="675"/>
      <c r="AA1181" s="499"/>
      <c r="AC1181" s="474" t="s">
        <v>1676</v>
      </c>
      <c r="AD1181" s="540"/>
      <c r="AE1181" s="717"/>
      <c r="AF1181" s="474"/>
      <c r="AG1181" s="717"/>
      <c r="AH1181" s="499"/>
      <c r="AJ1181" s="499"/>
    </row>
    <row r="1182" spans="1:36" s="472" customFormat="1" ht="34.5" x14ac:dyDescent="0.25">
      <c r="A1182" s="525"/>
      <c r="B1182" s="692" t="s">
        <v>836</v>
      </c>
      <c r="C1182" s="1303" t="s">
        <v>1766</v>
      </c>
      <c r="D1182" s="1303"/>
      <c r="E1182" s="1303"/>
      <c r="F1182" s="693" t="s">
        <v>3670</v>
      </c>
      <c r="G1182" s="694">
        <v>65.709999999999994</v>
      </c>
      <c r="H1182" s="694" t="s">
        <v>1768</v>
      </c>
      <c r="I1182" s="694">
        <v>42.05</v>
      </c>
      <c r="J1182" s="694"/>
      <c r="K1182" s="694" t="s">
        <v>3671</v>
      </c>
      <c r="L1182" s="695"/>
      <c r="M1182" s="696"/>
      <c r="X1182" s="674"/>
      <c r="Y1182" s="675"/>
      <c r="Z1182" s="675"/>
      <c r="AA1182" s="499"/>
      <c r="AC1182" s="474" t="s">
        <v>1766</v>
      </c>
      <c r="AD1182" s="540"/>
      <c r="AE1182" s="717"/>
      <c r="AF1182" s="474"/>
      <c r="AG1182" s="717"/>
      <c r="AH1182" s="499"/>
      <c r="AJ1182" s="499"/>
    </row>
    <row r="1183" spans="1:36" s="472" customFormat="1" ht="23.25" x14ac:dyDescent="0.25">
      <c r="A1183" s="525"/>
      <c r="B1183" s="692" t="s">
        <v>840</v>
      </c>
      <c r="C1183" s="1303" t="s">
        <v>1823</v>
      </c>
      <c r="D1183" s="1303"/>
      <c r="E1183" s="1303"/>
      <c r="F1183" s="693" t="s">
        <v>3672</v>
      </c>
      <c r="G1183" s="694">
        <v>1.2</v>
      </c>
      <c r="H1183" s="694" t="s">
        <v>1825</v>
      </c>
      <c r="I1183" s="694">
        <v>5.76</v>
      </c>
      <c r="J1183" s="694"/>
      <c r="K1183" s="694" t="s">
        <v>3673</v>
      </c>
      <c r="L1183" s="695"/>
      <c r="M1183" s="696"/>
      <c r="X1183" s="674"/>
      <c r="Y1183" s="675"/>
      <c r="Z1183" s="675"/>
      <c r="AA1183" s="499"/>
      <c r="AC1183" s="474" t="s">
        <v>1823</v>
      </c>
      <c r="AD1183" s="540"/>
      <c r="AE1183" s="717"/>
      <c r="AF1183" s="474"/>
      <c r="AG1183" s="717"/>
      <c r="AH1183" s="499"/>
      <c r="AJ1183" s="499"/>
    </row>
    <row r="1184" spans="1:36" s="472" customFormat="1" ht="23.25" x14ac:dyDescent="0.25">
      <c r="A1184" s="525"/>
      <c r="B1184" s="692" t="s">
        <v>845</v>
      </c>
      <c r="C1184" s="1303" t="s">
        <v>1831</v>
      </c>
      <c r="D1184" s="1303"/>
      <c r="E1184" s="1303"/>
      <c r="F1184" s="693" t="s">
        <v>3672</v>
      </c>
      <c r="G1184" s="694">
        <v>6.22</v>
      </c>
      <c r="H1184" s="694"/>
      <c r="I1184" s="694">
        <v>29.86</v>
      </c>
      <c r="J1184" s="694"/>
      <c r="K1184" s="694"/>
      <c r="L1184" s="695"/>
      <c r="M1184" s="696"/>
      <c r="X1184" s="674"/>
      <c r="Y1184" s="675"/>
      <c r="Z1184" s="675"/>
      <c r="AA1184" s="499"/>
      <c r="AC1184" s="474" t="s">
        <v>1831</v>
      </c>
      <c r="AD1184" s="540"/>
      <c r="AE1184" s="717"/>
      <c r="AF1184" s="474"/>
      <c r="AG1184" s="717"/>
      <c r="AH1184" s="499"/>
      <c r="AJ1184" s="499"/>
    </row>
    <row r="1185" spans="1:36" s="472" customFormat="1" ht="23.25" x14ac:dyDescent="0.25">
      <c r="A1185" s="525"/>
      <c r="B1185" s="692" t="s">
        <v>848</v>
      </c>
      <c r="C1185" s="1303" t="s">
        <v>1833</v>
      </c>
      <c r="D1185" s="1303"/>
      <c r="E1185" s="1303"/>
      <c r="F1185" s="693" t="s">
        <v>3669</v>
      </c>
      <c r="G1185" s="694">
        <v>6.09</v>
      </c>
      <c r="H1185" s="694"/>
      <c r="I1185" s="694">
        <v>5.85</v>
      </c>
      <c r="J1185" s="694"/>
      <c r="K1185" s="694"/>
      <c r="L1185" s="695"/>
      <c r="M1185" s="696"/>
      <c r="X1185" s="674"/>
      <c r="Y1185" s="675"/>
      <c r="Z1185" s="675"/>
      <c r="AA1185" s="499"/>
      <c r="AC1185" s="474" t="s">
        <v>1833</v>
      </c>
      <c r="AD1185" s="540"/>
      <c r="AE1185" s="717"/>
      <c r="AF1185" s="474"/>
      <c r="AG1185" s="717"/>
      <c r="AH1185" s="499"/>
      <c r="AJ1185" s="499"/>
    </row>
    <row r="1186" spans="1:36" s="472" customFormat="1" ht="15" x14ac:dyDescent="0.25">
      <c r="A1186" s="1311" t="s">
        <v>1520</v>
      </c>
      <c r="B1186" s="1312"/>
      <c r="C1186" s="1312"/>
      <c r="D1186" s="1312"/>
      <c r="E1186" s="1312"/>
      <c r="F1186" s="1312"/>
      <c r="G1186" s="1312"/>
      <c r="H1186" s="1312"/>
      <c r="I1186" s="1312"/>
      <c r="J1186" s="1312"/>
      <c r="K1186" s="1312"/>
      <c r="L1186" s="1312"/>
      <c r="M1186" s="1313"/>
      <c r="X1186" s="674"/>
      <c r="Y1186" s="675" t="s">
        <v>1520</v>
      </c>
      <c r="Z1186" s="675"/>
      <c r="AA1186" s="499"/>
      <c r="AC1186" s="474"/>
      <c r="AD1186" s="540"/>
      <c r="AE1186" s="717"/>
      <c r="AF1186" s="474"/>
      <c r="AG1186" s="717"/>
      <c r="AH1186" s="499"/>
      <c r="AJ1186" s="499"/>
    </row>
    <row r="1187" spans="1:36" s="472" customFormat="1" ht="57" x14ac:dyDescent="0.25">
      <c r="A1187" s="676" t="s">
        <v>1521</v>
      </c>
      <c r="B1187" s="677" t="s">
        <v>1969</v>
      </c>
      <c r="C1187" s="1304" t="s">
        <v>1970</v>
      </c>
      <c r="D1187" s="1304"/>
      <c r="E1187" s="1304"/>
      <c r="F1187" s="678">
        <v>2.2949999999999999</v>
      </c>
      <c r="G1187" s="679" t="s">
        <v>1971</v>
      </c>
      <c r="H1187" s="679" t="s">
        <v>1972</v>
      </c>
      <c r="I1187" s="679">
        <v>293527</v>
      </c>
      <c r="J1187" s="679">
        <v>22955</v>
      </c>
      <c r="K1187" s="680" t="s">
        <v>3674</v>
      </c>
      <c r="L1187" s="709">
        <v>1039.7328</v>
      </c>
      <c r="M1187" s="690">
        <v>2386.19</v>
      </c>
      <c r="X1187" s="674"/>
      <c r="Y1187" s="675"/>
      <c r="Z1187" s="675"/>
      <c r="AA1187" s="499" t="s">
        <v>1970</v>
      </c>
      <c r="AC1187" s="474"/>
      <c r="AD1187" s="540"/>
      <c r="AE1187" s="717"/>
      <c r="AF1187" s="474"/>
      <c r="AG1187" s="717"/>
      <c r="AH1187" s="499"/>
      <c r="AJ1187" s="499"/>
    </row>
    <row r="1188" spans="1:36" s="472" customFormat="1" ht="15" x14ac:dyDescent="0.25">
      <c r="A1188" s="682"/>
      <c r="B1188" s="683"/>
      <c r="C1188" s="684" t="s">
        <v>3675</v>
      </c>
      <c r="D1188" s="685"/>
      <c r="E1188" s="685"/>
      <c r="F1188" s="685"/>
      <c r="G1188" s="685"/>
      <c r="H1188" s="685"/>
      <c r="I1188" s="685"/>
      <c r="J1188" s="685"/>
      <c r="K1188" s="685"/>
      <c r="L1188" s="685"/>
      <c r="M1188" s="686"/>
      <c r="X1188" s="674"/>
      <c r="Y1188" s="675"/>
      <c r="Z1188" s="675"/>
      <c r="AA1188" s="499"/>
      <c r="AC1188" s="474"/>
      <c r="AD1188" s="540"/>
      <c r="AE1188" s="717"/>
      <c r="AF1188" s="474"/>
      <c r="AG1188" s="717"/>
      <c r="AH1188" s="499"/>
      <c r="AJ1188" s="499"/>
    </row>
    <row r="1189" spans="1:36" s="472" customFormat="1" ht="15" x14ac:dyDescent="0.25">
      <c r="A1189" s="560"/>
      <c r="B1189" s="691" t="s">
        <v>1975</v>
      </c>
      <c r="C1189" s="1301" t="s">
        <v>1976</v>
      </c>
      <c r="D1189" s="1301"/>
      <c r="E1189" s="1301"/>
      <c r="F1189" s="1301"/>
      <c r="G1189" s="1301"/>
      <c r="H1189" s="1301"/>
      <c r="I1189" s="1301"/>
      <c r="J1189" s="1301"/>
      <c r="K1189" s="1301"/>
      <c r="L1189" s="1301"/>
      <c r="M1189" s="1302"/>
      <c r="X1189" s="674"/>
      <c r="Y1189" s="675"/>
      <c r="Z1189" s="675"/>
      <c r="AA1189" s="499"/>
      <c r="AB1189" s="509" t="s">
        <v>1976</v>
      </c>
      <c r="AC1189" s="474"/>
      <c r="AD1189" s="540"/>
      <c r="AE1189" s="717"/>
      <c r="AF1189" s="474"/>
      <c r="AG1189" s="717"/>
      <c r="AH1189" s="499"/>
      <c r="AJ1189" s="499"/>
    </row>
    <row r="1190" spans="1:36" s="472" customFormat="1" ht="15" x14ac:dyDescent="0.25">
      <c r="A1190" s="560"/>
      <c r="B1190" s="691" t="s">
        <v>1977</v>
      </c>
      <c r="C1190" s="1301" t="s">
        <v>1978</v>
      </c>
      <c r="D1190" s="1301"/>
      <c r="E1190" s="1301"/>
      <c r="F1190" s="1301"/>
      <c r="G1190" s="1301"/>
      <c r="H1190" s="1301"/>
      <c r="I1190" s="1301"/>
      <c r="J1190" s="1301"/>
      <c r="K1190" s="1301"/>
      <c r="L1190" s="1301"/>
      <c r="M1190" s="1302"/>
      <c r="X1190" s="674"/>
      <c r="Y1190" s="675"/>
      <c r="Z1190" s="675"/>
      <c r="AA1190" s="499"/>
      <c r="AB1190" s="509" t="s">
        <v>1978</v>
      </c>
      <c r="AC1190" s="474"/>
      <c r="AD1190" s="540"/>
      <c r="AE1190" s="717"/>
      <c r="AF1190" s="474"/>
      <c r="AG1190" s="717"/>
      <c r="AH1190" s="499"/>
      <c r="AJ1190" s="499"/>
    </row>
    <row r="1191" spans="1:36" s="472" customFormat="1" ht="15" x14ac:dyDescent="0.25">
      <c r="A1191" s="560"/>
      <c r="B1191" s="691" t="s">
        <v>1979</v>
      </c>
      <c r="C1191" s="1301" t="s">
        <v>1980</v>
      </c>
      <c r="D1191" s="1301"/>
      <c r="E1191" s="1301"/>
      <c r="F1191" s="1301"/>
      <c r="G1191" s="1301"/>
      <c r="H1191" s="1301"/>
      <c r="I1191" s="1301"/>
      <c r="J1191" s="1301"/>
      <c r="K1191" s="1301"/>
      <c r="L1191" s="1301"/>
      <c r="M1191" s="1302"/>
      <c r="X1191" s="674"/>
      <c r="Y1191" s="675"/>
      <c r="Z1191" s="675"/>
      <c r="AA1191" s="499"/>
      <c r="AB1191" s="509" t="s">
        <v>1980</v>
      </c>
      <c r="AC1191" s="474"/>
      <c r="AD1191" s="540"/>
      <c r="AE1191" s="717"/>
      <c r="AF1191" s="474"/>
      <c r="AG1191" s="717"/>
      <c r="AH1191" s="499"/>
      <c r="AJ1191" s="499"/>
    </row>
    <row r="1192" spans="1:36" s="472" customFormat="1" ht="33.75" x14ac:dyDescent="0.25">
      <c r="A1192" s="560"/>
      <c r="B1192" s="691" t="s">
        <v>1670</v>
      </c>
      <c r="C1192" s="1301" t="s">
        <v>1671</v>
      </c>
      <c r="D1192" s="1301"/>
      <c r="E1192" s="1301"/>
      <c r="F1192" s="1301"/>
      <c r="G1192" s="1301"/>
      <c r="H1192" s="1301"/>
      <c r="I1192" s="1301"/>
      <c r="J1192" s="1301"/>
      <c r="K1192" s="1301"/>
      <c r="L1192" s="1301"/>
      <c r="M1192" s="1302"/>
      <c r="X1192" s="674"/>
      <c r="Y1192" s="675"/>
      <c r="Z1192" s="675"/>
      <c r="AA1192" s="499"/>
      <c r="AB1192" s="509" t="s">
        <v>1671</v>
      </c>
      <c r="AC1192" s="474"/>
      <c r="AD1192" s="540"/>
      <c r="AE1192" s="717"/>
      <c r="AF1192" s="474"/>
      <c r="AG1192" s="717"/>
      <c r="AH1192" s="499"/>
      <c r="AJ1192" s="499"/>
    </row>
    <row r="1193" spans="1:36" s="472" customFormat="1" ht="15" x14ac:dyDescent="0.25">
      <c r="A1193" s="843"/>
      <c r="B1193" s="844"/>
      <c r="C1193" s="844"/>
      <c r="D1193" s="844"/>
      <c r="E1193" s="845" t="s">
        <v>3676</v>
      </c>
      <c r="F1193" s="846"/>
      <c r="G1193" s="847"/>
      <c r="H1193" s="666"/>
      <c r="I1193" s="848">
        <v>40125</v>
      </c>
      <c r="J1193" s="849"/>
      <c r="K1193" s="849"/>
      <c r="L1193" s="850"/>
      <c r="M1193" s="851"/>
      <c r="X1193" s="674"/>
      <c r="Y1193" s="675"/>
      <c r="Z1193" s="675"/>
      <c r="AA1193" s="499"/>
      <c r="AC1193" s="474"/>
      <c r="AD1193" s="540"/>
      <c r="AE1193" s="717"/>
      <c r="AF1193" s="474"/>
      <c r="AG1193" s="717"/>
      <c r="AH1193" s="499"/>
      <c r="AJ1193" s="499"/>
    </row>
    <row r="1194" spans="1:36" s="472" customFormat="1" ht="15" x14ac:dyDescent="0.25">
      <c r="A1194" s="843"/>
      <c r="B1194" s="844"/>
      <c r="C1194" s="844"/>
      <c r="D1194" s="844"/>
      <c r="E1194" s="845" t="s">
        <v>3677</v>
      </c>
      <c r="F1194" s="846"/>
      <c r="G1194" s="847"/>
      <c r="H1194" s="666"/>
      <c r="I1194" s="848">
        <v>18271</v>
      </c>
      <c r="J1194" s="849"/>
      <c r="K1194" s="849"/>
      <c r="L1194" s="850"/>
      <c r="M1194" s="851"/>
      <c r="X1194" s="674"/>
      <c r="Y1194" s="675"/>
      <c r="Z1194" s="675"/>
      <c r="AA1194" s="499"/>
      <c r="AC1194" s="474"/>
      <c r="AD1194" s="540"/>
      <c r="AE1194" s="717"/>
      <c r="AF1194" s="474"/>
      <c r="AG1194" s="717"/>
      <c r="AH1194" s="499"/>
      <c r="AJ1194" s="499"/>
    </row>
    <row r="1195" spans="1:36" s="472" customFormat="1" ht="15" x14ac:dyDescent="0.25">
      <c r="A1195" s="843"/>
      <c r="B1195" s="844"/>
      <c r="C1195" s="844"/>
      <c r="D1195" s="844"/>
      <c r="E1195" s="845" t="s">
        <v>2707</v>
      </c>
      <c r="F1195" s="846"/>
      <c r="G1195" s="847"/>
      <c r="H1195" s="666"/>
      <c r="I1195" s="848">
        <v>351923</v>
      </c>
      <c r="J1195" s="849"/>
      <c r="K1195" s="849"/>
      <c r="L1195" s="850"/>
      <c r="M1195" s="851"/>
      <c r="X1195" s="674"/>
      <c r="Y1195" s="675"/>
      <c r="Z1195" s="675"/>
      <c r="AA1195" s="499"/>
      <c r="AC1195" s="474"/>
      <c r="AD1195" s="540"/>
      <c r="AE1195" s="717"/>
      <c r="AF1195" s="474"/>
      <c r="AG1195" s="717"/>
      <c r="AH1195" s="499"/>
      <c r="AJ1195" s="499"/>
    </row>
    <row r="1196" spans="1:36" s="472" customFormat="1" ht="23.25" x14ac:dyDescent="0.25">
      <c r="A1196" s="525"/>
      <c r="B1196" s="692" t="s">
        <v>1898</v>
      </c>
      <c r="C1196" s="1303" t="s">
        <v>1899</v>
      </c>
      <c r="D1196" s="1303"/>
      <c r="E1196" s="1303"/>
      <c r="F1196" s="693" t="s">
        <v>3678</v>
      </c>
      <c r="G1196" s="694" t="s">
        <v>1901</v>
      </c>
      <c r="H1196" s="694"/>
      <c r="I1196" s="694">
        <v>22955.15</v>
      </c>
      <c r="J1196" s="694">
        <v>22955.15</v>
      </c>
      <c r="K1196" s="694"/>
      <c r="L1196" s="695"/>
      <c r="M1196" s="696"/>
      <c r="X1196" s="674"/>
      <c r="Y1196" s="675"/>
      <c r="Z1196" s="675"/>
      <c r="AA1196" s="499"/>
      <c r="AC1196" s="474" t="s">
        <v>1899</v>
      </c>
      <c r="AD1196" s="540"/>
      <c r="AE1196" s="717"/>
      <c r="AF1196" s="474"/>
      <c r="AG1196" s="717"/>
      <c r="AH1196" s="499"/>
      <c r="AJ1196" s="499"/>
    </row>
    <row r="1197" spans="1:36" s="472" customFormat="1" ht="23.25" x14ac:dyDescent="0.25">
      <c r="A1197" s="525"/>
      <c r="B1197" s="692" t="s">
        <v>651</v>
      </c>
      <c r="C1197" s="1303" t="s">
        <v>1676</v>
      </c>
      <c r="D1197" s="1303"/>
      <c r="E1197" s="1303"/>
      <c r="F1197" s="693" t="s">
        <v>3679</v>
      </c>
      <c r="G1197" s="694">
        <v>0</v>
      </c>
      <c r="H1197" s="694">
        <v>0</v>
      </c>
      <c r="I1197" s="694">
        <v>0</v>
      </c>
      <c r="J1197" s="694"/>
      <c r="K1197" s="694">
        <v>0</v>
      </c>
      <c r="L1197" s="695"/>
      <c r="M1197" s="696"/>
      <c r="X1197" s="674"/>
      <c r="Y1197" s="675"/>
      <c r="Z1197" s="675"/>
      <c r="AA1197" s="499"/>
      <c r="AC1197" s="474" t="s">
        <v>1676</v>
      </c>
      <c r="AD1197" s="540"/>
      <c r="AE1197" s="717"/>
      <c r="AF1197" s="474"/>
      <c r="AG1197" s="717"/>
      <c r="AH1197" s="499"/>
      <c r="AJ1197" s="499"/>
    </row>
    <row r="1198" spans="1:36" s="472" customFormat="1" ht="23.25" x14ac:dyDescent="0.25">
      <c r="A1198" s="525"/>
      <c r="B1198" s="692" t="s">
        <v>1983</v>
      </c>
      <c r="C1198" s="1303" t="s">
        <v>1984</v>
      </c>
      <c r="D1198" s="1303"/>
      <c r="E1198" s="1303"/>
      <c r="F1198" s="693" t="s">
        <v>3680</v>
      </c>
      <c r="G1198" s="694">
        <v>79.069999999999993</v>
      </c>
      <c r="H1198" s="694" t="s">
        <v>1986</v>
      </c>
      <c r="I1198" s="694">
        <v>531.35</v>
      </c>
      <c r="J1198" s="694"/>
      <c r="K1198" s="694" t="s">
        <v>3681</v>
      </c>
      <c r="L1198" s="695"/>
      <c r="M1198" s="696"/>
      <c r="X1198" s="674"/>
      <c r="Y1198" s="675"/>
      <c r="Z1198" s="675"/>
      <c r="AA1198" s="499"/>
      <c r="AC1198" s="474" t="s">
        <v>1984</v>
      </c>
      <c r="AD1198" s="540"/>
      <c r="AE1198" s="717"/>
      <c r="AF1198" s="474"/>
      <c r="AG1198" s="717"/>
      <c r="AH1198" s="499"/>
      <c r="AJ1198" s="499"/>
    </row>
    <row r="1199" spans="1:36" s="472" customFormat="1" ht="45.75" x14ac:dyDescent="0.25">
      <c r="A1199" s="525"/>
      <c r="B1199" s="692" t="s">
        <v>1988</v>
      </c>
      <c r="C1199" s="1303" t="s">
        <v>1989</v>
      </c>
      <c r="D1199" s="1303"/>
      <c r="E1199" s="1303"/>
      <c r="F1199" s="693" t="s">
        <v>3682</v>
      </c>
      <c r="G1199" s="694">
        <v>70.010000000000005</v>
      </c>
      <c r="H1199" s="694" t="s">
        <v>1991</v>
      </c>
      <c r="I1199" s="694">
        <v>632.89</v>
      </c>
      <c r="J1199" s="694"/>
      <c r="K1199" s="694" t="s">
        <v>3683</v>
      </c>
      <c r="L1199" s="695"/>
      <c r="M1199" s="696"/>
      <c r="X1199" s="674"/>
      <c r="Y1199" s="675"/>
      <c r="Z1199" s="675"/>
      <c r="AA1199" s="499"/>
      <c r="AC1199" s="474" t="s">
        <v>1989</v>
      </c>
      <c r="AD1199" s="540"/>
      <c r="AE1199" s="717"/>
      <c r="AF1199" s="474"/>
      <c r="AG1199" s="717"/>
      <c r="AH1199" s="499"/>
      <c r="AJ1199" s="499"/>
    </row>
    <row r="1200" spans="1:36" s="472" customFormat="1" ht="57" x14ac:dyDescent="0.25">
      <c r="A1200" s="525"/>
      <c r="B1200" s="692" t="s">
        <v>1993</v>
      </c>
      <c r="C1200" s="1303" t="s">
        <v>1994</v>
      </c>
      <c r="D1200" s="1303"/>
      <c r="E1200" s="1303"/>
      <c r="F1200" s="693" t="s">
        <v>3684</v>
      </c>
      <c r="G1200" s="694">
        <v>340</v>
      </c>
      <c r="H1200" s="694" t="s">
        <v>1996</v>
      </c>
      <c r="I1200" s="694">
        <v>173553</v>
      </c>
      <c r="J1200" s="694"/>
      <c r="K1200" s="694" t="s">
        <v>3685</v>
      </c>
      <c r="L1200" s="695"/>
      <c r="M1200" s="696"/>
      <c r="X1200" s="674"/>
      <c r="Y1200" s="675"/>
      <c r="Z1200" s="675"/>
      <c r="AA1200" s="499"/>
      <c r="AC1200" s="474" t="s">
        <v>1994</v>
      </c>
      <c r="AD1200" s="540"/>
      <c r="AE1200" s="717"/>
      <c r="AF1200" s="474"/>
      <c r="AG1200" s="717"/>
      <c r="AH1200" s="499"/>
      <c r="AJ1200" s="499"/>
    </row>
    <row r="1201" spans="1:36" s="472" customFormat="1" ht="34.5" x14ac:dyDescent="0.25">
      <c r="A1201" s="525"/>
      <c r="B1201" s="692" t="s">
        <v>1678</v>
      </c>
      <c r="C1201" s="1303" t="s">
        <v>1679</v>
      </c>
      <c r="D1201" s="1303"/>
      <c r="E1201" s="1303"/>
      <c r="F1201" s="693" t="s">
        <v>3686</v>
      </c>
      <c r="G1201" s="694">
        <v>111.99</v>
      </c>
      <c r="H1201" s="694" t="s">
        <v>1681</v>
      </c>
      <c r="I1201" s="694">
        <v>994.47</v>
      </c>
      <c r="J1201" s="694"/>
      <c r="K1201" s="694" t="s">
        <v>3687</v>
      </c>
      <c r="L1201" s="695"/>
      <c r="M1201" s="696"/>
      <c r="X1201" s="674"/>
      <c r="Y1201" s="675"/>
      <c r="Z1201" s="675"/>
      <c r="AA1201" s="499"/>
      <c r="AC1201" s="474" t="s">
        <v>1679</v>
      </c>
      <c r="AD1201" s="540"/>
      <c r="AE1201" s="717"/>
      <c r="AF1201" s="474"/>
      <c r="AG1201" s="717"/>
      <c r="AH1201" s="499"/>
      <c r="AJ1201" s="499"/>
    </row>
    <row r="1202" spans="1:36" s="472" customFormat="1" ht="23.25" x14ac:dyDescent="0.25">
      <c r="A1202" s="525"/>
      <c r="B1202" s="692" t="s">
        <v>2000</v>
      </c>
      <c r="C1202" s="1303" t="s">
        <v>2001</v>
      </c>
      <c r="D1202" s="1303"/>
      <c r="E1202" s="1303"/>
      <c r="F1202" s="693" t="s">
        <v>3688</v>
      </c>
      <c r="G1202" s="694">
        <v>26.5</v>
      </c>
      <c r="H1202" s="694" t="s">
        <v>2003</v>
      </c>
      <c r="I1202" s="694">
        <v>3213.39</v>
      </c>
      <c r="J1202" s="694"/>
      <c r="K1202" s="694" t="s">
        <v>3689</v>
      </c>
      <c r="L1202" s="695"/>
      <c r="M1202" s="696"/>
      <c r="X1202" s="674"/>
      <c r="Y1202" s="675"/>
      <c r="Z1202" s="675"/>
      <c r="AA1202" s="499"/>
      <c r="AC1202" s="474" t="s">
        <v>2001</v>
      </c>
      <c r="AD1202" s="540"/>
      <c r="AE1202" s="717"/>
      <c r="AF1202" s="474"/>
      <c r="AG1202" s="717"/>
      <c r="AH1202" s="499"/>
      <c r="AJ1202" s="499"/>
    </row>
    <row r="1203" spans="1:36" s="472" customFormat="1" ht="34.5" x14ac:dyDescent="0.25">
      <c r="A1203" s="525"/>
      <c r="B1203" s="692" t="s">
        <v>836</v>
      </c>
      <c r="C1203" s="1303" t="s">
        <v>1766</v>
      </c>
      <c r="D1203" s="1303"/>
      <c r="E1203" s="1303"/>
      <c r="F1203" s="693" t="s">
        <v>3690</v>
      </c>
      <c r="G1203" s="694">
        <v>65.709999999999994</v>
      </c>
      <c r="H1203" s="694" t="s">
        <v>1768</v>
      </c>
      <c r="I1203" s="694">
        <v>873.94</v>
      </c>
      <c r="J1203" s="694"/>
      <c r="K1203" s="694" t="s">
        <v>3691</v>
      </c>
      <c r="L1203" s="695"/>
      <c r="M1203" s="696"/>
      <c r="X1203" s="674"/>
      <c r="Y1203" s="675"/>
      <c r="Z1203" s="675"/>
      <c r="AA1203" s="499"/>
      <c r="AC1203" s="474" t="s">
        <v>1766</v>
      </c>
      <c r="AD1203" s="540"/>
      <c r="AE1203" s="717"/>
      <c r="AF1203" s="474"/>
      <c r="AG1203" s="717"/>
      <c r="AH1203" s="499"/>
      <c r="AJ1203" s="499"/>
    </row>
    <row r="1204" spans="1:36" s="472" customFormat="1" ht="23.25" x14ac:dyDescent="0.25">
      <c r="A1204" s="533" t="s">
        <v>878</v>
      </c>
      <c r="B1204" s="704" t="s">
        <v>2007</v>
      </c>
      <c r="C1204" s="1314" t="s">
        <v>2008</v>
      </c>
      <c r="D1204" s="1314"/>
      <c r="E1204" s="1314"/>
      <c r="F1204" s="705" t="s">
        <v>3692</v>
      </c>
      <c r="G1204" s="706">
        <v>0</v>
      </c>
      <c r="H1204" s="706"/>
      <c r="I1204" s="706">
        <v>0</v>
      </c>
      <c r="J1204" s="706"/>
      <c r="K1204" s="706"/>
      <c r="L1204" s="707"/>
      <c r="M1204" s="708"/>
      <c r="X1204" s="674"/>
      <c r="Y1204" s="675"/>
      <c r="Z1204" s="675"/>
      <c r="AA1204" s="499"/>
      <c r="AC1204" s="474"/>
      <c r="AD1204" s="540" t="s">
        <v>2008</v>
      </c>
      <c r="AE1204" s="717"/>
      <c r="AF1204" s="474"/>
      <c r="AG1204" s="717"/>
      <c r="AH1204" s="499"/>
      <c r="AJ1204" s="499"/>
    </row>
    <row r="1205" spans="1:36" s="472" customFormat="1" ht="57" x14ac:dyDescent="0.25">
      <c r="A1205" s="525"/>
      <c r="B1205" s="692" t="s">
        <v>2010</v>
      </c>
      <c r="C1205" s="1303" t="s">
        <v>2011</v>
      </c>
      <c r="D1205" s="1303"/>
      <c r="E1205" s="1303"/>
      <c r="F1205" s="693" t="s">
        <v>3693</v>
      </c>
      <c r="G1205" s="694">
        <v>183.68</v>
      </c>
      <c r="H1205" s="694"/>
      <c r="I1205" s="694">
        <v>873.4</v>
      </c>
      <c r="J1205" s="694"/>
      <c r="K1205" s="694"/>
      <c r="L1205" s="695"/>
      <c r="M1205" s="696"/>
      <c r="X1205" s="674"/>
      <c r="Y1205" s="675"/>
      <c r="Z1205" s="675"/>
      <c r="AA1205" s="499"/>
      <c r="AC1205" s="474" t="s">
        <v>2011</v>
      </c>
      <c r="AD1205" s="540"/>
      <c r="AE1205" s="717"/>
      <c r="AF1205" s="474"/>
      <c r="AG1205" s="717"/>
      <c r="AH1205" s="499"/>
      <c r="AJ1205" s="499"/>
    </row>
    <row r="1206" spans="1:36" s="472" customFormat="1" ht="23.25" x14ac:dyDescent="0.25">
      <c r="A1206" s="533" t="s">
        <v>878</v>
      </c>
      <c r="B1206" s="704" t="s">
        <v>2013</v>
      </c>
      <c r="C1206" s="1314" t="s">
        <v>2014</v>
      </c>
      <c r="D1206" s="1314"/>
      <c r="E1206" s="1314"/>
      <c r="F1206" s="705" t="s">
        <v>3694</v>
      </c>
      <c r="G1206" s="706">
        <v>0</v>
      </c>
      <c r="H1206" s="706"/>
      <c r="I1206" s="706">
        <v>0</v>
      </c>
      <c r="J1206" s="706"/>
      <c r="K1206" s="706"/>
      <c r="L1206" s="707"/>
      <c r="M1206" s="708"/>
      <c r="X1206" s="674"/>
      <c r="Y1206" s="675"/>
      <c r="Z1206" s="675"/>
      <c r="AA1206" s="499"/>
      <c r="AC1206" s="474"/>
      <c r="AD1206" s="540" t="s">
        <v>2014</v>
      </c>
      <c r="AE1206" s="717"/>
      <c r="AF1206" s="474"/>
      <c r="AG1206" s="717"/>
      <c r="AH1206" s="499"/>
      <c r="AJ1206" s="499"/>
    </row>
    <row r="1207" spans="1:36" s="472" customFormat="1" ht="22.5" x14ac:dyDescent="0.25">
      <c r="A1207" s="533" t="s">
        <v>875</v>
      </c>
      <c r="B1207" s="704" t="s">
        <v>2016</v>
      </c>
      <c r="C1207" s="1314" t="s">
        <v>2017</v>
      </c>
      <c r="D1207" s="1314"/>
      <c r="E1207" s="1314"/>
      <c r="F1207" s="705" t="s">
        <v>1950</v>
      </c>
      <c r="G1207" s="706">
        <v>0</v>
      </c>
      <c r="H1207" s="706"/>
      <c r="I1207" s="706">
        <v>0</v>
      </c>
      <c r="J1207" s="706"/>
      <c r="K1207" s="706"/>
      <c r="L1207" s="707"/>
      <c r="M1207" s="708"/>
      <c r="X1207" s="674"/>
      <c r="Y1207" s="675"/>
      <c r="Z1207" s="675"/>
      <c r="AA1207" s="499"/>
      <c r="AC1207" s="474"/>
      <c r="AD1207" s="540" t="s">
        <v>2017</v>
      </c>
      <c r="AE1207" s="717"/>
      <c r="AF1207" s="474"/>
      <c r="AG1207" s="717"/>
      <c r="AH1207" s="499"/>
      <c r="AJ1207" s="499"/>
    </row>
    <row r="1208" spans="1:36" s="472" customFormat="1" ht="57" x14ac:dyDescent="0.25">
      <c r="A1208" s="676" t="s">
        <v>1524</v>
      </c>
      <c r="B1208" s="677" t="s">
        <v>2018</v>
      </c>
      <c r="C1208" s="1304" t="s">
        <v>2019</v>
      </c>
      <c r="D1208" s="1304"/>
      <c r="E1208" s="1304"/>
      <c r="F1208" s="678">
        <v>0.40500000000000003</v>
      </c>
      <c r="G1208" s="679" t="s">
        <v>2020</v>
      </c>
      <c r="H1208" s="679" t="s">
        <v>2021</v>
      </c>
      <c r="I1208" s="679">
        <v>157213</v>
      </c>
      <c r="J1208" s="679">
        <v>12005</v>
      </c>
      <c r="K1208" s="680" t="s">
        <v>3695</v>
      </c>
      <c r="L1208" s="709">
        <v>3081.2808</v>
      </c>
      <c r="M1208" s="690">
        <v>1247.92</v>
      </c>
      <c r="X1208" s="674"/>
      <c r="Y1208" s="675"/>
      <c r="Z1208" s="675"/>
      <c r="AA1208" s="499" t="s">
        <v>2019</v>
      </c>
      <c r="AC1208" s="474"/>
      <c r="AD1208" s="540"/>
      <c r="AE1208" s="717"/>
      <c r="AF1208" s="474"/>
      <c r="AG1208" s="717"/>
      <c r="AH1208" s="499"/>
      <c r="AJ1208" s="499"/>
    </row>
    <row r="1209" spans="1:36" s="472" customFormat="1" ht="15" x14ac:dyDescent="0.25">
      <c r="A1209" s="682"/>
      <c r="B1209" s="683"/>
      <c r="C1209" s="684" t="s">
        <v>3696</v>
      </c>
      <c r="D1209" s="685"/>
      <c r="E1209" s="685"/>
      <c r="F1209" s="685"/>
      <c r="G1209" s="685"/>
      <c r="H1209" s="685"/>
      <c r="I1209" s="685"/>
      <c r="J1209" s="685"/>
      <c r="K1209" s="685"/>
      <c r="L1209" s="685"/>
      <c r="M1209" s="686"/>
      <c r="X1209" s="674"/>
      <c r="Y1209" s="675"/>
      <c r="Z1209" s="675"/>
      <c r="AA1209" s="499"/>
      <c r="AC1209" s="474"/>
      <c r="AD1209" s="540"/>
      <c r="AE1209" s="717"/>
      <c r="AF1209" s="474"/>
      <c r="AG1209" s="717"/>
      <c r="AH1209" s="499"/>
      <c r="AJ1209" s="499"/>
    </row>
    <row r="1210" spans="1:36" s="472" customFormat="1" ht="15" x14ac:dyDescent="0.25">
      <c r="A1210" s="560"/>
      <c r="B1210" s="691" t="s">
        <v>1975</v>
      </c>
      <c r="C1210" s="1301" t="s">
        <v>1976</v>
      </c>
      <c r="D1210" s="1301"/>
      <c r="E1210" s="1301"/>
      <c r="F1210" s="1301"/>
      <c r="G1210" s="1301"/>
      <c r="H1210" s="1301"/>
      <c r="I1210" s="1301"/>
      <c r="J1210" s="1301"/>
      <c r="K1210" s="1301"/>
      <c r="L1210" s="1301"/>
      <c r="M1210" s="1302"/>
      <c r="X1210" s="674"/>
      <c r="Y1210" s="675"/>
      <c r="Z1210" s="675"/>
      <c r="AA1210" s="499"/>
      <c r="AB1210" s="509" t="s">
        <v>1976</v>
      </c>
      <c r="AC1210" s="474"/>
      <c r="AD1210" s="540"/>
      <c r="AE1210" s="717"/>
      <c r="AF1210" s="474"/>
      <c r="AG1210" s="717"/>
      <c r="AH1210" s="499"/>
      <c r="AJ1210" s="499"/>
    </row>
    <row r="1211" spans="1:36" s="472" customFormat="1" ht="15" x14ac:dyDescent="0.25">
      <c r="A1211" s="560"/>
      <c r="B1211" s="691" t="s">
        <v>1977</v>
      </c>
      <c r="C1211" s="1301" t="s">
        <v>1978</v>
      </c>
      <c r="D1211" s="1301"/>
      <c r="E1211" s="1301"/>
      <c r="F1211" s="1301"/>
      <c r="G1211" s="1301"/>
      <c r="H1211" s="1301"/>
      <c r="I1211" s="1301"/>
      <c r="J1211" s="1301"/>
      <c r="K1211" s="1301"/>
      <c r="L1211" s="1301"/>
      <c r="M1211" s="1302"/>
      <c r="X1211" s="674"/>
      <c r="Y1211" s="675"/>
      <c r="Z1211" s="675"/>
      <c r="AA1211" s="499"/>
      <c r="AB1211" s="509" t="s">
        <v>1978</v>
      </c>
      <c r="AC1211" s="474"/>
      <c r="AD1211" s="540"/>
      <c r="AE1211" s="717"/>
      <c r="AF1211" s="474"/>
      <c r="AG1211" s="717"/>
      <c r="AH1211" s="499"/>
      <c r="AJ1211" s="499"/>
    </row>
    <row r="1212" spans="1:36" s="472" customFormat="1" ht="15" x14ac:dyDescent="0.25">
      <c r="A1212" s="560"/>
      <c r="B1212" s="691" t="s">
        <v>1979</v>
      </c>
      <c r="C1212" s="1301" t="s">
        <v>1980</v>
      </c>
      <c r="D1212" s="1301"/>
      <c r="E1212" s="1301"/>
      <c r="F1212" s="1301"/>
      <c r="G1212" s="1301"/>
      <c r="H1212" s="1301"/>
      <c r="I1212" s="1301"/>
      <c r="J1212" s="1301"/>
      <c r="K1212" s="1301"/>
      <c r="L1212" s="1301"/>
      <c r="M1212" s="1302"/>
      <c r="X1212" s="674"/>
      <c r="Y1212" s="675"/>
      <c r="Z1212" s="675"/>
      <c r="AA1212" s="499"/>
      <c r="AB1212" s="509" t="s">
        <v>1980</v>
      </c>
      <c r="AC1212" s="474"/>
      <c r="AD1212" s="540"/>
      <c r="AE1212" s="717"/>
      <c r="AF1212" s="474"/>
      <c r="AG1212" s="717"/>
      <c r="AH1212" s="499"/>
      <c r="AJ1212" s="499"/>
    </row>
    <row r="1213" spans="1:36" s="472" customFormat="1" ht="33.75" x14ac:dyDescent="0.25">
      <c r="A1213" s="560"/>
      <c r="B1213" s="691" t="s">
        <v>1670</v>
      </c>
      <c r="C1213" s="1301" t="s">
        <v>1671</v>
      </c>
      <c r="D1213" s="1301"/>
      <c r="E1213" s="1301"/>
      <c r="F1213" s="1301"/>
      <c r="G1213" s="1301"/>
      <c r="H1213" s="1301"/>
      <c r="I1213" s="1301"/>
      <c r="J1213" s="1301"/>
      <c r="K1213" s="1301"/>
      <c r="L1213" s="1301"/>
      <c r="M1213" s="1302"/>
      <c r="X1213" s="674"/>
      <c r="Y1213" s="675"/>
      <c r="Z1213" s="675"/>
      <c r="AA1213" s="499"/>
      <c r="AB1213" s="509" t="s">
        <v>1671</v>
      </c>
      <c r="AC1213" s="474"/>
      <c r="AD1213" s="540"/>
      <c r="AE1213" s="717"/>
      <c r="AF1213" s="474"/>
      <c r="AG1213" s="717"/>
      <c r="AH1213" s="499"/>
      <c r="AJ1213" s="499"/>
    </row>
    <row r="1214" spans="1:36" s="472" customFormat="1" ht="15" x14ac:dyDescent="0.25">
      <c r="A1214" s="843"/>
      <c r="B1214" s="844"/>
      <c r="C1214" s="844"/>
      <c r="D1214" s="844"/>
      <c r="E1214" s="845" t="s">
        <v>3697</v>
      </c>
      <c r="F1214" s="846"/>
      <c r="G1214" s="847"/>
      <c r="H1214" s="666"/>
      <c r="I1214" s="848">
        <v>20317</v>
      </c>
      <c r="J1214" s="849"/>
      <c r="K1214" s="849"/>
      <c r="L1214" s="850"/>
      <c r="M1214" s="851"/>
      <c r="X1214" s="674"/>
      <c r="Y1214" s="675"/>
      <c r="Z1214" s="675"/>
      <c r="AA1214" s="499"/>
      <c r="AC1214" s="474"/>
      <c r="AD1214" s="540"/>
      <c r="AE1214" s="717"/>
      <c r="AF1214" s="474"/>
      <c r="AG1214" s="717"/>
      <c r="AH1214" s="499"/>
      <c r="AJ1214" s="499"/>
    </row>
    <row r="1215" spans="1:36" s="472" customFormat="1" ht="15" x14ac:dyDescent="0.25">
      <c r="A1215" s="843"/>
      <c r="B1215" s="844"/>
      <c r="C1215" s="844"/>
      <c r="D1215" s="844"/>
      <c r="E1215" s="845" t="s">
        <v>3698</v>
      </c>
      <c r="F1215" s="846"/>
      <c r="G1215" s="847"/>
      <c r="H1215" s="666"/>
      <c r="I1215" s="848">
        <v>9251</v>
      </c>
      <c r="J1215" s="849"/>
      <c r="K1215" s="849"/>
      <c r="L1215" s="850"/>
      <c r="M1215" s="851"/>
      <c r="X1215" s="674"/>
      <c r="Y1215" s="675"/>
      <c r="Z1215" s="675"/>
      <c r="AA1215" s="499"/>
      <c r="AC1215" s="474"/>
      <c r="AD1215" s="540"/>
      <c r="AE1215" s="717"/>
      <c r="AF1215" s="474"/>
      <c r="AG1215" s="717"/>
      <c r="AH1215" s="499"/>
      <c r="AJ1215" s="499"/>
    </row>
    <row r="1216" spans="1:36" s="472" customFormat="1" ht="15" x14ac:dyDescent="0.25">
      <c r="A1216" s="843"/>
      <c r="B1216" s="844"/>
      <c r="C1216" s="844"/>
      <c r="D1216" s="844"/>
      <c r="E1216" s="845" t="s">
        <v>2707</v>
      </c>
      <c r="F1216" s="846"/>
      <c r="G1216" s="847"/>
      <c r="H1216" s="666"/>
      <c r="I1216" s="848">
        <v>186781</v>
      </c>
      <c r="J1216" s="849"/>
      <c r="K1216" s="849"/>
      <c r="L1216" s="850"/>
      <c r="M1216" s="851"/>
      <c r="X1216" s="674"/>
      <c r="Y1216" s="675"/>
      <c r="Z1216" s="675"/>
      <c r="AA1216" s="499"/>
      <c r="AC1216" s="474"/>
      <c r="AD1216" s="540"/>
      <c r="AE1216" s="717"/>
      <c r="AF1216" s="474"/>
      <c r="AG1216" s="717"/>
      <c r="AH1216" s="499"/>
      <c r="AJ1216" s="499"/>
    </row>
    <row r="1217" spans="1:36" s="472" customFormat="1" ht="23.25" x14ac:dyDescent="0.25">
      <c r="A1217" s="525"/>
      <c r="B1217" s="692" t="s">
        <v>1898</v>
      </c>
      <c r="C1217" s="1303" t="s">
        <v>1899</v>
      </c>
      <c r="D1217" s="1303"/>
      <c r="E1217" s="1303"/>
      <c r="F1217" s="693" t="s">
        <v>3699</v>
      </c>
      <c r="G1217" s="694" t="s">
        <v>1901</v>
      </c>
      <c r="H1217" s="694"/>
      <c r="I1217" s="694">
        <v>12004.99</v>
      </c>
      <c r="J1217" s="694">
        <v>12004.99</v>
      </c>
      <c r="K1217" s="694"/>
      <c r="L1217" s="695"/>
      <c r="M1217" s="696"/>
      <c r="X1217" s="674"/>
      <c r="Y1217" s="675"/>
      <c r="Z1217" s="675"/>
      <c r="AA1217" s="499"/>
      <c r="AC1217" s="474" t="s">
        <v>1899</v>
      </c>
      <c r="AD1217" s="540"/>
      <c r="AE1217" s="717"/>
      <c r="AF1217" s="474"/>
      <c r="AG1217" s="717"/>
      <c r="AH1217" s="499"/>
      <c r="AJ1217" s="499"/>
    </row>
    <row r="1218" spans="1:36" s="472" customFormat="1" ht="23.25" x14ac:dyDescent="0.25">
      <c r="A1218" s="525"/>
      <c r="B1218" s="692" t="s">
        <v>651</v>
      </c>
      <c r="C1218" s="1303" t="s">
        <v>1676</v>
      </c>
      <c r="D1218" s="1303"/>
      <c r="E1218" s="1303"/>
      <c r="F1218" s="693" t="s">
        <v>3700</v>
      </c>
      <c r="G1218" s="694">
        <v>0</v>
      </c>
      <c r="H1218" s="694">
        <v>0</v>
      </c>
      <c r="I1218" s="694">
        <v>0</v>
      </c>
      <c r="J1218" s="694"/>
      <c r="K1218" s="694">
        <v>0</v>
      </c>
      <c r="L1218" s="695"/>
      <c r="M1218" s="696"/>
      <c r="X1218" s="674"/>
      <c r="Y1218" s="675"/>
      <c r="Z1218" s="675"/>
      <c r="AA1218" s="499"/>
      <c r="AC1218" s="474" t="s">
        <v>1676</v>
      </c>
      <c r="AD1218" s="540"/>
      <c r="AE1218" s="717"/>
      <c r="AF1218" s="474"/>
      <c r="AG1218" s="717"/>
      <c r="AH1218" s="499"/>
      <c r="AJ1218" s="499"/>
    </row>
    <row r="1219" spans="1:36" s="472" customFormat="1" ht="23.25" x14ac:dyDescent="0.25">
      <c r="A1219" s="525"/>
      <c r="B1219" s="692" t="s">
        <v>1983</v>
      </c>
      <c r="C1219" s="1303" t="s">
        <v>1984</v>
      </c>
      <c r="D1219" s="1303"/>
      <c r="E1219" s="1303"/>
      <c r="F1219" s="693" t="s">
        <v>3701</v>
      </c>
      <c r="G1219" s="694">
        <v>79.069999999999993</v>
      </c>
      <c r="H1219" s="694" t="s">
        <v>1986</v>
      </c>
      <c r="I1219" s="694">
        <v>94.09</v>
      </c>
      <c r="J1219" s="694"/>
      <c r="K1219" s="694" t="s">
        <v>3702</v>
      </c>
      <c r="L1219" s="695"/>
      <c r="M1219" s="696"/>
      <c r="X1219" s="674"/>
      <c r="Y1219" s="675"/>
      <c r="Z1219" s="675"/>
      <c r="AA1219" s="499"/>
      <c r="AC1219" s="474" t="s">
        <v>1984</v>
      </c>
      <c r="AD1219" s="540"/>
      <c r="AE1219" s="717"/>
      <c r="AF1219" s="474"/>
      <c r="AG1219" s="717"/>
      <c r="AH1219" s="499"/>
      <c r="AJ1219" s="499"/>
    </row>
    <row r="1220" spans="1:36" s="472" customFormat="1" ht="45.75" x14ac:dyDescent="0.25">
      <c r="A1220" s="525"/>
      <c r="B1220" s="692" t="s">
        <v>1988</v>
      </c>
      <c r="C1220" s="1303" t="s">
        <v>1989</v>
      </c>
      <c r="D1220" s="1303"/>
      <c r="E1220" s="1303"/>
      <c r="F1220" s="693" t="s">
        <v>3703</v>
      </c>
      <c r="G1220" s="694">
        <v>70.010000000000005</v>
      </c>
      <c r="H1220" s="694" t="s">
        <v>1991</v>
      </c>
      <c r="I1220" s="694">
        <v>112.02</v>
      </c>
      <c r="J1220" s="694"/>
      <c r="K1220" s="694" t="s">
        <v>3704</v>
      </c>
      <c r="L1220" s="695"/>
      <c r="M1220" s="696"/>
      <c r="X1220" s="674"/>
      <c r="Y1220" s="675"/>
      <c r="Z1220" s="675"/>
      <c r="AA1220" s="499"/>
      <c r="AC1220" s="474" t="s">
        <v>1989</v>
      </c>
      <c r="AD1220" s="540"/>
      <c r="AE1220" s="717"/>
      <c r="AF1220" s="474"/>
      <c r="AG1220" s="717"/>
      <c r="AH1220" s="499"/>
      <c r="AJ1220" s="499"/>
    </row>
    <row r="1221" spans="1:36" s="472" customFormat="1" ht="57" x14ac:dyDescent="0.25">
      <c r="A1221" s="525"/>
      <c r="B1221" s="692" t="s">
        <v>1993</v>
      </c>
      <c r="C1221" s="1303" t="s">
        <v>1994</v>
      </c>
      <c r="D1221" s="1303"/>
      <c r="E1221" s="1303"/>
      <c r="F1221" s="693" t="s">
        <v>3705</v>
      </c>
      <c r="G1221" s="694">
        <v>340</v>
      </c>
      <c r="H1221" s="694" t="s">
        <v>1996</v>
      </c>
      <c r="I1221" s="694">
        <v>95342.8</v>
      </c>
      <c r="J1221" s="694"/>
      <c r="K1221" s="694" t="s">
        <v>3706</v>
      </c>
      <c r="L1221" s="695"/>
      <c r="M1221" s="696"/>
      <c r="X1221" s="674"/>
      <c r="Y1221" s="675"/>
      <c r="Z1221" s="675"/>
      <c r="AA1221" s="499"/>
      <c r="AC1221" s="474" t="s">
        <v>1994</v>
      </c>
      <c r="AD1221" s="540"/>
      <c r="AE1221" s="717"/>
      <c r="AF1221" s="474"/>
      <c r="AG1221" s="717"/>
      <c r="AH1221" s="499"/>
      <c r="AJ1221" s="499"/>
    </row>
    <row r="1222" spans="1:36" s="472" customFormat="1" ht="34.5" x14ac:dyDescent="0.25">
      <c r="A1222" s="525"/>
      <c r="B1222" s="692" t="s">
        <v>1678</v>
      </c>
      <c r="C1222" s="1303" t="s">
        <v>1679</v>
      </c>
      <c r="D1222" s="1303"/>
      <c r="E1222" s="1303"/>
      <c r="F1222" s="693" t="s">
        <v>3707</v>
      </c>
      <c r="G1222" s="694">
        <v>111.99</v>
      </c>
      <c r="H1222" s="694" t="s">
        <v>1681</v>
      </c>
      <c r="I1222" s="694">
        <v>197.1</v>
      </c>
      <c r="J1222" s="694"/>
      <c r="K1222" s="694" t="s">
        <v>3708</v>
      </c>
      <c r="L1222" s="695"/>
      <c r="M1222" s="696"/>
      <c r="X1222" s="674"/>
      <c r="Y1222" s="675"/>
      <c r="Z1222" s="675"/>
      <c r="AA1222" s="499"/>
      <c r="AC1222" s="474" t="s">
        <v>1679</v>
      </c>
      <c r="AD1222" s="540"/>
      <c r="AE1222" s="717"/>
      <c r="AF1222" s="474"/>
      <c r="AG1222" s="717"/>
      <c r="AH1222" s="499"/>
      <c r="AJ1222" s="499"/>
    </row>
    <row r="1223" spans="1:36" s="472" customFormat="1" ht="23.25" x14ac:dyDescent="0.25">
      <c r="A1223" s="525"/>
      <c r="B1223" s="692" t="s">
        <v>2000</v>
      </c>
      <c r="C1223" s="1303" t="s">
        <v>2001</v>
      </c>
      <c r="D1223" s="1303"/>
      <c r="E1223" s="1303"/>
      <c r="F1223" s="693" t="s">
        <v>3709</v>
      </c>
      <c r="G1223" s="694">
        <v>26.5</v>
      </c>
      <c r="H1223" s="694" t="s">
        <v>2003</v>
      </c>
      <c r="I1223" s="694">
        <v>567.1</v>
      </c>
      <c r="J1223" s="694"/>
      <c r="K1223" s="694" t="s">
        <v>3710</v>
      </c>
      <c r="L1223" s="695"/>
      <c r="M1223" s="696"/>
      <c r="X1223" s="674"/>
      <c r="Y1223" s="675"/>
      <c r="Z1223" s="675"/>
      <c r="AA1223" s="499"/>
      <c r="AC1223" s="474" t="s">
        <v>2001</v>
      </c>
      <c r="AD1223" s="540"/>
      <c r="AE1223" s="717"/>
      <c r="AF1223" s="474"/>
      <c r="AG1223" s="717"/>
      <c r="AH1223" s="499"/>
      <c r="AJ1223" s="499"/>
    </row>
    <row r="1224" spans="1:36" s="472" customFormat="1" ht="34.5" x14ac:dyDescent="0.25">
      <c r="A1224" s="525"/>
      <c r="B1224" s="692" t="s">
        <v>836</v>
      </c>
      <c r="C1224" s="1303" t="s">
        <v>1766</v>
      </c>
      <c r="D1224" s="1303"/>
      <c r="E1224" s="1303"/>
      <c r="F1224" s="693" t="s">
        <v>3711</v>
      </c>
      <c r="G1224" s="694">
        <v>65.709999999999994</v>
      </c>
      <c r="H1224" s="694" t="s">
        <v>1768</v>
      </c>
      <c r="I1224" s="694">
        <v>172.82</v>
      </c>
      <c r="J1224" s="694"/>
      <c r="K1224" s="694" t="s">
        <v>3712</v>
      </c>
      <c r="L1224" s="695"/>
      <c r="M1224" s="696"/>
      <c r="X1224" s="674"/>
      <c r="Y1224" s="675"/>
      <c r="Z1224" s="675"/>
      <c r="AA1224" s="499"/>
      <c r="AC1224" s="474" t="s">
        <v>1766</v>
      </c>
      <c r="AD1224" s="540"/>
      <c r="AE1224" s="717"/>
      <c r="AF1224" s="474"/>
      <c r="AG1224" s="717"/>
      <c r="AH1224" s="499"/>
      <c r="AJ1224" s="499"/>
    </row>
    <row r="1225" spans="1:36" s="472" customFormat="1" ht="23.25" x14ac:dyDescent="0.25">
      <c r="A1225" s="533" t="s">
        <v>878</v>
      </c>
      <c r="B1225" s="704" t="s">
        <v>2007</v>
      </c>
      <c r="C1225" s="1314" t="s">
        <v>2008</v>
      </c>
      <c r="D1225" s="1314"/>
      <c r="E1225" s="1314"/>
      <c r="F1225" s="705" t="s">
        <v>3713</v>
      </c>
      <c r="G1225" s="706">
        <v>0</v>
      </c>
      <c r="H1225" s="706"/>
      <c r="I1225" s="706">
        <v>0</v>
      </c>
      <c r="J1225" s="706"/>
      <c r="K1225" s="706"/>
      <c r="L1225" s="707"/>
      <c r="M1225" s="708"/>
      <c r="X1225" s="674"/>
      <c r="Y1225" s="675"/>
      <c r="Z1225" s="675"/>
      <c r="AA1225" s="499"/>
      <c r="AC1225" s="474"/>
      <c r="AD1225" s="540" t="s">
        <v>2008</v>
      </c>
      <c r="AE1225" s="717"/>
      <c r="AF1225" s="474"/>
      <c r="AG1225" s="717"/>
      <c r="AH1225" s="499"/>
      <c r="AJ1225" s="499"/>
    </row>
    <row r="1226" spans="1:36" s="472" customFormat="1" ht="57" x14ac:dyDescent="0.25">
      <c r="A1226" s="525"/>
      <c r="B1226" s="692" t="s">
        <v>2010</v>
      </c>
      <c r="C1226" s="1303" t="s">
        <v>2011</v>
      </c>
      <c r="D1226" s="1303"/>
      <c r="E1226" s="1303"/>
      <c r="F1226" s="693" t="s">
        <v>3714</v>
      </c>
      <c r="G1226" s="694">
        <v>183.68</v>
      </c>
      <c r="H1226" s="694"/>
      <c r="I1226" s="694">
        <v>481.98</v>
      </c>
      <c r="J1226" s="694"/>
      <c r="K1226" s="694"/>
      <c r="L1226" s="695"/>
      <c r="M1226" s="696"/>
      <c r="X1226" s="674"/>
      <c r="Y1226" s="675"/>
      <c r="Z1226" s="675"/>
      <c r="AA1226" s="499"/>
      <c r="AC1226" s="474" t="s">
        <v>2011</v>
      </c>
      <c r="AD1226" s="540"/>
      <c r="AE1226" s="717"/>
      <c r="AF1226" s="474"/>
      <c r="AG1226" s="717"/>
      <c r="AH1226" s="499"/>
      <c r="AJ1226" s="499"/>
    </row>
    <row r="1227" spans="1:36" s="472" customFormat="1" ht="23.25" x14ac:dyDescent="0.25">
      <c r="A1227" s="533" t="s">
        <v>878</v>
      </c>
      <c r="B1227" s="704" t="s">
        <v>2013</v>
      </c>
      <c r="C1227" s="1314" t="s">
        <v>2014</v>
      </c>
      <c r="D1227" s="1314"/>
      <c r="E1227" s="1314"/>
      <c r="F1227" s="705" t="s">
        <v>3715</v>
      </c>
      <c r="G1227" s="706">
        <v>0</v>
      </c>
      <c r="H1227" s="706"/>
      <c r="I1227" s="706">
        <v>0</v>
      </c>
      <c r="J1227" s="706"/>
      <c r="K1227" s="706"/>
      <c r="L1227" s="707"/>
      <c r="M1227" s="708"/>
      <c r="X1227" s="674"/>
      <c r="Y1227" s="675"/>
      <c r="Z1227" s="675"/>
      <c r="AA1227" s="499"/>
      <c r="AC1227" s="474"/>
      <c r="AD1227" s="540" t="s">
        <v>2014</v>
      </c>
      <c r="AE1227" s="717"/>
      <c r="AF1227" s="474"/>
      <c r="AG1227" s="717"/>
      <c r="AH1227" s="499"/>
      <c r="AJ1227" s="499"/>
    </row>
    <row r="1228" spans="1:36" s="472" customFormat="1" ht="22.5" x14ac:dyDescent="0.25">
      <c r="A1228" s="533" t="s">
        <v>875</v>
      </c>
      <c r="B1228" s="704" t="s">
        <v>2016</v>
      </c>
      <c r="C1228" s="1314" t="s">
        <v>2017</v>
      </c>
      <c r="D1228" s="1314"/>
      <c r="E1228" s="1314"/>
      <c r="F1228" s="705" t="s">
        <v>1950</v>
      </c>
      <c r="G1228" s="706">
        <v>0</v>
      </c>
      <c r="H1228" s="706"/>
      <c r="I1228" s="706">
        <v>0</v>
      </c>
      <c r="J1228" s="706"/>
      <c r="K1228" s="706"/>
      <c r="L1228" s="707"/>
      <c r="M1228" s="708"/>
      <c r="X1228" s="674"/>
      <c r="Y1228" s="675"/>
      <c r="Z1228" s="675"/>
      <c r="AA1228" s="499"/>
      <c r="AC1228" s="474"/>
      <c r="AD1228" s="540" t="s">
        <v>2017</v>
      </c>
      <c r="AE1228" s="717"/>
      <c r="AF1228" s="474"/>
      <c r="AG1228" s="717"/>
      <c r="AH1228" s="499"/>
      <c r="AJ1228" s="499"/>
    </row>
    <row r="1229" spans="1:36" s="472" customFormat="1" ht="45" x14ac:dyDescent="0.25">
      <c r="A1229" s="676" t="s">
        <v>1527</v>
      </c>
      <c r="B1229" s="677" t="s">
        <v>2041</v>
      </c>
      <c r="C1229" s="1304" t="s">
        <v>1269</v>
      </c>
      <c r="D1229" s="1304"/>
      <c r="E1229" s="1304"/>
      <c r="F1229" s="698">
        <v>8.1</v>
      </c>
      <c r="G1229" s="679">
        <v>480</v>
      </c>
      <c r="H1229" s="679"/>
      <c r="I1229" s="679">
        <v>3888</v>
      </c>
      <c r="J1229" s="679"/>
      <c r="K1229" s="680"/>
      <c r="L1229" s="681">
        <v>0</v>
      </c>
      <c r="M1229" s="681">
        <v>0</v>
      </c>
      <c r="X1229" s="674"/>
      <c r="Y1229" s="675"/>
      <c r="Z1229" s="675"/>
      <c r="AA1229" s="499" t="s">
        <v>1269</v>
      </c>
      <c r="AC1229" s="474"/>
      <c r="AD1229" s="540"/>
      <c r="AE1229" s="717"/>
      <c r="AF1229" s="474"/>
      <c r="AG1229" s="717"/>
      <c r="AH1229" s="499"/>
      <c r="AJ1229" s="499"/>
    </row>
    <row r="1230" spans="1:36" s="472" customFormat="1" ht="15" x14ac:dyDescent="0.25">
      <c r="A1230" s="682"/>
      <c r="B1230" s="683"/>
      <c r="C1230" s="684" t="s">
        <v>3716</v>
      </c>
      <c r="D1230" s="685"/>
      <c r="E1230" s="685"/>
      <c r="F1230" s="685"/>
      <c r="G1230" s="685"/>
      <c r="H1230" s="685"/>
      <c r="I1230" s="685"/>
      <c r="J1230" s="685"/>
      <c r="K1230" s="685"/>
      <c r="L1230" s="685"/>
      <c r="M1230" s="686"/>
      <c r="X1230" s="674"/>
      <c r="Y1230" s="675"/>
      <c r="Z1230" s="675"/>
      <c r="AA1230" s="499"/>
      <c r="AC1230" s="474"/>
      <c r="AD1230" s="540"/>
      <c r="AE1230" s="717"/>
      <c r="AF1230" s="474"/>
      <c r="AG1230" s="717"/>
      <c r="AH1230" s="499"/>
      <c r="AJ1230" s="499"/>
    </row>
    <row r="1231" spans="1:36" s="472" customFormat="1" ht="45" x14ac:dyDescent="0.25">
      <c r="A1231" s="676" t="s">
        <v>1529</v>
      </c>
      <c r="B1231" s="677" t="s">
        <v>2043</v>
      </c>
      <c r="C1231" s="1304" t="s">
        <v>1272</v>
      </c>
      <c r="D1231" s="1304"/>
      <c r="E1231" s="1304"/>
      <c r="F1231" s="698">
        <v>5.7</v>
      </c>
      <c r="G1231" s="679">
        <v>2.44</v>
      </c>
      <c r="H1231" s="679"/>
      <c r="I1231" s="679">
        <v>14</v>
      </c>
      <c r="J1231" s="679"/>
      <c r="K1231" s="680"/>
      <c r="L1231" s="681">
        <v>0</v>
      </c>
      <c r="M1231" s="681">
        <v>0</v>
      </c>
      <c r="X1231" s="674"/>
      <c r="Y1231" s="675"/>
      <c r="Z1231" s="675"/>
      <c r="AA1231" s="499" t="s">
        <v>1272</v>
      </c>
      <c r="AC1231" s="474"/>
      <c r="AD1231" s="540"/>
      <c r="AE1231" s="717"/>
      <c r="AF1231" s="474"/>
      <c r="AG1231" s="717"/>
      <c r="AH1231" s="499"/>
      <c r="AJ1231" s="499"/>
    </row>
    <row r="1232" spans="1:36" s="472" customFormat="1" ht="15" x14ac:dyDescent="0.25">
      <c r="A1232" s="682"/>
      <c r="B1232" s="683"/>
      <c r="C1232" s="684" t="s">
        <v>3717</v>
      </c>
      <c r="D1232" s="685"/>
      <c r="E1232" s="685"/>
      <c r="F1232" s="685"/>
      <c r="G1232" s="685"/>
      <c r="H1232" s="685"/>
      <c r="I1232" s="685"/>
      <c r="J1232" s="685"/>
      <c r="K1232" s="685"/>
      <c r="L1232" s="685"/>
      <c r="M1232" s="686"/>
      <c r="X1232" s="674"/>
      <c r="Y1232" s="675"/>
      <c r="Z1232" s="675"/>
      <c r="AA1232" s="499"/>
      <c r="AC1232" s="474"/>
      <c r="AD1232" s="540"/>
      <c r="AE1232" s="717"/>
      <c r="AF1232" s="474"/>
      <c r="AG1232" s="717"/>
      <c r="AH1232" s="499"/>
      <c r="AJ1232" s="499"/>
    </row>
    <row r="1233" spans="1:36" s="472" customFormat="1" ht="45.75" x14ac:dyDescent="0.25">
      <c r="A1233" s="676" t="s">
        <v>1531</v>
      </c>
      <c r="B1233" s="677" t="s">
        <v>2045</v>
      </c>
      <c r="C1233" s="1304" t="s">
        <v>2046</v>
      </c>
      <c r="D1233" s="1304"/>
      <c r="E1233" s="1304"/>
      <c r="F1233" s="698">
        <v>2.7</v>
      </c>
      <c r="G1233" s="679" t="s">
        <v>2047</v>
      </c>
      <c r="H1233" s="679" t="s">
        <v>2048</v>
      </c>
      <c r="I1233" s="679">
        <v>30223</v>
      </c>
      <c r="J1233" s="679">
        <v>4053</v>
      </c>
      <c r="K1233" s="680" t="s">
        <v>3718</v>
      </c>
      <c r="L1233" s="689">
        <v>156.04499999999999</v>
      </c>
      <c r="M1233" s="690">
        <v>421.32</v>
      </c>
      <c r="X1233" s="674"/>
      <c r="Y1233" s="675"/>
      <c r="Z1233" s="675"/>
      <c r="AA1233" s="499" t="s">
        <v>2046</v>
      </c>
      <c r="AC1233" s="474"/>
      <c r="AD1233" s="540"/>
      <c r="AE1233" s="717"/>
      <c r="AF1233" s="474"/>
      <c r="AG1233" s="717"/>
      <c r="AH1233" s="499"/>
      <c r="AJ1233" s="499"/>
    </row>
    <row r="1234" spans="1:36" s="472" customFormat="1" ht="15" x14ac:dyDescent="0.25">
      <c r="A1234" s="682"/>
      <c r="B1234" s="683"/>
      <c r="C1234" s="684" t="s">
        <v>3719</v>
      </c>
      <c r="D1234" s="685"/>
      <c r="E1234" s="685"/>
      <c r="F1234" s="685"/>
      <c r="G1234" s="685"/>
      <c r="H1234" s="685"/>
      <c r="I1234" s="685"/>
      <c r="J1234" s="685"/>
      <c r="K1234" s="685"/>
      <c r="L1234" s="685"/>
      <c r="M1234" s="686"/>
      <c r="X1234" s="674"/>
      <c r="Y1234" s="675"/>
      <c r="Z1234" s="675"/>
      <c r="AA1234" s="499"/>
      <c r="AC1234" s="474"/>
      <c r="AD1234" s="540"/>
      <c r="AE1234" s="717"/>
      <c r="AF1234" s="474"/>
      <c r="AG1234" s="717"/>
      <c r="AH1234" s="499"/>
      <c r="AJ1234" s="499"/>
    </row>
    <row r="1235" spans="1:36" s="472" customFormat="1" ht="15" x14ac:dyDescent="0.25">
      <c r="A1235" s="560"/>
      <c r="B1235" s="683"/>
      <c r="C1235" s="684" t="s">
        <v>2051</v>
      </c>
      <c r="D1235" s="685"/>
      <c r="E1235" s="685"/>
      <c r="F1235" s="685"/>
      <c r="G1235" s="685"/>
      <c r="H1235" s="685"/>
      <c r="I1235" s="685"/>
      <c r="J1235" s="685"/>
      <c r="K1235" s="685"/>
      <c r="L1235" s="685"/>
      <c r="M1235" s="687"/>
      <c r="X1235" s="674"/>
      <c r="Y1235" s="675"/>
      <c r="Z1235" s="675"/>
      <c r="AA1235" s="499"/>
      <c r="AC1235" s="474"/>
      <c r="AD1235" s="540"/>
      <c r="AE1235" s="717"/>
      <c r="AF1235" s="474"/>
      <c r="AG1235" s="717"/>
      <c r="AH1235" s="499"/>
      <c r="AJ1235" s="499"/>
    </row>
    <row r="1236" spans="1:36" s="472" customFormat="1" ht="33.75" x14ac:dyDescent="0.25">
      <c r="A1236" s="560"/>
      <c r="B1236" s="691" t="s">
        <v>1670</v>
      </c>
      <c r="C1236" s="1301" t="s">
        <v>1671</v>
      </c>
      <c r="D1236" s="1301"/>
      <c r="E1236" s="1301"/>
      <c r="F1236" s="1301"/>
      <c r="G1236" s="1301"/>
      <c r="H1236" s="1301"/>
      <c r="I1236" s="1301"/>
      <c r="J1236" s="1301"/>
      <c r="K1236" s="1301"/>
      <c r="L1236" s="1301"/>
      <c r="M1236" s="1302"/>
      <c r="X1236" s="674"/>
      <c r="Y1236" s="675"/>
      <c r="Z1236" s="675"/>
      <c r="AA1236" s="499"/>
      <c r="AB1236" s="509" t="s">
        <v>1671</v>
      </c>
      <c r="AC1236" s="474"/>
      <c r="AD1236" s="540"/>
      <c r="AE1236" s="717"/>
      <c r="AF1236" s="474"/>
      <c r="AG1236" s="717"/>
      <c r="AH1236" s="499"/>
      <c r="AJ1236" s="499"/>
    </row>
    <row r="1237" spans="1:36" s="472" customFormat="1" ht="15" x14ac:dyDescent="0.25">
      <c r="A1237" s="843"/>
      <c r="B1237" s="844"/>
      <c r="C1237" s="844"/>
      <c r="D1237" s="844"/>
      <c r="E1237" s="845" t="s">
        <v>3720</v>
      </c>
      <c r="F1237" s="846"/>
      <c r="G1237" s="847"/>
      <c r="H1237" s="666"/>
      <c r="I1237" s="848">
        <v>5660</v>
      </c>
      <c r="J1237" s="849"/>
      <c r="K1237" s="849"/>
      <c r="L1237" s="850"/>
      <c r="M1237" s="851"/>
      <c r="X1237" s="674"/>
      <c r="Y1237" s="675"/>
      <c r="Z1237" s="675"/>
      <c r="AA1237" s="499"/>
      <c r="AC1237" s="474"/>
      <c r="AD1237" s="540"/>
      <c r="AE1237" s="717"/>
      <c r="AF1237" s="474"/>
      <c r="AG1237" s="717"/>
      <c r="AH1237" s="499"/>
      <c r="AJ1237" s="499"/>
    </row>
    <row r="1238" spans="1:36" s="472" customFormat="1" ht="15" x14ac:dyDescent="0.25">
      <c r="A1238" s="843"/>
      <c r="B1238" s="844"/>
      <c r="C1238" s="844"/>
      <c r="D1238" s="844"/>
      <c r="E1238" s="845" t="s">
        <v>3721</v>
      </c>
      <c r="F1238" s="846"/>
      <c r="G1238" s="847"/>
      <c r="H1238" s="666"/>
      <c r="I1238" s="848">
        <v>3904</v>
      </c>
      <c r="J1238" s="849"/>
      <c r="K1238" s="849"/>
      <c r="L1238" s="850"/>
      <c r="M1238" s="851"/>
      <c r="X1238" s="674"/>
      <c r="Y1238" s="675"/>
      <c r="Z1238" s="675"/>
      <c r="AA1238" s="499"/>
      <c r="AC1238" s="474"/>
      <c r="AD1238" s="540"/>
      <c r="AE1238" s="717"/>
      <c r="AF1238" s="474"/>
      <c r="AG1238" s="717"/>
      <c r="AH1238" s="499"/>
      <c r="AJ1238" s="499"/>
    </row>
    <row r="1239" spans="1:36" s="472" customFormat="1" ht="15" x14ac:dyDescent="0.25">
      <c r="A1239" s="843"/>
      <c r="B1239" s="844"/>
      <c r="C1239" s="844"/>
      <c r="D1239" s="844"/>
      <c r="E1239" s="845" t="s">
        <v>2707</v>
      </c>
      <c r="F1239" s="846"/>
      <c r="G1239" s="847"/>
      <c r="H1239" s="666"/>
      <c r="I1239" s="848">
        <v>39787</v>
      </c>
      <c r="J1239" s="849"/>
      <c r="K1239" s="849"/>
      <c r="L1239" s="850"/>
      <c r="M1239" s="851"/>
      <c r="X1239" s="674"/>
      <c r="Y1239" s="675"/>
      <c r="Z1239" s="675"/>
      <c r="AA1239" s="499"/>
      <c r="AC1239" s="474"/>
      <c r="AD1239" s="540"/>
      <c r="AE1239" s="717"/>
      <c r="AF1239" s="474"/>
      <c r="AG1239" s="717"/>
      <c r="AH1239" s="499"/>
      <c r="AJ1239" s="499"/>
    </row>
    <row r="1240" spans="1:36" s="472" customFormat="1" ht="23.25" x14ac:dyDescent="0.25">
      <c r="A1240" s="525"/>
      <c r="B1240" s="692" t="s">
        <v>1898</v>
      </c>
      <c r="C1240" s="1303" t="s">
        <v>1899</v>
      </c>
      <c r="D1240" s="1303"/>
      <c r="E1240" s="1303"/>
      <c r="F1240" s="693" t="s">
        <v>3722</v>
      </c>
      <c r="G1240" s="694" t="s">
        <v>1901</v>
      </c>
      <c r="H1240" s="694"/>
      <c r="I1240" s="694">
        <v>4053.1</v>
      </c>
      <c r="J1240" s="694">
        <v>4053.1</v>
      </c>
      <c r="K1240" s="694"/>
      <c r="L1240" s="695"/>
      <c r="M1240" s="696"/>
      <c r="X1240" s="674"/>
      <c r="Y1240" s="675"/>
      <c r="Z1240" s="675"/>
      <c r="AA1240" s="499"/>
      <c r="AC1240" s="474" t="s">
        <v>1899</v>
      </c>
      <c r="AD1240" s="540"/>
      <c r="AE1240" s="717"/>
      <c r="AF1240" s="474"/>
      <c r="AG1240" s="717"/>
      <c r="AH1240" s="499"/>
      <c r="AJ1240" s="499"/>
    </row>
    <row r="1241" spans="1:36" s="472" customFormat="1" ht="23.25" x14ac:dyDescent="0.25">
      <c r="A1241" s="525"/>
      <c r="B1241" s="692" t="s">
        <v>651</v>
      </c>
      <c r="C1241" s="1303" t="s">
        <v>1676</v>
      </c>
      <c r="D1241" s="1303"/>
      <c r="E1241" s="1303"/>
      <c r="F1241" s="693" t="s">
        <v>3723</v>
      </c>
      <c r="G1241" s="694">
        <v>0</v>
      </c>
      <c r="H1241" s="694">
        <v>0</v>
      </c>
      <c r="I1241" s="694">
        <v>0</v>
      </c>
      <c r="J1241" s="694"/>
      <c r="K1241" s="694">
        <v>0</v>
      </c>
      <c r="L1241" s="695"/>
      <c r="M1241" s="696"/>
      <c r="X1241" s="674"/>
      <c r="Y1241" s="675"/>
      <c r="Z1241" s="675"/>
      <c r="AA1241" s="499"/>
      <c r="AC1241" s="474" t="s">
        <v>1676</v>
      </c>
      <c r="AD1241" s="540"/>
      <c r="AE1241" s="717"/>
      <c r="AF1241" s="474"/>
      <c r="AG1241" s="717"/>
      <c r="AH1241" s="499"/>
      <c r="AJ1241" s="499"/>
    </row>
    <row r="1242" spans="1:36" s="472" customFormat="1" ht="45.75" x14ac:dyDescent="0.25">
      <c r="A1242" s="525"/>
      <c r="B1242" s="692" t="s">
        <v>2054</v>
      </c>
      <c r="C1242" s="1303" t="s">
        <v>2055</v>
      </c>
      <c r="D1242" s="1303"/>
      <c r="E1242" s="1303"/>
      <c r="F1242" s="693" t="s">
        <v>3724</v>
      </c>
      <c r="G1242" s="694">
        <v>179.46</v>
      </c>
      <c r="H1242" s="694" t="s">
        <v>2057</v>
      </c>
      <c r="I1242" s="694">
        <v>3494.09</v>
      </c>
      <c r="J1242" s="694"/>
      <c r="K1242" s="694" t="s">
        <v>3725</v>
      </c>
      <c r="L1242" s="695"/>
      <c r="M1242" s="696"/>
      <c r="X1242" s="674"/>
      <c r="Y1242" s="675"/>
      <c r="Z1242" s="675"/>
      <c r="AA1242" s="499"/>
      <c r="AC1242" s="474" t="s">
        <v>2055</v>
      </c>
      <c r="AD1242" s="540"/>
      <c r="AE1242" s="717"/>
      <c r="AF1242" s="474"/>
      <c r="AG1242" s="717"/>
      <c r="AH1242" s="499"/>
      <c r="AJ1242" s="499"/>
    </row>
    <row r="1243" spans="1:36" s="472" customFormat="1" ht="34.5" x14ac:dyDescent="0.25">
      <c r="A1243" s="525"/>
      <c r="B1243" s="692" t="s">
        <v>1678</v>
      </c>
      <c r="C1243" s="1303" t="s">
        <v>1679</v>
      </c>
      <c r="D1243" s="1303"/>
      <c r="E1243" s="1303"/>
      <c r="F1243" s="693" t="s">
        <v>3726</v>
      </c>
      <c r="G1243" s="694">
        <v>111.99</v>
      </c>
      <c r="H1243" s="694" t="s">
        <v>1681</v>
      </c>
      <c r="I1243" s="694">
        <v>57.11</v>
      </c>
      <c r="J1243" s="694"/>
      <c r="K1243" s="694" t="s">
        <v>3727</v>
      </c>
      <c r="L1243" s="695"/>
      <c r="M1243" s="696"/>
      <c r="X1243" s="674"/>
      <c r="Y1243" s="675"/>
      <c r="Z1243" s="675"/>
      <c r="AA1243" s="499"/>
      <c r="AC1243" s="474" t="s">
        <v>1679</v>
      </c>
      <c r="AD1243" s="540"/>
      <c r="AE1243" s="717"/>
      <c r="AF1243" s="474"/>
      <c r="AG1243" s="717"/>
      <c r="AH1243" s="499"/>
      <c r="AJ1243" s="499"/>
    </row>
    <row r="1244" spans="1:36" s="472" customFormat="1" ht="34.5" x14ac:dyDescent="0.25">
      <c r="A1244" s="525"/>
      <c r="B1244" s="692" t="s">
        <v>2061</v>
      </c>
      <c r="C1244" s="1303" t="s">
        <v>2062</v>
      </c>
      <c r="D1244" s="1303"/>
      <c r="E1244" s="1303"/>
      <c r="F1244" s="693" t="s">
        <v>3728</v>
      </c>
      <c r="G1244" s="694">
        <v>6.9</v>
      </c>
      <c r="H1244" s="694" t="s">
        <v>2064</v>
      </c>
      <c r="I1244" s="694">
        <v>69.69</v>
      </c>
      <c r="J1244" s="694"/>
      <c r="K1244" s="694" t="s">
        <v>3729</v>
      </c>
      <c r="L1244" s="695"/>
      <c r="M1244" s="696"/>
      <c r="X1244" s="674"/>
      <c r="Y1244" s="675"/>
      <c r="Z1244" s="675"/>
      <c r="AA1244" s="499"/>
      <c r="AC1244" s="474" t="s">
        <v>2062</v>
      </c>
      <c r="AD1244" s="540"/>
      <c r="AE1244" s="717"/>
      <c r="AF1244" s="474"/>
      <c r="AG1244" s="717"/>
      <c r="AH1244" s="499"/>
      <c r="AJ1244" s="499"/>
    </row>
    <row r="1245" spans="1:36" s="472" customFormat="1" ht="34.5" x14ac:dyDescent="0.25">
      <c r="A1245" s="525"/>
      <c r="B1245" s="692" t="s">
        <v>2066</v>
      </c>
      <c r="C1245" s="1303" t="s">
        <v>2067</v>
      </c>
      <c r="D1245" s="1303"/>
      <c r="E1245" s="1303"/>
      <c r="F1245" s="693" t="s">
        <v>3730</v>
      </c>
      <c r="G1245" s="694">
        <v>80.349999999999994</v>
      </c>
      <c r="H1245" s="694" t="s">
        <v>2069</v>
      </c>
      <c r="I1245" s="694">
        <v>8044.64</v>
      </c>
      <c r="J1245" s="694"/>
      <c r="K1245" s="694" t="s">
        <v>3731</v>
      </c>
      <c r="L1245" s="695"/>
      <c r="M1245" s="696"/>
      <c r="X1245" s="674"/>
      <c r="Y1245" s="675"/>
      <c r="Z1245" s="675"/>
      <c r="AA1245" s="499"/>
      <c r="AC1245" s="474" t="s">
        <v>2067</v>
      </c>
      <c r="AD1245" s="540"/>
      <c r="AE1245" s="717"/>
      <c r="AF1245" s="474"/>
      <c r="AG1245" s="717"/>
      <c r="AH1245" s="499"/>
      <c r="AJ1245" s="499"/>
    </row>
    <row r="1246" spans="1:36" s="472" customFormat="1" ht="34.5" x14ac:dyDescent="0.25">
      <c r="A1246" s="525"/>
      <c r="B1246" s="692" t="s">
        <v>836</v>
      </c>
      <c r="C1246" s="1303" t="s">
        <v>1766</v>
      </c>
      <c r="D1246" s="1303"/>
      <c r="E1246" s="1303"/>
      <c r="F1246" s="693" t="s">
        <v>3732</v>
      </c>
      <c r="G1246" s="694">
        <v>65.709999999999994</v>
      </c>
      <c r="H1246" s="694" t="s">
        <v>1768</v>
      </c>
      <c r="I1246" s="694">
        <v>78.19</v>
      </c>
      <c r="J1246" s="694"/>
      <c r="K1246" s="694" t="s">
        <v>3733</v>
      </c>
      <c r="L1246" s="695"/>
      <c r="M1246" s="696"/>
      <c r="X1246" s="674"/>
      <c r="Y1246" s="675"/>
      <c r="Z1246" s="675"/>
      <c r="AA1246" s="499"/>
      <c r="AC1246" s="474" t="s">
        <v>1766</v>
      </c>
      <c r="AD1246" s="540"/>
      <c r="AE1246" s="717"/>
      <c r="AF1246" s="474"/>
      <c r="AG1246" s="717"/>
      <c r="AH1246" s="499"/>
      <c r="AJ1246" s="499"/>
    </row>
    <row r="1247" spans="1:36" s="472" customFormat="1" ht="23.25" x14ac:dyDescent="0.25">
      <c r="A1247" s="533" t="s">
        <v>875</v>
      </c>
      <c r="B1247" s="704" t="s">
        <v>1770</v>
      </c>
      <c r="C1247" s="1314" t="s">
        <v>1272</v>
      </c>
      <c r="D1247" s="1314"/>
      <c r="E1247" s="1314"/>
      <c r="F1247" s="705" t="s">
        <v>1950</v>
      </c>
      <c r="G1247" s="706">
        <v>2.44</v>
      </c>
      <c r="H1247" s="706"/>
      <c r="I1247" s="706">
        <v>0</v>
      </c>
      <c r="J1247" s="706"/>
      <c r="K1247" s="706"/>
      <c r="L1247" s="707"/>
      <c r="M1247" s="708"/>
      <c r="X1247" s="674"/>
      <c r="Y1247" s="675"/>
      <c r="Z1247" s="675"/>
      <c r="AA1247" s="499"/>
      <c r="AC1247" s="474"/>
      <c r="AD1247" s="540" t="s">
        <v>1272</v>
      </c>
      <c r="AE1247" s="717"/>
      <c r="AF1247" s="474"/>
      <c r="AG1247" s="717"/>
      <c r="AH1247" s="499"/>
      <c r="AJ1247" s="499"/>
    </row>
    <row r="1248" spans="1:36" s="472" customFormat="1" ht="23.25" x14ac:dyDescent="0.25">
      <c r="A1248" s="525"/>
      <c r="B1248" s="692" t="s">
        <v>2073</v>
      </c>
      <c r="C1248" s="1303" t="s">
        <v>2074</v>
      </c>
      <c r="D1248" s="1303"/>
      <c r="E1248" s="1303"/>
      <c r="F1248" s="693" t="s">
        <v>3012</v>
      </c>
      <c r="G1248" s="694">
        <v>30030</v>
      </c>
      <c r="H1248" s="694"/>
      <c r="I1248" s="694">
        <v>6.01</v>
      </c>
      <c r="J1248" s="694"/>
      <c r="K1248" s="694"/>
      <c r="L1248" s="695"/>
      <c r="M1248" s="696"/>
      <c r="X1248" s="674"/>
      <c r="Y1248" s="675"/>
      <c r="Z1248" s="675"/>
      <c r="AA1248" s="499"/>
      <c r="AC1248" s="474" t="s">
        <v>2074</v>
      </c>
      <c r="AD1248" s="540"/>
      <c r="AE1248" s="717"/>
      <c r="AF1248" s="474"/>
      <c r="AG1248" s="717"/>
      <c r="AH1248" s="499"/>
      <c r="AJ1248" s="499"/>
    </row>
    <row r="1249" spans="1:36" s="472" customFormat="1" ht="23.25" x14ac:dyDescent="0.25">
      <c r="A1249" s="525"/>
      <c r="B1249" s="692" t="s">
        <v>1838</v>
      </c>
      <c r="C1249" s="1303" t="s">
        <v>1839</v>
      </c>
      <c r="D1249" s="1303"/>
      <c r="E1249" s="1303"/>
      <c r="F1249" s="693" t="s">
        <v>3734</v>
      </c>
      <c r="G1249" s="694">
        <v>9040.01</v>
      </c>
      <c r="H1249" s="694"/>
      <c r="I1249" s="694">
        <v>48.82</v>
      </c>
      <c r="J1249" s="694"/>
      <c r="K1249" s="694"/>
      <c r="L1249" s="695"/>
      <c r="M1249" s="696"/>
      <c r="X1249" s="674"/>
      <c r="Y1249" s="675"/>
      <c r="Z1249" s="675"/>
      <c r="AA1249" s="499"/>
      <c r="AC1249" s="474" t="s">
        <v>1839</v>
      </c>
      <c r="AD1249" s="540"/>
      <c r="AE1249" s="717"/>
      <c r="AF1249" s="474"/>
      <c r="AG1249" s="717"/>
      <c r="AH1249" s="499"/>
      <c r="AJ1249" s="499"/>
    </row>
    <row r="1250" spans="1:36" s="472" customFormat="1" ht="45.75" x14ac:dyDescent="0.25">
      <c r="A1250" s="525"/>
      <c r="B1250" s="692" t="s">
        <v>2077</v>
      </c>
      <c r="C1250" s="1303" t="s">
        <v>2078</v>
      </c>
      <c r="D1250" s="1303"/>
      <c r="E1250" s="1303"/>
      <c r="F1250" s="693" t="s">
        <v>3735</v>
      </c>
      <c r="G1250" s="694">
        <v>67.099999999999994</v>
      </c>
      <c r="H1250" s="694"/>
      <c r="I1250" s="694">
        <v>181.17</v>
      </c>
      <c r="J1250" s="694"/>
      <c r="K1250" s="694"/>
      <c r="L1250" s="695"/>
      <c r="M1250" s="696"/>
      <c r="X1250" s="674"/>
      <c r="Y1250" s="675"/>
      <c r="Z1250" s="675"/>
      <c r="AA1250" s="499"/>
      <c r="AC1250" s="474" t="s">
        <v>2078</v>
      </c>
      <c r="AD1250" s="540"/>
      <c r="AE1250" s="717"/>
      <c r="AF1250" s="474"/>
      <c r="AG1250" s="717"/>
      <c r="AH1250" s="499"/>
      <c r="AJ1250" s="499"/>
    </row>
    <row r="1251" spans="1:36" s="472" customFormat="1" ht="23.25" x14ac:dyDescent="0.25">
      <c r="A1251" s="533" t="s">
        <v>875</v>
      </c>
      <c r="B1251" s="704" t="s">
        <v>2080</v>
      </c>
      <c r="C1251" s="1314" t="s">
        <v>2081</v>
      </c>
      <c r="D1251" s="1314"/>
      <c r="E1251" s="1314"/>
      <c r="F1251" s="705" t="s">
        <v>1950</v>
      </c>
      <c r="G1251" s="706">
        <v>0</v>
      </c>
      <c r="H1251" s="706"/>
      <c r="I1251" s="706">
        <v>0</v>
      </c>
      <c r="J1251" s="706"/>
      <c r="K1251" s="706"/>
      <c r="L1251" s="707"/>
      <c r="M1251" s="708"/>
      <c r="X1251" s="674"/>
      <c r="Y1251" s="675"/>
      <c r="Z1251" s="675"/>
      <c r="AA1251" s="499"/>
      <c r="AC1251" s="474"/>
      <c r="AD1251" s="540" t="s">
        <v>2081</v>
      </c>
      <c r="AE1251" s="717"/>
      <c r="AF1251" s="474"/>
      <c r="AG1251" s="717"/>
      <c r="AH1251" s="499"/>
      <c r="AJ1251" s="499"/>
    </row>
    <row r="1252" spans="1:36" s="472" customFormat="1" ht="34.5" x14ac:dyDescent="0.25">
      <c r="A1252" s="533" t="s">
        <v>875</v>
      </c>
      <c r="B1252" s="704" t="s">
        <v>2082</v>
      </c>
      <c r="C1252" s="1314" t="s">
        <v>2083</v>
      </c>
      <c r="D1252" s="1314"/>
      <c r="E1252" s="1314"/>
      <c r="F1252" s="705" t="s">
        <v>1950</v>
      </c>
      <c r="G1252" s="706">
        <v>412</v>
      </c>
      <c r="H1252" s="706"/>
      <c r="I1252" s="706">
        <v>0</v>
      </c>
      <c r="J1252" s="706"/>
      <c r="K1252" s="706"/>
      <c r="L1252" s="707"/>
      <c r="M1252" s="708"/>
      <c r="X1252" s="674"/>
      <c r="Y1252" s="675"/>
      <c r="Z1252" s="675"/>
      <c r="AA1252" s="499"/>
      <c r="AC1252" s="474"/>
      <c r="AD1252" s="540" t="s">
        <v>2083</v>
      </c>
      <c r="AE1252" s="717"/>
      <c r="AF1252" s="474"/>
      <c r="AG1252" s="717"/>
      <c r="AH1252" s="499"/>
      <c r="AJ1252" s="499"/>
    </row>
    <row r="1253" spans="1:36" s="472" customFormat="1" ht="45.75" x14ac:dyDescent="0.25">
      <c r="A1253" s="525" t="s">
        <v>2084</v>
      </c>
      <c r="B1253" s="692" t="s">
        <v>2085</v>
      </c>
      <c r="C1253" s="1303" t="s">
        <v>2086</v>
      </c>
      <c r="D1253" s="1303"/>
      <c r="E1253" s="1303"/>
      <c r="F1253" s="693" t="s">
        <v>3736</v>
      </c>
      <c r="G1253" s="694">
        <v>1553</v>
      </c>
      <c r="H1253" s="694"/>
      <c r="I1253" s="694">
        <v>5451.03</v>
      </c>
      <c r="J1253" s="694"/>
      <c r="K1253" s="694"/>
      <c r="L1253" s="695"/>
      <c r="M1253" s="696"/>
      <c r="X1253" s="674"/>
      <c r="Y1253" s="675"/>
      <c r="Z1253" s="675"/>
      <c r="AA1253" s="499"/>
      <c r="AC1253" s="474"/>
      <c r="AD1253" s="540"/>
      <c r="AE1253" s="717"/>
      <c r="AF1253" s="474" t="s">
        <v>2086</v>
      </c>
      <c r="AG1253" s="717"/>
      <c r="AH1253" s="499"/>
      <c r="AJ1253" s="499"/>
    </row>
    <row r="1254" spans="1:36" s="472" customFormat="1" ht="45.75" x14ac:dyDescent="0.25">
      <c r="A1254" s="711" t="s">
        <v>1951</v>
      </c>
      <c r="B1254" s="712" t="s">
        <v>2085</v>
      </c>
      <c r="C1254" s="1315" t="s">
        <v>2086</v>
      </c>
      <c r="D1254" s="1315"/>
      <c r="E1254" s="1315"/>
      <c r="F1254" s="713" t="s">
        <v>3737</v>
      </c>
      <c r="G1254" s="714">
        <v>1553</v>
      </c>
      <c r="H1254" s="714"/>
      <c r="I1254" s="714">
        <v>54510.3</v>
      </c>
      <c r="J1254" s="714"/>
      <c r="K1254" s="714"/>
      <c r="L1254" s="715"/>
      <c r="M1254" s="716"/>
      <c r="X1254" s="674"/>
      <c r="Y1254" s="675"/>
      <c r="Z1254" s="675"/>
      <c r="AA1254" s="499"/>
      <c r="AC1254" s="474"/>
      <c r="AD1254" s="540"/>
      <c r="AE1254" s="717"/>
      <c r="AF1254" s="474"/>
      <c r="AG1254" s="717" t="s">
        <v>2086</v>
      </c>
      <c r="AH1254" s="499"/>
      <c r="AJ1254" s="499"/>
    </row>
    <row r="1255" spans="1:36" s="472" customFormat="1" ht="23.25" x14ac:dyDescent="0.25">
      <c r="A1255" s="533" t="s">
        <v>878</v>
      </c>
      <c r="B1255" s="704" t="s">
        <v>2089</v>
      </c>
      <c r="C1255" s="1314" t="s">
        <v>2090</v>
      </c>
      <c r="D1255" s="1314"/>
      <c r="E1255" s="1314"/>
      <c r="F1255" s="705" t="s">
        <v>3738</v>
      </c>
      <c r="G1255" s="706">
        <v>0</v>
      </c>
      <c r="H1255" s="706"/>
      <c r="I1255" s="706">
        <v>0</v>
      </c>
      <c r="J1255" s="706"/>
      <c r="K1255" s="706"/>
      <c r="L1255" s="707"/>
      <c r="M1255" s="708"/>
      <c r="X1255" s="674"/>
      <c r="Y1255" s="675"/>
      <c r="Z1255" s="675"/>
      <c r="AA1255" s="499"/>
      <c r="AC1255" s="474"/>
      <c r="AD1255" s="540" t="s">
        <v>2090</v>
      </c>
      <c r="AE1255" s="717"/>
      <c r="AF1255" s="474"/>
      <c r="AG1255" s="717"/>
      <c r="AH1255" s="499"/>
      <c r="AJ1255" s="499"/>
    </row>
    <row r="1256" spans="1:36" s="472" customFormat="1" ht="23.25" x14ac:dyDescent="0.25">
      <c r="A1256" s="525"/>
      <c r="B1256" s="692" t="s">
        <v>2092</v>
      </c>
      <c r="C1256" s="1303" t="s">
        <v>2093</v>
      </c>
      <c r="D1256" s="1303"/>
      <c r="E1256" s="1303"/>
      <c r="F1256" s="693" t="s">
        <v>3739</v>
      </c>
      <c r="G1256" s="694">
        <v>176.1</v>
      </c>
      <c r="H1256" s="694"/>
      <c r="I1256" s="694">
        <v>380.38</v>
      </c>
      <c r="J1256" s="694"/>
      <c r="K1256" s="694"/>
      <c r="L1256" s="695"/>
      <c r="M1256" s="696"/>
      <c r="X1256" s="674"/>
      <c r="Y1256" s="675"/>
      <c r="Z1256" s="675"/>
      <c r="AA1256" s="499"/>
      <c r="AC1256" s="474" t="s">
        <v>2093</v>
      </c>
      <c r="AD1256" s="540"/>
      <c r="AE1256" s="717"/>
      <c r="AF1256" s="474"/>
      <c r="AG1256" s="717"/>
      <c r="AH1256" s="499"/>
      <c r="AJ1256" s="499"/>
    </row>
    <row r="1257" spans="1:36" s="472" customFormat="1" ht="23.25" x14ac:dyDescent="0.25">
      <c r="A1257" s="525"/>
      <c r="B1257" s="692" t="s">
        <v>2095</v>
      </c>
      <c r="C1257" s="1303" t="s">
        <v>2096</v>
      </c>
      <c r="D1257" s="1303"/>
      <c r="E1257" s="1303"/>
      <c r="F1257" s="693" t="s">
        <v>3740</v>
      </c>
      <c r="G1257" s="694">
        <v>207.8</v>
      </c>
      <c r="H1257" s="694"/>
      <c r="I1257" s="694">
        <v>437.63</v>
      </c>
      <c r="J1257" s="694"/>
      <c r="K1257" s="694"/>
      <c r="L1257" s="695"/>
      <c r="M1257" s="696"/>
      <c r="X1257" s="674"/>
      <c r="Y1257" s="675"/>
      <c r="Z1257" s="675"/>
      <c r="AA1257" s="499"/>
      <c r="AC1257" s="474" t="s">
        <v>2096</v>
      </c>
      <c r="AD1257" s="540"/>
      <c r="AE1257" s="717"/>
      <c r="AF1257" s="474"/>
      <c r="AG1257" s="717"/>
      <c r="AH1257" s="499"/>
      <c r="AJ1257" s="499"/>
    </row>
    <row r="1258" spans="1:36" s="472" customFormat="1" ht="23.25" x14ac:dyDescent="0.25">
      <c r="A1258" s="525"/>
      <c r="B1258" s="692" t="s">
        <v>2098</v>
      </c>
      <c r="C1258" s="1303" t="s">
        <v>2099</v>
      </c>
      <c r="D1258" s="1303"/>
      <c r="E1258" s="1303"/>
      <c r="F1258" s="693" t="s">
        <v>3741</v>
      </c>
      <c r="G1258" s="694">
        <v>3468.64</v>
      </c>
      <c r="H1258" s="694"/>
      <c r="I1258" s="694">
        <v>1873.07</v>
      </c>
      <c r="J1258" s="694"/>
      <c r="K1258" s="694"/>
      <c r="L1258" s="695"/>
      <c r="M1258" s="696"/>
      <c r="X1258" s="674"/>
      <c r="Y1258" s="675"/>
      <c r="Z1258" s="675"/>
      <c r="AA1258" s="499"/>
      <c r="AC1258" s="474" t="s">
        <v>2099</v>
      </c>
      <c r="AD1258" s="540"/>
      <c r="AE1258" s="717"/>
      <c r="AF1258" s="474"/>
      <c r="AG1258" s="717"/>
      <c r="AH1258" s="499"/>
      <c r="AJ1258" s="499"/>
    </row>
    <row r="1259" spans="1:36" s="472" customFormat="1" ht="23.25" x14ac:dyDescent="0.25">
      <c r="A1259" s="533" t="s">
        <v>878</v>
      </c>
      <c r="B1259" s="704" t="s">
        <v>2101</v>
      </c>
      <c r="C1259" s="1314" t="s">
        <v>2102</v>
      </c>
      <c r="D1259" s="1314"/>
      <c r="E1259" s="1314"/>
      <c r="F1259" s="705" t="s">
        <v>3742</v>
      </c>
      <c r="G1259" s="706">
        <v>0</v>
      </c>
      <c r="H1259" s="706"/>
      <c r="I1259" s="706">
        <v>0</v>
      </c>
      <c r="J1259" s="706"/>
      <c r="K1259" s="706"/>
      <c r="L1259" s="707"/>
      <c r="M1259" s="708"/>
      <c r="X1259" s="674"/>
      <c r="Y1259" s="675"/>
      <c r="Z1259" s="675"/>
      <c r="AA1259" s="499"/>
      <c r="AC1259" s="474"/>
      <c r="AD1259" s="540" t="s">
        <v>2102</v>
      </c>
      <c r="AE1259" s="717"/>
      <c r="AF1259" s="474"/>
      <c r="AG1259" s="717"/>
      <c r="AH1259" s="499"/>
      <c r="AJ1259" s="499"/>
    </row>
    <row r="1260" spans="1:36" s="472" customFormat="1" ht="34.5" x14ac:dyDescent="0.25">
      <c r="A1260" s="525"/>
      <c r="B1260" s="692" t="s">
        <v>2104</v>
      </c>
      <c r="C1260" s="1303" t="s">
        <v>2105</v>
      </c>
      <c r="D1260" s="1303"/>
      <c r="E1260" s="1303"/>
      <c r="F1260" s="693" t="s">
        <v>3743</v>
      </c>
      <c r="G1260" s="694">
        <v>11.99</v>
      </c>
      <c r="H1260" s="694"/>
      <c r="I1260" s="694">
        <v>97.12</v>
      </c>
      <c r="J1260" s="694"/>
      <c r="K1260" s="694"/>
      <c r="L1260" s="695"/>
      <c r="M1260" s="696"/>
      <c r="X1260" s="674"/>
      <c r="Y1260" s="675"/>
      <c r="Z1260" s="675"/>
      <c r="AA1260" s="499"/>
      <c r="AC1260" s="474" t="s">
        <v>2105</v>
      </c>
      <c r="AD1260" s="540"/>
      <c r="AE1260" s="717"/>
      <c r="AF1260" s="474"/>
      <c r="AG1260" s="717"/>
      <c r="AH1260" s="499"/>
      <c r="AJ1260" s="499"/>
    </row>
    <row r="1261" spans="1:36" s="472" customFormat="1" ht="45.75" x14ac:dyDescent="0.25">
      <c r="A1261" s="525"/>
      <c r="B1261" s="692" t="s">
        <v>2107</v>
      </c>
      <c r="C1261" s="1303" t="s">
        <v>2108</v>
      </c>
      <c r="D1261" s="1303"/>
      <c r="E1261" s="1303"/>
      <c r="F1261" s="693" t="s">
        <v>3744</v>
      </c>
      <c r="G1261" s="694">
        <v>272.62</v>
      </c>
      <c r="H1261" s="694"/>
      <c r="I1261" s="694">
        <v>36.799999999999997</v>
      </c>
      <c r="J1261" s="694"/>
      <c r="K1261" s="694"/>
      <c r="L1261" s="695"/>
      <c r="M1261" s="696"/>
      <c r="X1261" s="674"/>
      <c r="Y1261" s="675"/>
      <c r="Z1261" s="675"/>
      <c r="AA1261" s="499"/>
      <c r="AC1261" s="474" t="s">
        <v>2108</v>
      </c>
      <c r="AD1261" s="540"/>
      <c r="AE1261" s="717"/>
      <c r="AF1261" s="474"/>
      <c r="AG1261" s="717"/>
      <c r="AH1261" s="499"/>
      <c r="AJ1261" s="499"/>
    </row>
    <row r="1262" spans="1:36" s="472" customFormat="1" ht="57" x14ac:dyDescent="0.25">
      <c r="A1262" s="525"/>
      <c r="B1262" s="692" t="s">
        <v>2110</v>
      </c>
      <c r="C1262" s="1303" t="s">
        <v>2111</v>
      </c>
      <c r="D1262" s="1303"/>
      <c r="E1262" s="1303"/>
      <c r="F1262" s="693" t="s">
        <v>3745</v>
      </c>
      <c r="G1262" s="694">
        <v>156.83000000000001</v>
      </c>
      <c r="H1262" s="694"/>
      <c r="I1262" s="694">
        <v>42.34</v>
      </c>
      <c r="J1262" s="694"/>
      <c r="K1262" s="694"/>
      <c r="L1262" s="695"/>
      <c r="M1262" s="696"/>
      <c r="X1262" s="674"/>
      <c r="Y1262" s="675"/>
      <c r="Z1262" s="675"/>
      <c r="AA1262" s="499"/>
      <c r="AC1262" s="474" t="s">
        <v>2111</v>
      </c>
      <c r="AD1262" s="540"/>
      <c r="AE1262" s="717"/>
      <c r="AF1262" s="474"/>
      <c r="AG1262" s="717"/>
      <c r="AH1262" s="499"/>
      <c r="AJ1262" s="499"/>
    </row>
    <row r="1263" spans="1:36" s="472" customFormat="1" ht="23.25" x14ac:dyDescent="0.25">
      <c r="A1263" s="533" t="s">
        <v>878</v>
      </c>
      <c r="B1263" s="704" t="s">
        <v>2113</v>
      </c>
      <c r="C1263" s="1314" t="s">
        <v>2114</v>
      </c>
      <c r="D1263" s="1314"/>
      <c r="E1263" s="1314"/>
      <c r="F1263" s="705" t="s">
        <v>3746</v>
      </c>
      <c r="G1263" s="706">
        <v>0</v>
      </c>
      <c r="H1263" s="706"/>
      <c r="I1263" s="706">
        <v>0</v>
      </c>
      <c r="J1263" s="706"/>
      <c r="K1263" s="706"/>
      <c r="L1263" s="707"/>
      <c r="M1263" s="708"/>
      <c r="X1263" s="674"/>
      <c r="Y1263" s="675"/>
      <c r="Z1263" s="675"/>
      <c r="AA1263" s="499"/>
      <c r="AC1263" s="474"/>
      <c r="AD1263" s="540" t="s">
        <v>2114</v>
      </c>
      <c r="AE1263" s="717"/>
      <c r="AF1263" s="474"/>
      <c r="AG1263" s="717"/>
      <c r="AH1263" s="499"/>
      <c r="AJ1263" s="499"/>
    </row>
    <row r="1264" spans="1:36" s="472" customFormat="1" ht="45" x14ac:dyDescent="0.25">
      <c r="A1264" s="676" t="s">
        <v>1534</v>
      </c>
      <c r="B1264" s="677" t="s">
        <v>2041</v>
      </c>
      <c r="C1264" s="1304" t="s">
        <v>1269</v>
      </c>
      <c r="D1264" s="1304"/>
      <c r="E1264" s="1304"/>
      <c r="F1264" s="698">
        <v>13.5</v>
      </c>
      <c r="G1264" s="679">
        <v>480</v>
      </c>
      <c r="H1264" s="679"/>
      <c r="I1264" s="679">
        <v>6480</v>
      </c>
      <c r="J1264" s="679"/>
      <c r="K1264" s="680"/>
      <c r="L1264" s="681">
        <v>0</v>
      </c>
      <c r="M1264" s="681">
        <v>0</v>
      </c>
      <c r="X1264" s="674"/>
      <c r="Y1264" s="675"/>
      <c r="Z1264" s="675"/>
      <c r="AA1264" s="499" t="s">
        <v>1269</v>
      </c>
      <c r="AC1264" s="474"/>
      <c r="AD1264" s="540"/>
      <c r="AE1264" s="717"/>
      <c r="AF1264" s="474"/>
      <c r="AG1264" s="717"/>
      <c r="AH1264" s="499"/>
      <c r="AJ1264" s="499"/>
    </row>
    <row r="1265" spans="1:36" s="472" customFormat="1" ht="15" x14ac:dyDescent="0.25">
      <c r="A1265" s="682"/>
      <c r="B1265" s="683"/>
      <c r="C1265" s="684" t="s">
        <v>3747</v>
      </c>
      <c r="D1265" s="685"/>
      <c r="E1265" s="685"/>
      <c r="F1265" s="685"/>
      <c r="G1265" s="685"/>
      <c r="H1265" s="685"/>
      <c r="I1265" s="685"/>
      <c r="J1265" s="685"/>
      <c r="K1265" s="685"/>
      <c r="L1265" s="685"/>
      <c r="M1265" s="686"/>
      <c r="X1265" s="674"/>
      <c r="Y1265" s="675"/>
      <c r="Z1265" s="675"/>
      <c r="AA1265" s="499"/>
      <c r="AC1265" s="474"/>
      <c r="AD1265" s="540"/>
      <c r="AE1265" s="717"/>
      <c r="AF1265" s="474"/>
      <c r="AG1265" s="717"/>
      <c r="AH1265" s="499"/>
      <c r="AJ1265" s="499"/>
    </row>
    <row r="1266" spans="1:36" s="472" customFormat="1" ht="45" x14ac:dyDescent="0.25">
      <c r="A1266" s="676" t="s">
        <v>1536</v>
      </c>
      <c r="B1266" s="677" t="s">
        <v>2043</v>
      </c>
      <c r="C1266" s="1304" t="s">
        <v>1272</v>
      </c>
      <c r="D1266" s="1304"/>
      <c r="E1266" s="1304"/>
      <c r="F1266" s="698">
        <v>5.4</v>
      </c>
      <c r="G1266" s="679">
        <v>2.44</v>
      </c>
      <c r="H1266" s="679"/>
      <c r="I1266" s="679">
        <v>13</v>
      </c>
      <c r="J1266" s="679"/>
      <c r="K1266" s="680"/>
      <c r="L1266" s="681">
        <v>0</v>
      </c>
      <c r="M1266" s="681">
        <v>0</v>
      </c>
      <c r="X1266" s="674"/>
      <c r="Y1266" s="675"/>
      <c r="Z1266" s="675"/>
      <c r="AA1266" s="499" t="s">
        <v>1272</v>
      </c>
      <c r="AC1266" s="474"/>
      <c r="AD1266" s="540"/>
      <c r="AE1266" s="717"/>
      <c r="AF1266" s="474"/>
      <c r="AG1266" s="717"/>
      <c r="AH1266" s="499"/>
      <c r="AJ1266" s="499"/>
    </row>
    <row r="1267" spans="1:36" s="472" customFormat="1" ht="15" x14ac:dyDescent="0.25">
      <c r="A1267" s="682"/>
      <c r="B1267" s="683"/>
      <c r="C1267" s="684" t="s">
        <v>3748</v>
      </c>
      <c r="D1267" s="685"/>
      <c r="E1267" s="685"/>
      <c r="F1267" s="685"/>
      <c r="G1267" s="685"/>
      <c r="H1267" s="685"/>
      <c r="I1267" s="685"/>
      <c r="J1267" s="685"/>
      <c r="K1267" s="685"/>
      <c r="L1267" s="685"/>
      <c r="M1267" s="686"/>
      <c r="X1267" s="674"/>
      <c r="Y1267" s="675"/>
      <c r="Z1267" s="675"/>
      <c r="AA1267" s="499"/>
      <c r="AC1267" s="474"/>
      <c r="AD1267" s="540"/>
      <c r="AE1267" s="717"/>
      <c r="AF1267" s="474"/>
      <c r="AG1267" s="717"/>
      <c r="AH1267" s="499"/>
      <c r="AJ1267" s="499"/>
    </row>
    <row r="1268" spans="1:36" s="472" customFormat="1" ht="34.5" x14ac:dyDescent="0.25">
      <c r="A1268" s="676" t="s">
        <v>1538</v>
      </c>
      <c r="B1268" s="677" t="s">
        <v>1352</v>
      </c>
      <c r="C1268" s="1304" t="s">
        <v>1283</v>
      </c>
      <c r="D1268" s="1304"/>
      <c r="E1268" s="1304"/>
      <c r="F1268" s="688">
        <v>10</v>
      </c>
      <c r="G1268" s="679" t="s">
        <v>2118</v>
      </c>
      <c r="H1268" s="679"/>
      <c r="I1268" s="679">
        <v>23929</v>
      </c>
      <c r="J1268" s="679"/>
      <c r="K1268" s="680"/>
      <c r="L1268" s="681">
        <v>0</v>
      </c>
      <c r="M1268" s="681">
        <v>0</v>
      </c>
      <c r="X1268" s="674"/>
      <c r="Y1268" s="675"/>
      <c r="Z1268" s="675"/>
      <c r="AA1268" s="499" t="s">
        <v>1283</v>
      </c>
      <c r="AC1268" s="474"/>
      <c r="AD1268" s="540"/>
      <c r="AE1268" s="717"/>
      <c r="AF1268" s="474"/>
      <c r="AG1268" s="717"/>
      <c r="AH1268" s="499"/>
      <c r="AJ1268" s="499"/>
    </row>
    <row r="1269" spans="1:36" s="472" customFormat="1" ht="15" x14ac:dyDescent="0.25">
      <c r="A1269" s="682"/>
      <c r="B1269" s="683"/>
      <c r="C1269" s="684" t="s">
        <v>3749</v>
      </c>
      <c r="D1269" s="685"/>
      <c r="E1269" s="685"/>
      <c r="F1269" s="685"/>
      <c r="G1269" s="685"/>
      <c r="H1269" s="685"/>
      <c r="I1269" s="685"/>
      <c r="J1269" s="685"/>
      <c r="K1269" s="685"/>
      <c r="L1269" s="685"/>
      <c r="M1269" s="686"/>
      <c r="X1269" s="674"/>
      <c r="Y1269" s="675"/>
      <c r="Z1269" s="675"/>
      <c r="AA1269" s="499"/>
      <c r="AC1269" s="474"/>
      <c r="AD1269" s="540"/>
      <c r="AE1269" s="717"/>
      <c r="AF1269" s="474"/>
      <c r="AG1269" s="717"/>
      <c r="AH1269" s="499"/>
      <c r="AJ1269" s="499"/>
    </row>
    <row r="1270" spans="1:36" s="472" customFormat="1" ht="15" x14ac:dyDescent="0.25">
      <c r="A1270" s="560"/>
      <c r="B1270" s="683"/>
      <c r="C1270" s="684" t="s">
        <v>2120</v>
      </c>
      <c r="D1270" s="685"/>
      <c r="E1270" s="685"/>
      <c r="F1270" s="685"/>
      <c r="G1270" s="685"/>
      <c r="H1270" s="685"/>
      <c r="I1270" s="685"/>
      <c r="J1270" s="685"/>
      <c r="K1270" s="685"/>
      <c r="L1270" s="685"/>
      <c r="M1270" s="687"/>
      <c r="X1270" s="674"/>
      <c r="Y1270" s="675"/>
      <c r="Z1270" s="675"/>
      <c r="AA1270" s="499"/>
      <c r="AC1270" s="474"/>
      <c r="AD1270" s="540"/>
      <c r="AE1270" s="717"/>
      <c r="AF1270" s="474"/>
      <c r="AG1270" s="717"/>
      <c r="AH1270" s="499"/>
      <c r="AJ1270" s="499"/>
    </row>
    <row r="1271" spans="1:36" s="472" customFormat="1" ht="34.5" x14ac:dyDescent="0.25">
      <c r="A1271" s="676" t="s">
        <v>1540</v>
      </c>
      <c r="B1271" s="677" t="s">
        <v>1355</v>
      </c>
      <c r="C1271" s="1304" t="s">
        <v>1288</v>
      </c>
      <c r="D1271" s="1304"/>
      <c r="E1271" s="1304"/>
      <c r="F1271" s="688">
        <v>80</v>
      </c>
      <c r="G1271" s="679" t="s">
        <v>2121</v>
      </c>
      <c r="H1271" s="679"/>
      <c r="I1271" s="679">
        <v>137741</v>
      </c>
      <c r="J1271" s="679"/>
      <c r="K1271" s="680"/>
      <c r="L1271" s="681">
        <v>0</v>
      </c>
      <c r="M1271" s="681">
        <v>0</v>
      </c>
      <c r="X1271" s="674"/>
      <c r="Y1271" s="675"/>
      <c r="Z1271" s="675"/>
      <c r="AA1271" s="499" t="s">
        <v>1288</v>
      </c>
      <c r="AC1271" s="474"/>
      <c r="AD1271" s="540"/>
      <c r="AE1271" s="717"/>
      <c r="AF1271" s="474"/>
      <c r="AG1271" s="717"/>
      <c r="AH1271" s="499"/>
      <c r="AJ1271" s="499"/>
    </row>
    <row r="1272" spans="1:36" s="472" customFormat="1" ht="15" x14ac:dyDescent="0.25">
      <c r="A1272" s="682"/>
      <c r="B1272" s="683"/>
      <c r="C1272" s="684" t="s">
        <v>3750</v>
      </c>
      <c r="D1272" s="685"/>
      <c r="E1272" s="685"/>
      <c r="F1272" s="685"/>
      <c r="G1272" s="685"/>
      <c r="H1272" s="685"/>
      <c r="I1272" s="685"/>
      <c r="J1272" s="685"/>
      <c r="K1272" s="685"/>
      <c r="L1272" s="685"/>
      <c r="M1272" s="686"/>
      <c r="X1272" s="674"/>
      <c r="Y1272" s="675"/>
      <c r="Z1272" s="675"/>
      <c r="AA1272" s="499"/>
      <c r="AC1272" s="474"/>
      <c r="AD1272" s="540"/>
      <c r="AE1272" s="717"/>
      <c r="AF1272" s="474"/>
      <c r="AG1272" s="717"/>
      <c r="AH1272" s="499"/>
      <c r="AJ1272" s="499"/>
    </row>
    <row r="1273" spans="1:36" s="472" customFormat="1" ht="15" x14ac:dyDescent="0.25">
      <c r="A1273" s="560"/>
      <c r="B1273" s="683"/>
      <c r="C1273" s="684" t="s">
        <v>2123</v>
      </c>
      <c r="D1273" s="685"/>
      <c r="E1273" s="685"/>
      <c r="F1273" s="685"/>
      <c r="G1273" s="685"/>
      <c r="H1273" s="685"/>
      <c r="I1273" s="685"/>
      <c r="J1273" s="685"/>
      <c r="K1273" s="685"/>
      <c r="L1273" s="685"/>
      <c r="M1273" s="687"/>
      <c r="X1273" s="674"/>
      <c r="Y1273" s="675"/>
      <c r="Z1273" s="675"/>
      <c r="AA1273" s="499"/>
      <c r="AC1273" s="474"/>
      <c r="AD1273" s="540"/>
      <c r="AE1273" s="717"/>
      <c r="AF1273" s="474"/>
      <c r="AG1273" s="717"/>
      <c r="AH1273" s="499"/>
      <c r="AJ1273" s="499"/>
    </row>
    <row r="1274" spans="1:36" s="472" customFormat="1" ht="34.5" x14ac:dyDescent="0.25">
      <c r="A1274" s="676" t="s">
        <v>1542</v>
      </c>
      <c r="B1274" s="677" t="s">
        <v>1358</v>
      </c>
      <c r="C1274" s="1304" t="s">
        <v>1292</v>
      </c>
      <c r="D1274" s="1304"/>
      <c r="E1274" s="1304"/>
      <c r="F1274" s="688">
        <v>170</v>
      </c>
      <c r="G1274" s="679" t="s">
        <v>2124</v>
      </c>
      <c r="H1274" s="679"/>
      <c r="I1274" s="679">
        <v>78362</v>
      </c>
      <c r="J1274" s="679"/>
      <c r="K1274" s="680"/>
      <c r="L1274" s="681">
        <v>0</v>
      </c>
      <c r="M1274" s="681">
        <v>0</v>
      </c>
      <c r="X1274" s="674"/>
      <c r="Y1274" s="675"/>
      <c r="Z1274" s="675"/>
      <c r="AA1274" s="499" t="s">
        <v>1292</v>
      </c>
      <c r="AC1274" s="474"/>
      <c r="AD1274" s="540"/>
      <c r="AE1274" s="717"/>
      <c r="AF1274" s="474"/>
      <c r="AG1274" s="717"/>
      <c r="AH1274" s="499"/>
      <c r="AJ1274" s="499"/>
    </row>
    <row r="1275" spans="1:36" s="472" customFormat="1" ht="15" x14ac:dyDescent="0.25">
      <c r="A1275" s="682"/>
      <c r="B1275" s="683"/>
      <c r="C1275" s="684" t="s">
        <v>3751</v>
      </c>
      <c r="D1275" s="685"/>
      <c r="E1275" s="685"/>
      <c r="F1275" s="685"/>
      <c r="G1275" s="685"/>
      <c r="H1275" s="685"/>
      <c r="I1275" s="685"/>
      <c r="J1275" s="685"/>
      <c r="K1275" s="685"/>
      <c r="L1275" s="685"/>
      <c r="M1275" s="686"/>
      <c r="X1275" s="674"/>
      <c r="Y1275" s="675"/>
      <c r="Z1275" s="675"/>
      <c r="AA1275" s="499"/>
      <c r="AC1275" s="474"/>
      <c r="AD1275" s="540"/>
      <c r="AE1275" s="717"/>
      <c r="AF1275" s="474"/>
      <c r="AG1275" s="717"/>
      <c r="AH1275" s="499"/>
      <c r="AJ1275" s="499"/>
    </row>
    <row r="1276" spans="1:36" s="472" customFormat="1" ht="15" x14ac:dyDescent="0.25">
      <c r="A1276" s="560"/>
      <c r="B1276" s="683"/>
      <c r="C1276" s="684" t="s">
        <v>2126</v>
      </c>
      <c r="D1276" s="685"/>
      <c r="E1276" s="685"/>
      <c r="F1276" s="685"/>
      <c r="G1276" s="685"/>
      <c r="H1276" s="685"/>
      <c r="I1276" s="685"/>
      <c r="J1276" s="685"/>
      <c r="K1276" s="685"/>
      <c r="L1276" s="685"/>
      <c r="M1276" s="687"/>
      <c r="X1276" s="674"/>
      <c r="Y1276" s="675"/>
      <c r="Z1276" s="675"/>
      <c r="AA1276" s="499"/>
      <c r="AC1276" s="474"/>
      <c r="AD1276" s="540"/>
      <c r="AE1276" s="717"/>
      <c r="AF1276" s="474"/>
      <c r="AG1276" s="717"/>
      <c r="AH1276" s="499"/>
      <c r="AJ1276" s="499"/>
    </row>
    <row r="1277" spans="1:36" s="472" customFormat="1" ht="33.75" x14ac:dyDescent="0.25">
      <c r="A1277" s="676" t="s">
        <v>1544</v>
      </c>
      <c r="B1277" s="677" t="s">
        <v>1361</v>
      </c>
      <c r="C1277" s="1304" t="s">
        <v>1296</v>
      </c>
      <c r="D1277" s="1304"/>
      <c r="E1277" s="1304"/>
      <c r="F1277" s="688">
        <v>80</v>
      </c>
      <c r="G1277" s="679" t="s">
        <v>2127</v>
      </c>
      <c r="H1277" s="679"/>
      <c r="I1277" s="679">
        <v>11353</v>
      </c>
      <c r="J1277" s="679"/>
      <c r="K1277" s="680"/>
      <c r="L1277" s="681">
        <v>0</v>
      </c>
      <c r="M1277" s="681">
        <v>0</v>
      </c>
      <c r="X1277" s="674"/>
      <c r="Y1277" s="675"/>
      <c r="Z1277" s="675"/>
      <c r="AA1277" s="499" t="s">
        <v>1296</v>
      </c>
      <c r="AC1277" s="474"/>
      <c r="AD1277" s="540"/>
      <c r="AE1277" s="717"/>
      <c r="AF1277" s="474"/>
      <c r="AG1277" s="717"/>
      <c r="AH1277" s="499"/>
      <c r="AJ1277" s="499"/>
    </row>
    <row r="1278" spans="1:36" s="472" customFormat="1" ht="15" x14ac:dyDescent="0.25">
      <c r="A1278" s="682"/>
      <c r="B1278" s="683"/>
      <c r="C1278" s="684" t="s">
        <v>3750</v>
      </c>
      <c r="D1278" s="685"/>
      <c r="E1278" s="685"/>
      <c r="F1278" s="685"/>
      <c r="G1278" s="685"/>
      <c r="H1278" s="685"/>
      <c r="I1278" s="685"/>
      <c r="J1278" s="685"/>
      <c r="K1278" s="685"/>
      <c r="L1278" s="685"/>
      <c r="M1278" s="686"/>
      <c r="X1278" s="674"/>
      <c r="Y1278" s="675"/>
      <c r="Z1278" s="675"/>
      <c r="AA1278" s="499"/>
      <c r="AC1278" s="474"/>
      <c r="AD1278" s="540"/>
      <c r="AE1278" s="717"/>
      <c r="AF1278" s="474"/>
      <c r="AG1278" s="717"/>
      <c r="AH1278" s="499"/>
      <c r="AJ1278" s="499"/>
    </row>
    <row r="1279" spans="1:36" s="472" customFormat="1" ht="15" x14ac:dyDescent="0.25">
      <c r="A1279" s="560"/>
      <c r="B1279" s="683"/>
      <c r="C1279" s="684" t="s">
        <v>2128</v>
      </c>
      <c r="D1279" s="685"/>
      <c r="E1279" s="685"/>
      <c r="F1279" s="685"/>
      <c r="G1279" s="685"/>
      <c r="H1279" s="685"/>
      <c r="I1279" s="685"/>
      <c r="J1279" s="685"/>
      <c r="K1279" s="685"/>
      <c r="L1279" s="685"/>
      <c r="M1279" s="687"/>
      <c r="X1279" s="674"/>
      <c r="Y1279" s="675"/>
      <c r="Z1279" s="675"/>
      <c r="AA1279" s="499"/>
      <c r="AC1279" s="474"/>
      <c r="AD1279" s="540"/>
      <c r="AE1279" s="717"/>
      <c r="AF1279" s="474"/>
      <c r="AG1279" s="717"/>
      <c r="AH1279" s="499"/>
      <c r="AJ1279" s="499"/>
    </row>
    <row r="1280" spans="1:36" s="472" customFormat="1" ht="34.5" x14ac:dyDescent="0.25">
      <c r="A1280" s="676" t="s">
        <v>1545</v>
      </c>
      <c r="B1280" s="677" t="s">
        <v>1363</v>
      </c>
      <c r="C1280" s="1304" t="s">
        <v>1299</v>
      </c>
      <c r="D1280" s="1304"/>
      <c r="E1280" s="1304"/>
      <c r="F1280" s="688">
        <v>10</v>
      </c>
      <c r="G1280" s="679" t="s">
        <v>2129</v>
      </c>
      <c r="H1280" s="679"/>
      <c r="I1280" s="679">
        <v>17392</v>
      </c>
      <c r="J1280" s="679"/>
      <c r="K1280" s="680"/>
      <c r="L1280" s="681">
        <v>0</v>
      </c>
      <c r="M1280" s="681">
        <v>0</v>
      </c>
      <c r="X1280" s="674"/>
      <c r="Y1280" s="675"/>
      <c r="Z1280" s="675"/>
      <c r="AA1280" s="499" t="s">
        <v>1299</v>
      </c>
      <c r="AC1280" s="474"/>
      <c r="AD1280" s="540"/>
      <c r="AE1280" s="717"/>
      <c r="AF1280" s="474"/>
      <c r="AG1280" s="717"/>
      <c r="AH1280" s="499"/>
      <c r="AJ1280" s="499"/>
    </row>
    <row r="1281" spans="1:36" s="472" customFormat="1" ht="15" x14ac:dyDescent="0.25">
      <c r="A1281" s="682"/>
      <c r="B1281" s="683"/>
      <c r="C1281" s="684" t="s">
        <v>3749</v>
      </c>
      <c r="D1281" s="685"/>
      <c r="E1281" s="685"/>
      <c r="F1281" s="685"/>
      <c r="G1281" s="685"/>
      <c r="H1281" s="685"/>
      <c r="I1281" s="685"/>
      <c r="J1281" s="685"/>
      <c r="K1281" s="685"/>
      <c r="L1281" s="685"/>
      <c r="M1281" s="686"/>
      <c r="X1281" s="674"/>
      <c r="Y1281" s="675"/>
      <c r="Z1281" s="675"/>
      <c r="AA1281" s="499"/>
      <c r="AC1281" s="474"/>
      <c r="AD1281" s="540"/>
      <c r="AE1281" s="717"/>
      <c r="AF1281" s="474"/>
      <c r="AG1281" s="717"/>
      <c r="AH1281" s="499"/>
      <c r="AJ1281" s="499"/>
    </row>
    <row r="1282" spans="1:36" s="472" customFormat="1" ht="15" x14ac:dyDescent="0.25">
      <c r="A1282" s="560"/>
      <c r="B1282" s="683"/>
      <c r="C1282" s="684" t="s">
        <v>2130</v>
      </c>
      <c r="D1282" s="685"/>
      <c r="E1282" s="685"/>
      <c r="F1282" s="685"/>
      <c r="G1282" s="685"/>
      <c r="H1282" s="685"/>
      <c r="I1282" s="685"/>
      <c r="J1282" s="685"/>
      <c r="K1282" s="685"/>
      <c r="L1282" s="685"/>
      <c r="M1282" s="687"/>
      <c r="X1282" s="674"/>
      <c r="Y1282" s="675"/>
      <c r="Z1282" s="675"/>
      <c r="AA1282" s="499"/>
      <c r="AC1282" s="474"/>
      <c r="AD1282" s="540"/>
      <c r="AE1282" s="717"/>
      <c r="AF1282" s="474"/>
      <c r="AG1282" s="717"/>
      <c r="AH1282" s="499"/>
      <c r="AJ1282" s="499"/>
    </row>
    <row r="1283" spans="1:36" s="472" customFormat="1" ht="45.75" x14ac:dyDescent="0.25">
      <c r="A1283" s="676" t="s">
        <v>1546</v>
      </c>
      <c r="B1283" s="677" t="s">
        <v>2131</v>
      </c>
      <c r="C1283" s="1304" t="s">
        <v>2132</v>
      </c>
      <c r="D1283" s="1304"/>
      <c r="E1283" s="1304"/>
      <c r="F1283" s="688">
        <v>90</v>
      </c>
      <c r="G1283" s="679" t="s">
        <v>1303</v>
      </c>
      <c r="H1283" s="679" t="s">
        <v>1304</v>
      </c>
      <c r="I1283" s="679">
        <v>509</v>
      </c>
      <c r="J1283" s="679">
        <v>208</v>
      </c>
      <c r="K1283" s="680" t="s">
        <v>1547</v>
      </c>
      <c r="L1283" s="689">
        <v>0.255</v>
      </c>
      <c r="M1283" s="690">
        <v>22.95</v>
      </c>
      <c r="X1283" s="674"/>
      <c r="Y1283" s="675"/>
      <c r="Z1283" s="675"/>
      <c r="AA1283" s="499" t="s">
        <v>2132</v>
      </c>
      <c r="AC1283" s="474"/>
      <c r="AD1283" s="540"/>
      <c r="AE1283" s="717"/>
      <c r="AF1283" s="474"/>
      <c r="AG1283" s="717"/>
      <c r="AH1283" s="499"/>
      <c r="AJ1283" s="499"/>
    </row>
    <row r="1284" spans="1:36" s="472" customFormat="1" ht="33.75" x14ac:dyDescent="0.25">
      <c r="A1284" s="560"/>
      <c r="B1284" s="691" t="s">
        <v>1670</v>
      </c>
      <c r="C1284" s="1301" t="s">
        <v>1671</v>
      </c>
      <c r="D1284" s="1301"/>
      <c r="E1284" s="1301"/>
      <c r="F1284" s="1301"/>
      <c r="G1284" s="1301"/>
      <c r="H1284" s="1301"/>
      <c r="I1284" s="1301"/>
      <c r="J1284" s="1301"/>
      <c r="K1284" s="1301"/>
      <c r="L1284" s="1301"/>
      <c r="M1284" s="1302"/>
      <c r="X1284" s="674"/>
      <c r="Y1284" s="675"/>
      <c r="Z1284" s="675"/>
      <c r="AA1284" s="499"/>
      <c r="AB1284" s="509" t="s">
        <v>1671</v>
      </c>
      <c r="AC1284" s="474"/>
      <c r="AD1284" s="540"/>
      <c r="AE1284" s="717"/>
      <c r="AF1284" s="474"/>
      <c r="AG1284" s="717"/>
      <c r="AH1284" s="499"/>
      <c r="AJ1284" s="499"/>
    </row>
    <row r="1285" spans="1:36" s="472" customFormat="1" ht="15" x14ac:dyDescent="0.25">
      <c r="A1285" s="843"/>
      <c r="B1285" s="844"/>
      <c r="C1285" s="844"/>
      <c r="D1285" s="844"/>
      <c r="E1285" s="845" t="s">
        <v>3752</v>
      </c>
      <c r="F1285" s="846"/>
      <c r="G1285" s="847"/>
      <c r="H1285" s="666"/>
      <c r="I1285" s="848">
        <v>269</v>
      </c>
      <c r="J1285" s="849"/>
      <c r="K1285" s="849"/>
      <c r="L1285" s="850"/>
      <c r="M1285" s="851"/>
      <c r="X1285" s="674"/>
      <c r="Y1285" s="675"/>
      <c r="Z1285" s="675"/>
      <c r="AA1285" s="499"/>
      <c r="AC1285" s="474"/>
      <c r="AD1285" s="540"/>
      <c r="AE1285" s="717"/>
      <c r="AF1285" s="474"/>
      <c r="AG1285" s="717"/>
      <c r="AH1285" s="499"/>
      <c r="AJ1285" s="499"/>
    </row>
    <row r="1286" spans="1:36" s="472" customFormat="1" ht="15" x14ac:dyDescent="0.25">
      <c r="A1286" s="843"/>
      <c r="B1286" s="844"/>
      <c r="C1286" s="844"/>
      <c r="D1286" s="844"/>
      <c r="E1286" s="845" t="s">
        <v>3753</v>
      </c>
      <c r="F1286" s="846"/>
      <c r="G1286" s="847"/>
      <c r="H1286" s="666"/>
      <c r="I1286" s="848">
        <v>122</v>
      </c>
      <c r="J1286" s="849"/>
      <c r="K1286" s="849"/>
      <c r="L1286" s="850"/>
      <c r="M1286" s="851"/>
      <c r="X1286" s="674"/>
      <c r="Y1286" s="675"/>
      <c r="Z1286" s="675"/>
      <c r="AA1286" s="499"/>
      <c r="AC1286" s="474"/>
      <c r="AD1286" s="540"/>
      <c r="AE1286" s="717"/>
      <c r="AF1286" s="474"/>
      <c r="AG1286" s="717"/>
      <c r="AH1286" s="499"/>
      <c r="AJ1286" s="499"/>
    </row>
    <row r="1287" spans="1:36" s="472" customFormat="1" ht="15" x14ac:dyDescent="0.25">
      <c r="A1287" s="843"/>
      <c r="B1287" s="844"/>
      <c r="C1287" s="844"/>
      <c r="D1287" s="844"/>
      <c r="E1287" s="845" t="s">
        <v>2707</v>
      </c>
      <c r="F1287" s="846"/>
      <c r="G1287" s="847"/>
      <c r="H1287" s="666"/>
      <c r="I1287" s="848">
        <v>900</v>
      </c>
      <c r="J1287" s="849"/>
      <c r="K1287" s="849"/>
      <c r="L1287" s="850"/>
      <c r="M1287" s="851"/>
      <c r="X1287" s="674"/>
      <c r="Y1287" s="675"/>
      <c r="Z1287" s="675"/>
      <c r="AA1287" s="499"/>
      <c r="AC1287" s="474"/>
      <c r="AD1287" s="540"/>
      <c r="AE1287" s="717"/>
      <c r="AF1287" s="474"/>
      <c r="AG1287" s="717"/>
      <c r="AH1287" s="499"/>
      <c r="AJ1287" s="499"/>
    </row>
    <row r="1288" spans="1:36" s="472" customFormat="1" ht="23.25" x14ac:dyDescent="0.25">
      <c r="A1288" s="525"/>
      <c r="B1288" s="692" t="s">
        <v>2134</v>
      </c>
      <c r="C1288" s="1303" t="s">
        <v>2135</v>
      </c>
      <c r="D1288" s="1303"/>
      <c r="E1288" s="1303"/>
      <c r="F1288" s="693" t="s">
        <v>3754</v>
      </c>
      <c r="G1288" s="694" t="s">
        <v>2137</v>
      </c>
      <c r="H1288" s="694"/>
      <c r="I1288" s="694">
        <v>208.16</v>
      </c>
      <c r="J1288" s="694">
        <v>208.16</v>
      </c>
      <c r="K1288" s="694"/>
      <c r="L1288" s="695"/>
      <c r="M1288" s="696"/>
      <c r="X1288" s="674"/>
      <c r="Y1288" s="675"/>
      <c r="Z1288" s="675"/>
      <c r="AA1288" s="499"/>
      <c r="AC1288" s="474" t="s">
        <v>2135</v>
      </c>
      <c r="AD1288" s="540"/>
      <c r="AE1288" s="717"/>
      <c r="AF1288" s="474"/>
      <c r="AG1288" s="717"/>
      <c r="AH1288" s="499"/>
      <c r="AJ1288" s="499"/>
    </row>
    <row r="1289" spans="1:36" s="472" customFormat="1" ht="23.25" x14ac:dyDescent="0.25">
      <c r="A1289" s="525"/>
      <c r="B1289" s="692" t="s">
        <v>651</v>
      </c>
      <c r="C1289" s="1303" t="s">
        <v>1676</v>
      </c>
      <c r="D1289" s="1303"/>
      <c r="E1289" s="1303"/>
      <c r="F1289" s="693" t="s">
        <v>3755</v>
      </c>
      <c r="G1289" s="694">
        <v>0</v>
      </c>
      <c r="H1289" s="694">
        <v>0</v>
      </c>
      <c r="I1289" s="694">
        <v>0</v>
      </c>
      <c r="J1289" s="694"/>
      <c r="K1289" s="694">
        <v>0</v>
      </c>
      <c r="L1289" s="695"/>
      <c r="M1289" s="696"/>
      <c r="X1289" s="674"/>
      <c r="Y1289" s="675"/>
      <c r="Z1289" s="675"/>
      <c r="AA1289" s="499"/>
      <c r="AC1289" s="474" t="s">
        <v>1676</v>
      </c>
      <c r="AD1289" s="540"/>
      <c r="AE1289" s="717"/>
      <c r="AF1289" s="474"/>
      <c r="AG1289" s="717"/>
      <c r="AH1289" s="499"/>
      <c r="AJ1289" s="499"/>
    </row>
    <row r="1290" spans="1:36" s="472" customFormat="1" ht="34.5" x14ac:dyDescent="0.25">
      <c r="A1290" s="525"/>
      <c r="B1290" s="692" t="s">
        <v>836</v>
      </c>
      <c r="C1290" s="1303" t="s">
        <v>1766</v>
      </c>
      <c r="D1290" s="1303"/>
      <c r="E1290" s="1303"/>
      <c r="F1290" s="693" t="s">
        <v>3756</v>
      </c>
      <c r="G1290" s="694">
        <v>65.709999999999994</v>
      </c>
      <c r="H1290" s="694" t="s">
        <v>1768</v>
      </c>
      <c r="I1290" s="694">
        <v>118.28</v>
      </c>
      <c r="J1290" s="694"/>
      <c r="K1290" s="694" t="s">
        <v>3757</v>
      </c>
      <c r="L1290" s="695"/>
      <c r="M1290" s="696"/>
      <c r="X1290" s="674"/>
      <c r="Y1290" s="675"/>
      <c r="Z1290" s="675"/>
      <c r="AA1290" s="499"/>
      <c r="AC1290" s="474" t="s">
        <v>1766</v>
      </c>
      <c r="AD1290" s="540"/>
      <c r="AE1290" s="717"/>
      <c r="AF1290" s="474"/>
      <c r="AG1290" s="717"/>
      <c r="AH1290" s="499"/>
      <c r="AJ1290" s="499"/>
    </row>
    <row r="1291" spans="1:36" s="472" customFormat="1" ht="23.25" x14ac:dyDescent="0.25">
      <c r="A1291" s="525"/>
      <c r="B1291" s="692" t="s">
        <v>840</v>
      </c>
      <c r="C1291" s="1303" t="s">
        <v>1823</v>
      </c>
      <c r="D1291" s="1303"/>
      <c r="E1291" s="1303"/>
      <c r="F1291" s="693" t="s">
        <v>3758</v>
      </c>
      <c r="G1291" s="694">
        <v>1.2</v>
      </c>
      <c r="H1291" s="694" t="s">
        <v>1825</v>
      </c>
      <c r="I1291" s="694">
        <v>16.2</v>
      </c>
      <c r="J1291" s="694"/>
      <c r="K1291" s="694" t="s">
        <v>3759</v>
      </c>
      <c r="L1291" s="695"/>
      <c r="M1291" s="696"/>
      <c r="X1291" s="674"/>
      <c r="Y1291" s="675"/>
      <c r="Z1291" s="675"/>
      <c r="AA1291" s="499"/>
      <c r="AC1291" s="474" t="s">
        <v>1823</v>
      </c>
      <c r="AD1291" s="540"/>
      <c r="AE1291" s="717"/>
      <c r="AF1291" s="474"/>
      <c r="AG1291" s="717"/>
      <c r="AH1291" s="499"/>
      <c r="AJ1291" s="499"/>
    </row>
    <row r="1292" spans="1:36" s="472" customFormat="1" ht="23.25" x14ac:dyDescent="0.25">
      <c r="A1292" s="525"/>
      <c r="B1292" s="692" t="s">
        <v>845</v>
      </c>
      <c r="C1292" s="1303" t="s">
        <v>1831</v>
      </c>
      <c r="D1292" s="1303"/>
      <c r="E1292" s="1303"/>
      <c r="F1292" s="693" t="s">
        <v>3758</v>
      </c>
      <c r="G1292" s="694">
        <v>6.22</v>
      </c>
      <c r="H1292" s="694"/>
      <c r="I1292" s="694">
        <v>83.97</v>
      </c>
      <c r="J1292" s="694"/>
      <c r="K1292" s="694"/>
      <c r="L1292" s="695"/>
      <c r="M1292" s="696"/>
      <c r="X1292" s="674"/>
      <c r="Y1292" s="675"/>
      <c r="Z1292" s="675"/>
      <c r="AA1292" s="499"/>
      <c r="AC1292" s="474" t="s">
        <v>1831</v>
      </c>
      <c r="AD1292" s="540"/>
      <c r="AE1292" s="717"/>
      <c r="AF1292" s="474"/>
      <c r="AG1292" s="717"/>
      <c r="AH1292" s="499"/>
      <c r="AJ1292" s="499"/>
    </row>
    <row r="1293" spans="1:36" s="472" customFormat="1" ht="23.25" x14ac:dyDescent="0.25">
      <c r="A1293" s="525"/>
      <c r="B1293" s="692" t="s">
        <v>848</v>
      </c>
      <c r="C1293" s="1303" t="s">
        <v>1833</v>
      </c>
      <c r="D1293" s="1303"/>
      <c r="E1293" s="1303"/>
      <c r="F1293" s="693" t="s">
        <v>3755</v>
      </c>
      <c r="G1293" s="694">
        <v>6.09</v>
      </c>
      <c r="H1293" s="694"/>
      <c r="I1293" s="694">
        <v>16.440000000000001</v>
      </c>
      <c r="J1293" s="694"/>
      <c r="K1293" s="694"/>
      <c r="L1293" s="695"/>
      <c r="M1293" s="696"/>
      <c r="X1293" s="674"/>
      <c r="Y1293" s="675"/>
      <c r="Z1293" s="675"/>
      <c r="AA1293" s="499"/>
      <c r="AC1293" s="474" t="s">
        <v>1833</v>
      </c>
      <c r="AD1293" s="540"/>
      <c r="AE1293" s="717"/>
      <c r="AF1293" s="474"/>
      <c r="AG1293" s="717"/>
      <c r="AH1293" s="499"/>
      <c r="AJ1293" s="499"/>
    </row>
    <row r="1294" spans="1:36" s="472" customFormat="1" ht="15" x14ac:dyDescent="0.25">
      <c r="A1294" s="1311" t="s">
        <v>1548</v>
      </c>
      <c r="B1294" s="1312"/>
      <c r="C1294" s="1312"/>
      <c r="D1294" s="1312"/>
      <c r="E1294" s="1312"/>
      <c r="F1294" s="1312"/>
      <c r="G1294" s="1312"/>
      <c r="H1294" s="1312"/>
      <c r="I1294" s="1312"/>
      <c r="J1294" s="1312"/>
      <c r="K1294" s="1312"/>
      <c r="L1294" s="1312"/>
      <c r="M1294" s="1313"/>
      <c r="X1294" s="674"/>
      <c r="Y1294" s="675" t="s">
        <v>1548</v>
      </c>
      <c r="Z1294" s="675"/>
      <c r="AA1294" s="499"/>
      <c r="AC1294" s="474"/>
      <c r="AD1294" s="540"/>
      <c r="AE1294" s="717"/>
      <c r="AF1294" s="474"/>
      <c r="AG1294" s="717"/>
      <c r="AH1294" s="499"/>
      <c r="AJ1294" s="499"/>
    </row>
    <row r="1295" spans="1:36" s="472" customFormat="1" ht="57" x14ac:dyDescent="0.25">
      <c r="A1295" s="676" t="s">
        <v>1549</v>
      </c>
      <c r="B1295" s="677" t="s">
        <v>1969</v>
      </c>
      <c r="C1295" s="1304" t="s">
        <v>1970</v>
      </c>
      <c r="D1295" s="1304"/>
      <c r="E1295" s="1304"/>
      <c r="F1295" s="697">
        <v>1.02</v>
      </c>
      <c r="G1295" s="679" t="s">
        <v>1971</v>
      </c>
      <c r="H1295" s="679" t="s">
        <v>1972</v>
      </c>
      <c r="I1295" s="679">
        <v>130456</v>
      </c>
      <c r="J1295" s="679">
        <v>10202</v>
      </c>
      <c r="K1295" s="680" t="s">
        <v>3760</v>
      </c>
      <c r="L1295" s="709">
        <v>1039.7328</v>
      </c>
      <c r="M1295" s="690">
        <v>1060.53</v>
      </c>
      <c r="X1295" s="674"/>
      <c r="Y1295" s="675"/>
      <c r="Z1295" s="675"/>
      <c r="AA1295" s="499" t="s">
        <v>1970</v>
      </c>
      <c r="AC1295" s="474"/>
      <c r="AD1295" s="540"/>
      <c r="AE1295" s="717"/>
      <c r="AF1295" s="474"/>
      <c r="AG1295" s="717"/>
      <c r="AH1295" s="499"/>
      <c r="AJ1295" s="499"/>
    </row>
    <row r="1296" spans="1:36" s="472" customFormat="1" ht="15" x14ac:dyDescent="0.25">
      <c r="A1296" s="682"/>
      <c r="B1296" s="683"/>
      <c r="C1296" s="684" t="s">
        <v>3761</v>
      </c>
      <c r="D1296" s="685"/>
      <c r="E1296" s="685"/>
      <c r="F1296" s="685"/>
      <c r="G1296" s="685"/>
      <c r="H1296" s="685"/>
      <c r="I1296" s="685"/>
      <c r="J1296" s="685"/>
      <c r="K1296" s="685"/>
      <c r="L1296" s="685"/>
      <c r="M1296" s="686"/>
      <c r="X1296" s="674"/>
      <c r="Y1296" s="675"/>
      <c r="Z1296" s="675"/>
      <c r="AA1296" s="499"/>
      <c r="AC1296" s="474"/>
      <c r="AD1296" s="540"/>
      <c r="AE1296" s="717"/>
      <c r="AF1296" s="474"/>
      <c r="AG1296" s="717"/>
      <c r="AH1296" s="499"/>
      <c r="AJ1296" s="499"/>
    </row>
    <row r="1297" spans="1:36" s="472" customFormat="1" ht="15" x14ac:dyDescent="0.25">
      <c r="A1297" s="560"/>
      <c r="B1297" s="691" t="s">
        <v>1975</v>
      </c>
      <c r="C1297" s="1301" t="s">
        <v>1976</v>
      </c>
      <c r="D1297" s="1301"/>
      <c r="E1297" s="1301"/>
      <c r="F1297" s="1301"/>
      <c r="G1297" s="1301"/>
      <c r="H1297" s="1301"/>
      <c r="I1297" s="1301"/>
      <c r="J1297" s="1301"/>
      <c r="K1297" s="1301"/>
      <c r="L1297" s="1301"/>
      <c r="M1297" s="1302"/>
      <c r="X1297" s="674"/>
      <c r="Y1297" s="675"/>
      <c r="Z1297" s="675"/>
      <c r="AA1297" s="499"/>
      <c r="AB1297" s="509" t="s">
        <v>1976</v>
      </c>
      <c r="AC1297" s="474"/>
      <c r="AD1297" s="540"/>
      <c r="AE1297" s="717"/>
      <c r="AF1297" s="474"/>
      <c r="AG1297" s="717"/>
      <c r="AH1297" s="499"/>
      <c r="AJ1297" s="499"/>
    </row>
    <row r="1298" spans="1:36" s="472" customFormat="1" ht="15" x14ac:dyDescent="0.25">
      <c r="A1298" s="560"/>
      <c r="B1298" s="691" t="s">
        <v>1977</v>
      </c>
      <c r="C1298" s="1301" t="s">
        <v>1978</v>
      </c>
      <c r="D1298" s="1301"/>
      <c r="E1298" s="1301"/>
      <c r="F1298" s="1301"/>
      <c r="G1298" s="1301"/>
      <c r="H1298" s="1301"/>
      <c r="I1298" s="1301"/>
      <c r="J1298" s="1301"/>
      <c r="K1298" s="1301"/>
      <c r="L1298" s="1301"/>
      <c r="M1298" s="1302"/>
      <c r="X1298" s="674"/>
      <c r="Y1298" s="675"/>
      <c r="Z1298" s="675"/>
      <c r="AA1298" s="499"/>
      <c r="AB1298" s="509" t="s">
        <v>1978</v>
      </c>
      <c r="AC1298" s="474"/>
      <c r="AD1298" s="540"/>
      <c r="AE1298" s="717"/>
      <c r="AF1298" s="474"/>
      <c r="AG1298" s="717"/>
      <c r="AH1298" s="499"/>
      <c r="AJ1298" s="499"/>
    </row>
    <row r="1299" spans="1:36" s="472" customFormat="1" ht="15" x14ac:dyDescent="0.25">
      <c r="A1299" s="560"/>
      <c r="B1299" s="691" t="s">
        <v>1979</v>
      </c>
      <c r="C1299" s="1301" t="s">
        <v>1980</v>
      </c>
      <c r="D1299" s="1301"/>
      <c r="E1299" s="1301"/>
      <c r="F1299" s="1301"/>
      <c r="G1299" s="1301"/>
      <c r="H1299" s="1301"/>
      <c r="I1299" s="1301"/>
      <c r="J1299" s="1301"/>
      <c r="K1299" s="1301"/>
      <c r="L1299" s="1301"/>
      <c r="M1299" s="1302"/>
      <c r="X1299" s="674"/>
      <c r="Y1299" s="675"/>
      <c r="Z1299" s="675"/>
      <c r="AA1299" s="499"/>
      <c r="AB1299" s="509" t="s">
        <v>1980</v>
      </c>
      <c r="AC1299" s="474"/>
      <c r="AD1299" s="540"/>
      <c r="AE1299" s="717"/>
      <c r="AF1299" s="474"/>
      <c r="AG1299" s="717"/>
      <c r="AH1299" s="499"/>
      <c r="AJ1299" s="499"/>
    </row>
    <row r="1300" spans="1:36" s="472" customFormat="1" ht="33.75" x14ac:dyDescent="0.25">
      <c r="A1300" s="560"/>
      <c r="B1300" s="691" t="s">
        <v>1670</v>
      </c>
      <c r="C1300" s="1301" t="s">
        <v>1671</v>
      </c>
      <c r="D1300" s="1301"/>
      <c r="E1300" s="1301"/>
      <c r="F1300" s="1301"/>
      <c r="G1300" s="1301"/>
      <c r="H1300" s="1301"/>
      <c r="I1300" s="1301"/>
      <c r="J1300" s="1301"/>
      <c r="K1300" s="1301"/>
      <c r="L1300" s="1301"/>
      <c r="M1300" s="1302"/>
      <c r="X1300" s="674"/>
      <c r="Y1300" s="675"/>
      <c r="Z1300" s="675"/>
      <c r="AA1300" s="499"/>
      <c r="AB1300" s="509" t="s">
        <v>1671</v>
      </c>
      <c r="AC1300" s="474"/>
      <c r="AD1300" s="540"/>
      <c r="AE1300" s="717"/>
      <c r="AF1300" s="474"/>
      <c r="AG1300" s="717"/>
      <c r="AH1300" s="499"/>
      <c r="AJ1300" s="499"/>
    </row>
    <row r="1301" spans="1:36" s="472" customFormat="1" ht="15" x14ac:dyDescent="0.25">
      <c r="A1301" s="843"/>
      <c r="B1301" s="844"/>
      <c r="C1301" s="844"/>
      <c r="D1301" s="844"/>
      <c r="E1301" s="845" t="s">
        <v>3762</v>
      </c>
      <c r="F1301" s="846"/>
      <c r="G1301" s="847"/>
      <c r="H1301" s="666"/>
      <c r="I1301" s="848">
        <v>17833</v>
      </c>
      <c r="J1301" s="849"/>
      <c r="K1301" s="849"/>
      <c r="L1301" s="850"/>
      <c r="M1301" s="851"/>
      <c r="X1301" s="674"/>
      <c r="Y1301" s="675"/>
      <c r="Z1301" s="675"/>
      <c r="AA1301" s="499"/>
      <c r="AC1301" s="474"/>
      <c r="AD1301" s="540"/>
      <c r="AE1301" s="717"/>
      <c r="AF1301" s="474"/>
      <c r="AG1301" s="717"/>
      <c r="AH1301" s="499"/>
      <c r="AJ1301" s="499"/>
    </row>
    <row r="1302" spans="1:36" s="472" customFormat="1" ht="15" x14ac:dyDescent="0.25">
      <c r="A1302" s="843"/>
      <c r="B1302" s="844"/>
      <c r="C1302" s="844"/>
      <c r="D1302" s="844"/>
      <c r="E1302" s="845" t="s">
        <v>3763</v>
      </c>
      <c r="F1302" s="846"/>
      <c r="G1302" s="847"/>
      <c r="H1302" s="666"/>
      <c r="I1302" s="848">
        <v>8120</v>
      </c>
      <c r="J1302" s="849"/>
      <c r="K1302" s="849"/>
      <c r="L1302" s="850"/>
      <c r="M1302" s="851"/>
      <c r="X1302" s="674"/>
      <c r="Y1302" s="675"/>
      <c r="Z1302" s="675"/>
      <c r="AA1302" s="499"/>
      <c r="AC1302" s="474"/>
      <c r="AD1302" s="540"/>
      <c r="AE1302" s="717"/>
      <c r="AF1302" s="474"/>
      <c r="AG1302" s="717"/>
      <c r="AH1302" s="499"/>
      <c r="AJ1302" s="499"/>
    </row>
    <row r="1303" spans="1:36" s="472" customFormat="1" ht="15" x14ac:dyDescent="0.25">
      <c r="A1303" s="843"/>
      <c r="B1303" s="844"/>
      <c r="C1303" s="844"/>
      <c r="D1303" s="844"/>
      <c r="E1303" s="845" t="s">
        <v>2707</v>
      </c>
      <c r="F1303" s="846"/>
      <c r="G1303" s="847"/>
      <c r="H1303" s="666"/>
      <c r="I1303" s="848">
        <v>156409</v>
      </c>
      <c r="J1303" s="849"/>
      <c r="K1303" s="849"/>
      <c r="L1303" s="850"/>
      <c r="M1303" s="851"/>
      <c r="X1303" s="674"/>
      <c r="Y1303" s="675"/>
      <c r="Z1303" s="675"/>
      <c r="AA1303" s="499"/>
      <c r="AC1303" s="474"/>
      <c r="AD1303" s="540"/>
      <c r="AE1303" s="717"/>
      <c r="AF1303" s="474"/>
      <c r="AG1303" s="717"/>
      <c r="AH1303" s="499"/>
      <c r="AJ1303" s="499"/>
    </row>
    <row r="1304" spans="1:36" s="472" customFormat="1" ht="23.25" x14ac:dyDescent="0.25">
      <c r="A1304" s="525"/>
      <c r="B1304" s="692" t="s">
        <v>1898</v>
      </c>
      <c r="C1304" s="1303" t="s">
        <v>1899</v>
      </c>
      <c r="D1304" s="1303"/>
      <c r="E1304" s="1303"/>
      <c r="F1304" s="693" t="s">
        <v>3764</v>
      </c>
      <c r="G1304" s="694" t="s">
        <v>1901</v>
      </c>
      <c r="H1304" s="694"/>
      <c r="I1304" s="694">
        <v>10202.299999999999</v>
      </c>
      <c r="J1304" s="694">
        <v>10202.299999999999</v>
      </c>
      <c r="K1304" s="694"/>
      <c r="L1304" s="695"/>
      <c r="M1304" s="696"/>
      <c r="X1304" s="674"/>
      <c r="Y1304" s="675"/>
      <c r="Z1304" s="675"/>
      <c r="AA1304" s="499"/>
      <c r="AC1304" s="474" t="s">
        <v>1899</v>
      </c>
      <c r="AD1304" s="540"/>
      <c r="AE1304" s="717"/>
      <c r="AF1304" s="474"/>
      <c r="AG1304" s="717"/>
      <c r="AH1304" s="499"/>
      <c r="AJ1304" s="499"/>
    </row>
    <row r="1305" spans="1:36" s="472" customFormat="1" ht="23.25" x14ac:dyDescent="0.25">
      <c r="A1305" s="525"/>
      <c r="B1305" s="692" t="s">
        <v>651</v>
      </c>
      <c r="C1305" s="1303" t="s">
        <v>1676</v>
      </c>
      <c r="D1305" s="1303"/>
      <c r="E1305" s="1303"/>
      <c r="F1305" s="693" t="s">
        <v>3765</v>
      </c>
      <c r="G1305" s="694">
        <v>0</v>
      </c>
      <c r="H1305" s="694">
        <v>0</v>
      </c>
      <c r="I1305" s="694">
        <v>0</v>
      </c>
      <c r="J1305" s="694"/>
      <c r="K1305" s="694">
        <v>0</v>
      </c>
      <c r="L1305" s="695"/>
      <c r="M1305" s="696"/>
      <c r="X1305" s="674"/>
      <c r="Y1305" s="675"/>
      <c r="Z1305" s="675"/>
      <c r="AA1305" s="499"/>
      <c r="AC1305" s="474" t="s">
        <v>1676</v>
      </c>
      <c r="AD1305" s="540"/>
      <c r="AE1305" s="717"/>
      <c r="AF1305" s="474"/>
      <c r="AG1305" s="717"/>
      <c r="AH1305" s="499"/>
      <c r="AJ1305" s="499"/>
    </row>
    <row r="1306" spans="1:36" s="472" customFormat="1" ht="23.25" x14ac:dyDescent="0.25">
      <c r="A1306" s="525"/>
      <c r="B1306" s="692" t="s">
        <v>1983</v>
      </c>
      <c r="C1306" s="1303" t="s">
        <v>1984</v>
      </c>
      <c r="D1306" s="1303"/>
      <c r="E1306" s="1303"/>
      <c r="F1306" s="693" t="s">
        <v>3766</v>
      </c>
      <c r="G1306" s="694">
        <v>79.069999999999993</v>
      </c>
      <c r="H1306" s="694" t="s">
        <v>1986</v>
      </c>
      <c r="I1306" s="694">
        <v>236.42</v>
      </c>
      <c r="J1306" s="694"/>
      <c r="K1306" s="694" t="s">
        <v>3767</v>
      </c>
      <c r="L1306" s="695"/>
      <c r="M1306" s="696"/>
      <c r="X1306" s="674"/>
      <c r="Y1306" s="675"/>
      <c r="Z1306" s="675"/>
      <c r="AA1306" s="499"/>
      <c r="AC1306" s="474" t="s">
        <v>1984</v>
      </c>
      <c r="AD1306" s="540"/>
      <c r="AE1306" s="717"/>
      <c r="AF1306" s="474"/>
      <c r="AG1306" s="717"/>
      <c r="AH1306" s="499"/>
      <c r="AJ1306" s="499"/>
    </row>
    <row r="1307" spans="1:36" s="472" customFormat="1" ht="45.75" x14ac:dyDescent="0.25">
      <c r="A1307" s="525"/>
      <c r="B1307" s="692" t="s">
        <v>1988</v>
      </c>
      <c r="C1307" s="1303" t="s">
        <v>1989</v>
      </c>
      <c r="D1307" s="1303"/>
      <c r="E1307" s="1303"/>
      <c r="F1307" s="693" t="s">
        <v>3768</v>
      </c>
      <c r="G1307" s="694">
        <v>70.010000000000005</v>
      </c>
      <c r="H1307" s="694" t="s">
        <v>1991</v>
      </c>
      <c r="I1307" s="694">
        <v>281.44</v>
      </c>
      <c r="J1307" s="694"/>
      <c r="K1307" s="694" t="s">
        <v>3769</v>
      </c>
      <c r="L1307" s="695"/>
      <c r="M1307" s="696"/>
      <c r="X1307" s="674"/>
      <c r="Y1307" s="675"/>
      <c r="Z1307" s="675"/>
      <c r="AA1307" s="499"/>
      <c r="AC1307" s="474" t="s">
        <v>1989</v>
      </c>
      <c r="AD1307" s="540"/>
      <c r="AE1307" s="717"/>
      <c r="AF1307" s="474"/>
      <c r="AG1307" s="717"/>
      <c r="AH1307" s="499"/>
      <c r="AJ1307" s="499"/>
    </row>
    <row r="1308" spans="1:36" s="472" customFormat="1" ht="57" x14ac:dyDescent="0.25">
      <c r="A1308" s="525"/>
      <c r="B1308" s="692" t="s">
        <v>1993</v>
      </c>
      <c r="C1308" s="1303" t="s">
        <v>1994</v>
      </c>
      <c r="D1308" s="1303"/>
      <c r="E1308" s="1303"/>
      <c r="F1308" s="693" t="s">
        <v>3770</v>
      </c>
      <c r="G1308" s="694">
        <v>340</v>
      </c>
      <c r="H1308" s="694" t="s">
        <v>1996</v>
      </c>
      <c r="I1308" s="694">
        <v>77135.8</v>
      </c>
      <c r="J1308" s="694"/>
      <c r="K1308" s="694" t="s">
        <v>3771</v>
      </c>
      <c r="L1308" s="695"/>
      <c r="M1308" s="696"/>
      <c r="X1308" s="674"/>
      <c r="Y1308" s="675"/>
      <c r="Z1308" s="675"/>
      <c r="AA1308" s="499"/>
      <c r="AC1308" s="474" t="s">
        <v>1994</v>
      </c>
      <c r="AD1308" s="540"/>
      <c r="AE1308" s="717"/>
      <c r="AF1308" s="474"/>
      <c r="AG1308" s="717"/>
      <c r="AH1308" s="499"/>
      <c r="AJ1308" s="499"/>
    </row>
    <row r="1309" spans="1:36" s="472" customFormat="1" ht="34.5" x14ac:dyDescent="0.25">
      <c r="A1309" s="525"/>
      <c r="B1309" s="692" t="s">
        <v>1678</v>
      </c>
      <c r="C1309" s="1303" t="s">
        <v>1679</v>
      </c>
      <c r="D1309" s="1303"/>
      <c r="E1309" s="1303"/>
      <c r="F1309" s="693" t="s">
        <v>3772</v>
      </c>
      <c r="G1309" s="694">
        <v>111.99</v>
      </c>
      <c r="H1309" s="694" t="s">
        <v>1681</v>
      </c>
      <c r="I1309" s="694">
        <v>441.24</v>
      </c>
      <c r="J1309" s="694"/>
      <c r="K1309" s="694" t="s">
        <v>3773</v>
      </c>
      <c r="L1309" s="695"/>
      <c r="M1309" s="696"/>
      <c r="X1309" s="674"/>
      <c r="Y1309" s="675"/>
      <c r="Z1309" s="675"/>
      <c r="AA1309" s="499"/>
      <c r="AC1309" s="474" t="s">
        <v>1679</v>
      </c>
      <c r="AD1309" s="540"/>
      <c r="AE1309" s="717"/>
      <c r="AF1309" s="474"/>
      <c r="AG1309" s="717"/>
      <c r="AH1309" s="499"/>
      <c r="AJ1309" s="499"/>
    </row>
    <row r="1310" spans="1:36" s="472" customFormat="1" ht="23.25" x14ac:dyDescent="0.25">
      <c r="A1310" s="525"/>
      <c r="B1310" s="692" t="s">
        <v>2000</v>
      </c>
      <c r="C1310" s="1303" t="s">
        <v>2001</v>
      </c>
      <c r="D1310" s="1303"/>
      <c r="E1310" s="1303"/>
      <c r="F1310" s="693" t="s">
        <v>3774</v>
      </c>
      <c r="G1310" s="694">
        <v>26.5</v>
      </c>
      <c r="H1310" s="694" t="s">
        <v>2003</v>
      </c>
      <c r="I1310" s="694">
        <v>1428.09</v>
      </c>
      <c r="J1310" s="694"/>
      <c r="K1310" s="694" t="s">
        <v>3775</v>
      </c>
      <c r="L1310" s="695"/>
      <c r="M1310" s="696"/>
      <c r="X1310" s="674"/>
      <c r="Y1310" s="675"/>
      <c r="Z1310" s="675"/>
      <c r="AA1310" s="499"/>
      <c r="AC1310" s="474" t="s">
        <v>2001</v>
      </c>
      <c r="AD1310" s="540"/>
      <c r="AE1310" s="717"/>
      <c r="AF1310" s="474"/>
      <c r="AG1310" s="717"/>
      <c r="AH1310" s="499"/>
      <c r="AJ1310" s="499"/>
    </row>
    <row r="1311" spans="1:36" s="472" customFormat="1" ht="34.5" x14ac:dyDescent="0.25">
      <c r="A1311" s="525"/>
      <c r="B1311" s="692" t="s">
        <v>836</v>
      </c>
      <c r="C1311" s="1303" t="s">
        <v>1766</v>
      </c>
      <c r="D1311" s="1303"/>
      <c r="E1311" s="1303"/>
      <c r="F1311" s="693" t="s">
        <v>3776</v>
      </c>
      <c r="G1311" s="694">
        <v>65.709999999999994</v>
      </c>
      <c r="H1311" s="694" t="s">
        <v>1768</v>
      </c>
      <c r="I1311" s="694">
        <v>388.35</v>
      </c>
      <c r="J1311" s="694"/>
      <c r="K1311" s="694" t="s">
        <v>3777</v>
      </c>
      <c r="L1311" s="695"/>
      <c r="M1311" s="696"/>
      <c r="X1311" s="674"/>
      <c r="Y1311" s="675"/>
      <c r="Z1311" s="675"/>
      <c r="AA1311" s="499"/>
      <c r="AC1311" s="474" t="s">
        <v>1766</v>
      </c>
      <c r="AD1311" s="540"/>
      <c r="AE1311" s="717"/>
      <c r="AF1311" s="474"/>
      <c r="AG1311" s="717"/>
      <c r="AH1311" s="499"/>
      <c r="AJ1311" s="499"/>
    </row>
    <row r="1312" spans="1:36" s="472" customFormat="1" ht="23.25" x14ac:dyDescent="0.25">
      <c r="A1312" s="533" t="s">
        <v>878</v>
      </c>
      <c r="B1312" s="704" t="s">
        <v>2007</v>
      </c>
      <c r="C1312" s="1314" t="s">
        <v>2008</v>
      </c>
      <c r="D1312" s="1314"/>
      <c r="E1312" s="1314"/>
      <c r="F1312" s="705" t="s">
        <v>3778</v>
      </c>
      <c r="G1312" s="706">
        <v>0</v>
      </c>
      <c r="H1312" s="706"/>
      <c r="I1312" s="706">
        <v>0</v>
      </c>
      <c r="J1312" s="706"/>
      <c r="K1312" s="706"/>
      <c r="L1312" s="707"/>
      <c r="M1312" s="708"/>
      <c r="X1312" s="674"/>
      <c r="Y1312" s="675"/>
      <c r="Z1312" s="675"/>
      <c r="AA1312" s="499"/>
      <c r="AC1312" s="474"/>
      <c r="AD1312" s="540" t="s">
        <v>2008</v>
      </c>
      <c r="AE1312" s="717"/>
      <c r="AF1312" s="474"/>
      <c r="AG1312" s="717"/>
      <c r="AH1312" s="499"/>
      <c r="AJ1312" s="499"/>
    </row>
    <row r="1313" spans="1:36" s="472" customFormat="1" ht="57" x14ac:dyDescent="0.25">
      <c r="A1313" s="525"/>
      <c r="B1313" s="692" t="s">
        <v>2010</v>
      </c>
      <c r="C1313" s="1303" t="s">
        <v>2011</v>
      </c>
      <c r="D1313" s="1303"/>
      <c r="E1313" s="1303"/>
      <c r="F1313" s="693" t="s">
        <v>3779</v>
      </c>
      <c r="G1313" s="694">
        <v>183.68</v>
      </c>
      <c r="H1313" s="694"/>
      <c r="I1313" s="694">
        <v>388.12</v>
      </c>
      <c r="J1313" s="694"/>
      <c r="K1313" s="694"/>
      <c r="L1313" s="695"/>
      <c r="M1313" s="696"/>
      <c r="X1313" s="674"/>
      <c r="Y1313" s="675"/>
      <c r="Z1313" s="675"/>
      <c r="AA1313" s="499"/>
      <c r="AC1313" s="474" t="s">
        <v>2011</v>
      </c>
      <c r="AD1313" s="540"/>
      <c r="AE1313" s="717"/>
      <c r="AF1313" s="474"/>
      <c r="AG1313" s="717"/>
      <c r="AH1313" s="499"/>
      <c r="AJ1313" s="499"/>
    </row>
    <row r="1314" spans="1:36" s="472" customFormat="1" ht="23.25" x14ac:dyDescent="0.25">
      <c r="A1314" s="533" t="s">
        <v>878</v>
      </c>
      <c r="B1314" s="704" t="s">
        <v>2013</v>
      </c>
      <c r="C1314" s="1314" t="s">
        <v>2014</v>
      </c>
      <c r="D1314" s="1314"/>
      <c r="E1314" s="1314"/>
      <c r="F1314" s="705" t="s">
        <v>3780</v>
      </c>
      <c r="G1314" s="706">
        <v>0</v>
      </c>
      <c r="H1314" s="706"/>
      <c r="I1314" s="706">
        <v>0</v>
      </c>
      <c r="J1314" s="706"/>
      <c r="K1314" s="706"/>
      <c r="L1314" s="707"/>
      <c r="M1314" s="708"/>
      <c r="X1314" s="674"/>
      <c r="Y1314" s="675"/>
      <c r="Z1314" s="675"/>
      <c r="AA1314" s="499"/>
      <c r="AC1314" s="474"/>
      <c r="AD1314" s="540" t="s">
        <v>2014</v>
      </c>
      <c r="AE1314" s="717"/>
      <c r="AF1314" s="474"/>
      <c r="AG1314" s="717"/>
      <c r="AH1314" s="499"/>
      <c r="AJ1314" s="499"/>
    </row>
    <row r="1315" spans="1:36" s="472" customFormat="1" ht="22.5" x14ac:dyDescent="0.25">
      <c r="A1315" s="533" t="s">
        <v>875</v>
      </c>
      <c r="B1315" s="704" t="s">
        <v>2016</v>
      </c>
      <c r="C1315" s="1314" t="s">
        <v>2017</v>
      </c>
      <c r="D1315" s="1314"/>
      <c r="E1315" s="1314"/>
      <c r="F1315" s="705" t="s">
        <v>1950</v>
      </c>
      <c r="G1315" s="706">
        <v>0</v>
      </c>
      <c r="H1315" s="706"/>
      <c r="I1315" s="706">
        <v>0</v>
      </c>
      <c r="J1315" s="706"/>
      <c r="K1315" s="706"/>
      <c r="L1315" s="707"/>
      <c r="M1315" s="708"/>
      <c r="X1315" s="674"/>
      <c r="Y1315" s="675"/>
      <c r="Z1315" s="675"/>
      <c r="AA1315" s="499"/>
      <c r="AC1315" s="474"/>
      <c r="AD1315" s="540" t="s">
        <v>2017</v>
      </c>
      <c r="AE1315" s="717"/>
      <c r="AF1315" s="474"/>
      <c r="AG1315" s="717"/>
      <c r="AH1315" s="499"/>
      <c r="AJ1315" s="499"/>
    </row>
    <row r="1316" spans="1:36" s="472" customFormat="1" ht="57" x14ac:dyDescent="0.25">
      <c r="A1316" s="676" t="s">
        <v>1552</v>
      </c>
      <c r="B1316" s="677" t="s">
        <v>2018</v>
      </c>
      <c r="C1316" s="1304" t="s">
        <v>2019</v>
      </c>
      <c r="D1316" s="1304"/>
      <c r="E1316" s="1304"/>
      <c r="F1316" s="697">
        <v>0.18</v>
      </c>
      <c r="G1316" s="679" t="s">
        <v>2020</v>
      </c>
      <c r="H1316" s="679" t="s">
        <v>2021</v>
      </c>
      <c r="I1316" s="679">
        <v>69873</v>
      </c>
      <c r="J1316" s="679">
        <v>5336</v>
      </c>
      <c r="K1316" s="680" t="s">
        <v>3781</v>
      </c>
      <c r="L1316" s="709">
        <v>3081.2808</v>
      </c>
      <c r="M1316" s="690">
        <v>554.63</v>
      </c>
      <c r="X1316" s="674"/>
      <c r="Y1316" s="675"/>
      <c r="Z1316" s="675"/>
      <c r="AA1316" s="499" t="s">
        <v>2019</v>
      </c>
      <c r="AC1316" s="474"/>
      <c r="AD1316" s="540"/>
      <c r="AE1316" s="717"/>
      <c r="AF1316" s="474"/>
      <c r="AG1316" s="717"/>
      <c r="AH1316" s="499"/>
      <c r="AJ1316" s="499"/>
    </row>
    <row r="1317" spans="1:36" s="472" customFormat="1" ht="15" x14ac:dyDescent="0.25">
      <c r="A1317" s="682"/>
      <c r="B1317" s="683"/>
      <c r="C1317" s="684" t="s">
        <v>3782</v>
      </c>
      <c r="D1317" s="685"/>
      <c r="E1317" s="685"/>
      <c r="F1317" s="685"/>
      <c r="G1317" s="685"/>
      <c r="H1317" s="685"/>
      <c r="I1317" s="685"/>
      <c r="J1317" s="685"/>
      <c r="K1317" s="685"/>
      <c r="L1317" s="685"/>
      <c r="M1317" s="686"/>
      <c r="X1317" s="674"/>
      <c r="Y1317" s="675"/>
      <c r="Z1317" s="675"/>
      <c r="AA1317" s="499"/>
      <c r="AC1317" s="474"/>
      <c r="AD1317" s="540"/>
      <c r="AE1317" s="717"/>
      <c r="AF1317" s="474"/>
      <c r="AG1317" s="717"/>
      <c r="AH1317" s="499"/>
      <c r="AJ1317" s="499"/>
    </row>
    <row r="1318" spans="1:36" s="472" customFormat="1" ht="15" x14ac:dyDescent="0.25">
      <c r="A1318" s="560"/>
      <c r="B1318" s="691" t="s">
        <v>1975</v>
      </c>
      <c r="C1318" s="1301" t="s">
        <v>1976</v>
      </c>
      <c r="D1318" s="1301"/>
      <c r="E1318" s="1301"/>
      <c r="F1318" s="1301"/>
      <c r="G1318" s="1301"/>
      <c r="H1318" s="1301"/>
      <c r="I1318" s="1301"/>
      <c r="J1318" s="1301"/>
      <c r="K1318" s="1301"/>
      <c r="L1318" s="1301"/>
      <c r="M1318" s="1302"/>
      <c r="X1318" s="674"/>
      <c r="Y1318" s="675"/>
      <c r="Z1318" s="675"/>
      <c r="AA1318" s="499"/>
      <c r="AB1318" s="509" t="s">
        <v>1976</v>
      </c>
      <c r="AC1318" s="474"/>
      <c r="AD1318" s="540"/>
      <c r="AE1318" s="717"/>
      <c r="AF1318" s="474"/>
      <c r="AG1318" s="717"/>
      <c r="AH1318" s="499"/>
      <c r="AJ1318" s="499"/>
    </row>
    <row r="1319" spans="1:36" s="472" customFormat="1" ht="15" x14ac:dyDescent="0.25">
      <c r="A1319" s="560"/>
      <c r="B1319" s="691" t="s">
        <v>1977</v>
      </c>
      <c r="C1319" s="1301" t="s">
        <v>1978</v>
      </c>
      <c r="D1319" s="1301"/>
      <c r="E1319" s="1301"/>
      <c r="F1319" s="1301"/>
      <c r="G1319" s="1301"/>
      <c r="H1319" s="1301"/>
      <c r="I1319" s="1301"/>
      <c r="J1319" s="1301"/>
      <c r="K1319" s="1301"/>
      <c r="L1319" s="1301"/>
      <c r="M1319" s="1302"/>
      <c r="X1319" s="674"/>
      <c r="Y1319" s="675"/>
      <c r="Z1319" s="675"/>
      <c r="AA1319" s="499"/>
      <c r="AB1319" s="509" t="s">
        <v>1978</v>
      </c>
      <c r="AC1319" s="474"/>
      <c r="AD1319" s="540"/>
      <c r="AE1319" s="717"/>
      <c r="AF1319" s="474"/>
      <c r="AG1319" s="717"/>
      <c r="AH1319" s="499"/>
      <c r="AJ1319" s="499"/>
    </row>
    <row r="1320" spans="1:36" s="472" customFormat="1" ht="15" x14ac:dyDescent="0.25">
      <c r="A1320" s="560"/>
      <c r="B1320" s="691" t="s">
        <v>1979</v>
      </c>
      <c r="C1320" s="1301" t="s">
        <v>1980</v>
      </c>
      <c r="D1320" s="1301"/>
      <c r="E1320" s="1301"/>
      <c r="F1320" s="1301"/>
      <c r="G1320" s="1301"/>
      <c r="H1320" s="1301"/>
      <c r="I1320" s="1301"/>
      <c r="J1320" s="1301"/>
      <c r="K1320" s="1301"/>
      <c r="L1320" s="1301"/>
      <c r="M1320" s="1302"/>
      <c r="X1320" s="674"/>
      <c r="Y1320" s="675"/>
      <c r="Z1320" s="675"/>
      <c r="AA1320" s="499"/>
      <c r="AB1320" s="509" t="s">
        <v>1980</v>
      </c>
      <c r="AC1320" s="474"/>
      <c r="AD1320" s="540"/>
      <c r="AE1320" s="717"/>
      <c r="AF1320" s="474"/>
      <c r="AG1320" s="717"/>
      <c r="AH1320" s="499"/>
      <c r="AJ1320" s="499"/>
    </row>
    <row r="1321" spans="1:36" s="472" customFormat="1" ht="33.75" x14ac:dyDescent="0.25">
      <c r="A1321" s="560"/>
      <c r="B1321" s="691" t="s">
        <v>1670</v>
      </c>
      <c r="C1321" s="1301" t="s">
        <v>1671</v>
      </c>
      <c r="D1321" s="1301"/>
      <c r="E1321" s="1301"/>
      <c r="F1321" s="1301"/>
      <c r="G1321" s="1301"/>
      <c r="H1321" s="1301"/>
      <c r="I1321" s="1301"/>
      <c r="J1321" s="1301"/>
      <c r="K1321" s="1301"/>
      <c r="L1321" s="1301"/>
      <c r="M1321" s="1302"/>
      <c r="X1321" s="674"/>
      <c r="Y1321" s="675"/>
      <c r="Z1321" s="675"/>
      <c r="AA1321" s="499"/>
      <c r="AB1321" s="509" t="s">
        <v>1671</v>
      </c>
      <c r="AC1321" s="474"/>
      <c r="AD1321" s="540"/>
      <c r="AE1321" s="717"/>
      <c r="AF1321" s="474"/>
      <c r="AG1321" s="717"/>
      <c r="AH1321" s="499"/>
      <c r="AJ1321" s="499"/>
    </row>
    <row r="1322" spans="1:36" s="472" customFormat="1" ht="15" x14ac:dyDescent="0.25">
      <c r="A1322" s="843"/>
      <c r="B1322" s="844"/>
      <c r="C1322" s="844"/>
      <c r="D1322" s="844"/>
      <c r="E1322" s="845" t="s">
        <v>3783</v>
      </c>
      <c r="F1322" s="846"/>
      <c r="G1322" s="847"/>
      <c r="H1322" s="666"/>
      <c r="I1322" s="848">
        <v>9029</v>
      </c>
      <c r="J1322" s="849"/>
      <c r="K1322" s="849"/>
      <c r="L1322" s="850"/>
      <c r="M1322" s="851"/>
      <c r="X1322" s="674"/>
      <c r="Y1322" s="675"/>
      <c r="Z1322" s="675"/>
      <c r="AA1322" s="499"/>
      <c r="AC1322" s="474"/>
      <c r="AD1322" s="540"/>
      <c r="AE1322" s="717"/>
      <c r="AF1322" s="474"/>
      <c r="AG1322" s="717"/>
      <c r="AH1322" s="499"/>
      <c r="AJ1322" s="499"/>
    </row>
    <row r="1323" spans="1:36" s="472" customFormat="1" ht="15" x14ac:dyDescent="0.25">
      <c r="A1323" s="843"/>
      <c r="B1323" s="844"/>
      <c r="C1323" s="844"/>
      <c r="D1323" s="844"/>
      <c r="E1323" s="845" t="s">
        <v>3784</v>
      </c>
      <c r="F1323" s="846"/>
      <c r="G1323" s="847"/>
      <c r="H1323" s="666"/>
      <c r="I1323" s="848">
        <v>4112</v>
      </c>
      <c r="J1323" s="849"/>
      <c r="K1323" s="849"/>
      <c r="L1323" s="850"/>
      <c r="M1323" s="851"/>
      <c r="X1323" s="674"/>
      <c r="Y1323" s="675"/>
      <c r="Z1323" s="675"/>
      <c r="AA1323" s="499"/>
      <c r="AC1323" s="474"/>
      <c r="AD1323" s="540"/>
      <c r="AE1323" s="717"/>
      <c r="AF1323" s="474"/>
      <c r="AG1323" s="717"/>
      <c r="AH1323" s="499"/>
      <c r="AJ1323" s="499"/>
    </row>
    <row r="1324" spans="1:36" s="472" customFormat="1" ht="15" x14ac:dyDescent="0.25">
      <c r="A1324" s="843"/>
      <c r="B1324" s="844"/>
      <c r="C1324" s="844"/>
      <c r="D1324" s="844"/>
      <c r="E1324" s="845" t="s">
        <v>2707</v>
      </c>
      <c r="F1324" s="846"/>
      <c r="G1324" s="847"/>
      <c r="H1324" s="666"/>
      <c r="I1324" s="848">
        <v>83014</v>
      </c>
      <c r="J1324" s="849"/>
      <c r="K1324" s="849"/>
      <c r="L1324" s="850"/>
      <c r="M1324" s="851"/>
      <c r="X1324" s="674"/>
      <c r="Y1324" s="675"/>
      <c r="Z1324" s="675"/>
      <c r="AA1324" s="499"/>
      <c r="AC1324" s="474"/>
      <c r="AD1324" s="540"/>
      <c r="AE1324" s="717"/>
      <c r="AF1324" s="474"/>
      <c r="AG1324" s="717"/>
      <c r="AH1324" s="499"/>
      <c r="AJ1324" s="499"/>
    </row>
    <row r="1325" spans="1:36" s="472" customFormat="1" ht="23.25" x14ac:dyDescent="0.25">
      <c r="A1325" s="525"/>
      <c r="B1325" s="692" t="s">
        <v>1898</v>
      </c>
      <c r="C1325" s="1303" t="s">
        <v>1899</v>
      </c>
      <c r="D1325" s="1303"/>
      <c r="E1325" s="1303"/>
      <c r="F1325" s="693" t="s">
        <v>3785</v>
      </c>
      <c r="G1325" s="694" t="s">
        <v>1901</v>
      </c>
      <c r="H1325" s="694"/>
      <c r="I1325" s="694">
        <v>5335.54</v>
      </c>
      <c r="J1325" s="694">
        <v>5335.54</v>
      </c>
      <c r="K1325" s="694"/>
      <c r="L1325" s="695"/>
      <c r="M1325" s="696"/>
      <c r="X1325" s="674"/>
      <c r="Y1325" s="675"/>
      <c r="Z1325" s="675"/>
      <c r="AA1325" s="499"/>
      <c r="AC1325" s="474" t="s">
        <v>1899</v>
      </c>
      <c r="AD1325" s="540"/>
      <c r="AE1325" s="717"/>
      <c r="AF1325" s="474"/>
      <c r="AG1325" s="717"/>
      <c r="AH1325" s="499"/>
      <c r="AJ1325" s="499"/>
    </row>
    <row r="1326" spans="1:36" s="472" customFormat="1" ht="23.25" x14ac:dyDescent="0.25">
      <c r="A1326" s="525"/>
      <c r="B1326" s="692" t="s">
        <v>651</v>
      </c>
      <c r="C1326" s="1303" t="s">
        <v>1676</v>
      </c>
      <c r="D1326" s="1303"/>
      <c r="E1326" s="1303"/>
      <c r="F1326" s="693" t="s">
        <v>3786</v>
      </c>
      <c r="G1326" s="694">
        <v>0</v>
      </c>
      <c r="H1326" s="694">
        <v>0</v>
      </c>
      <c r="I1326" s="694">
        <v>0</v>
      </c>
      <c r="J1326" s="694"/>
      <c r="K1326" s="694">
        <v>0</v>
      </c>
      <c r="L1326" s="695"/>
      <c r="M1326" s="696"/>
      <c r="X1326" s="674"/>
      <c r="Y1326" s="675"/>
      <c r="Z1326" s="675"/>
      <c r="AA1326" s="499"/>
      <c r="AC1326" s="474" t="s">
        <v>1676</v>
      </c>
      <c r="AD1326" s="540"/>
      <c r="AE1326" s="717"/>
      <c r="AF1326" s="474"/>
      <c r="AG1326" s="717"/>
      <c r="AH1326" s="499"/>
      <c r="AJ1326" s="499"/>
    </row>
    <row r="1327" spans="1:36" s="472" customFormat="1" ht="23.25" x14ac:dyDescent="0.25">
      <c r="A1327" s="525"/>
      <c r="B1327" s="692" t="s">
        <v>1983</v>
      </c>
      <c r="C1327" s="1303" t="s">
        <v>1984</v>
      </c>
      <c r="D1327" s="1303"/>
      <c r="E1327" s="1303"/>
      <c r="F1327" s="693" t="s">
        <v>3787</v>
      </c>
      <c r="G1327" s="694">
        <v>79.069999999999993</v>
      </c>
      <c r="H1327" s="694" t="s">
        <v>1986</v>
      </c>
      <c r="I1327" s="694">
        <v>41.91</v>
      </c>
      <c r="J1327" s="694"/>
      <c r="K1327" s="694" t="s">
        <v>3788</v>
      </c>
      <c r="L1327" s="695"/>
      <c r="M1327" s="696"/>
      <c r="X1327" s="674"/>
      <c r="Y1327" s="675"/>
      <c r="Z1327" s="675"/>
      <c r="AA1327" s="499"/>
      <c r="AC1327" s="474" t="s">
        <v>1984</v>
      </c>
      <c r="AD1327" s="540"/>
      <c r="AE1327" s="717"/>
      <c r="AF1327" s="474"/>
      <c r="AG1327" s="717"/>
      <c r="AH1327" s="499"/>
      <c r="AJ1327" s="499"/>
    </row>
    <row r="1328" spans="1:36" s="472" customFormat="1" ht="45.75" x14ac:dyDescent="0.25">
      <c r="A1328" s="525"/>
      <c r="B1328" s="692" t="s">
        <v>1988</v>
      </c>
      <c r="C1328" s="1303" t="s">
        <v>1989</v>
      </c>
      <c r="D1328" s="1303"/>
      <c r="E1328" s="1303"/>
      <c r="F1328" s="693" t="s">
        <v>3789</v>
      </c>
      <c r="G1328" s="694">
        <v>70.010000000000005</v>
      </c>
      <c r="H1328" s="694" t="s">
        <v>1991</v>
      </c>
      <c r="I1328" s="694">
        <v>49.71</v>
      </c>
      <c r="J1328" s="694"/>
      <c r="K1328" s="694" t="s">
        <v>3790</v>
      </c>
      <c r="L1328" s="695"/>
      <c r="M1328" s="696"/>
      <c r="X1328" s="674"/>
      <c r="Y1328" s="675"/>
      <c r="Z1328" s="675"/>
      <c r="AA1328" s="499"/>
      <c r="AC1328" s="474" t="s">
        <v>1989</v>
      </c>
      <c r="AD1328" s="540"/>
      <c r="AE1328" s="717"/>
      <c r="AF1328" s="474"/>
      <c r="AG1328" s="717"/>
      <c r="AH1328" s="499"/>
      <c r="AJ1328" s="499"/>
    </row>
    <row r="1329" spans="1:36" s="472" customFormat="1" ht="57" x14ac:dyDescent="0.25">
      <c r="A1329" s="525"/>
      <c r="B1329" s="692" t="s">
        <v>1993</v>
      </c>
      <c r="C1329" s="1303" t="s">
        <v>1994</v>
      </c>
      <c r="D1329" s="1303"/>
      <c r="E1329" s="1303"/>
      <c r="F1329" s="693" t="s">
        <v>3791</v>
      </c>
      <c r="G1329" s="694">
        <v>340</v>
      </c>
      <c r="H1329" s="694" t="s">
        <v>1996</v>
      </c>
      <c r="I1329" s="694">
        <v>42374.2</v>
      </c>
      <c r="J1329" s="694"/>
      <c r="K1329" s="694" t="s">
        <v>3792</v>
      </c>
      <c r="L1329" s="695"/>
      <c r="M1329" s="696"/>
      <c r="X1329" s="674"/>
      <c r="Y1329" s="675"/>
      <c r="Z1329" s="675"/>
      <c r="AA1329" s="499"/>
      <c r="AC1329" s="474" t="s">
        <v>1994</v>
      </c>
      <c r="AD1329" s="540"/>
      <c r="AE1329" s="717"/>
      <c r="AF1329" s="474"/>
      <c r="AG1329" s="717"/>
      <c r="AH1329" s="499"/>
      <c r="AJ1329" s="499"/>
    </row>
    <row r="1330" spans="1:36" s="472" customFormat="1" ht="34.5" x14ac:dyDescent="0.25">
      <c r="A1330" s="525"/>
      <c r="B1330" s="692" t="s">
        <v>1678</v>
      </c>
      <c r="C1330" s="1303" t="s">
        <v>1679</v>
      </c>
      <c r="D1330" s="1303"/>
      <c r="E1330" s="1303"/>
      <c r="F1330" s="693" t="s">
        <v>3793</v>
      </c>
      <c r="G1330" s="694">
        <v>111.99</v>
      </c>
      <c r="H1330" s="694" t="s">
        <v>1681</v>
      </c>
      <c r="I1330" s="694">
        <v>87.35</v>
      </c>
      <c r="J1330" s="694"/>
      <c r="K1330" s="694" t="s">
        <v>3794</v>
      </c>
      <c r="L1330" s="695"/>
      <c r="M1330" s="696"/>
      <c r="X1330" s="674"/>
      <c r="Y1330" s="675"/>
      <c r="Z1330" s="675"/>
      <c r="AA1330" s="499"/>
      <c r="AC1330" s="474" t="s">
        <v>1679</v>
      </c>
      <c r="AD1330" s="540"/>
      <c r="AE1330" s="717"/>
      <c r="AF1330" s="474"/>
      <c r="AG1330" s="717"/>
      <c r="AH1330" s="499"/>
      <c r="AJ1330" s="499"/>
    </row>
    <row r="1331" spans="1:36" s="472" customFormat="1" ht="23.25" x14ac:dyDescent="0.25">
      <c r="A1331" s="525"/>
      <c r="B1331" s="692" t="s">
        <v>2000</v>
      </c>
      <c r="C1331" s="1303" t="s">
        <v>2001</v>
      </c>
      <c r="D1331" s="1303"/>
      <c r="E1331" s="1303"/>
      <c r="F1331" s="693" t="s">
        <v>3795</v>
      </c>
      <c r="G1331" s="694">
        <v>26.5</v>
      </c>
      <c r="H1331" s="694" t="s">
        <v>2003</v>
      </c>
      <c r="I1331" s="694">
        <v>252.02</v>
      </c>
      <c r="J1331" s="694"/>
      <c r="K1331" s="694" t="s">
        <v>3796</v>
      </c>
      <c r="L1331" s="695"/>
      <c r="M1331" s="696"/>
      <c r="X1331" s="674"/>
      <c r="Y1331" s="675"/>
      <c r="Z1331" s="675"/>
      <c r="AA1331" s="499"/>
      <c r="AC1331" s="474" t="s">
        <v>2001</v>
      </c>
      <c r="AD1331" s="540"/>
      <c r="AE1331" s="717"/>
      <c r="AF1331" s="474"/>
      <c r="AG1331" s="717"/>
      <c r="AH1331" s="499"/>
      <c r="AJ1331" s="499"/>
    </row>
    <row r="1332" spans="1:36" s="472" customFormat="1" ht="34.5" x14ac:dyDescent="0.25">
      <c r="A1332" s="525"/>
      <c r="B1332" s="692" t="s">
        <v>836</v>
      </c>
      <c r="C1332" s="1303" t="s">
        <v>1766</v>
      </c>
      <c r="D1332" s="1303"/>
      <c r="E1332" s="1303"/>
      <c r="F1332" s="693" t="s">
        <v>3797</v>
      </c>
      <c r="G1332" s="694">
        <v>65.709999999999994</v>
      </c>
      <c r="H1332" s="694" t="s">
        <v>1768</v>
      </c>
      <c r="I1332" s="694">
        <v>76.88</v>
      </c>
      <c r="J1332" s="694"/>
      <c r="K1332" s="694" t="s">
        <v>3798</v>
      </c>
      <c r="L1332" s="695"/>
      <c r="M1332" s="696"/>
      <c r="X1332" s="674"/>
      <c r="Y1332" s="675"/>
      <c r="Z1332" s="675"/>
      <c r="AA1332" s="499"/>
      <c r="AC1332" s="474" t="s">
        <v>1766</v>
      </c>
      <c r="AD1332" s="540"/>
      <c r="AE1332" s="717"/>
      <c r="AF1332" s="474"/>
      <c r="AG1332" s="717"/>
      <c r="AH1332" s="499"/>
      <c r="AJ1332" s="499"/>
    </row>
    <row r="1333" spans="1:36" s="472" customFormat="1" ht="23.25" x14ac:dyDescent="0.25">
      <c r="A1333" s="533" t="s">
        <v>878</v>
      </c>
      <c r="B1333" s="704" t="s">
        <v>2007</v>
      </c>
      <c r="C1333" s="1314" t="s">
        <v>2008</v>
      </c>
      <c r="D1333" s="1314"/>
      <c r="E1333" s="1314"/>
      <c r="F1333" s="705" t="s">
        <v>3799</v>
      </c>
      <c r="G1333" s="706">
        <v>0</v>
      </c>
      <c r="H1333" s="706"/>
      <c r="I1333" s="706">
        <v>0</v>
      </c>
      <c r="J1333" s="706"/>
      <c r="K1333" s="706"/>
      <c r="L1333" s="707"/>
      <c r="M1333" s="708"/>
      <c r="X1333" s="674"/>
      <c r="Y1333" s="675"/>
      <c r="Z1333" s="675"/>
      <c r="AA1333" s="499"/>
      <c r="AC1333" s="474"/>
      <c r="AD1333" s="540" t="s">
        <v>2008</v>
      </c>
      <c r="AE1333" s="717"/>
      <c r="AF1333" s="474"/>
      <c r="AG1333" s="717"/>
      <c r="AH1333" s="499"/>
      <c r="AJ1333" s="499"/>
    </row>
    <row r="1334" spans="1:36" s="472" customFormat="1" ht="57" x14ac:dyDescent="0.25">
      <c r="A1334" s="525"/>
      <c r="B1334" s="692" t="s">
        <v>2010</v>
      </c>
      <c r="C1334" s="1303" t="s">
        <v>2011</v>
      </c>
      <c r="D1334" s="1303"/>
      <c r="E1334" s="1303"/>
      <c r="F1334" s="693" t="s">
        <v>3800</v>
      </c>
      <c r="G1334" s="694">
        <v>183.68</v>
      </c>
      <c r="H1334" s="694"/>
      <c r="I1334" s="694">
        <v>214.17</v>
      </c>
      <c r="J1334" s="694"/>
      <c r="K1334" s="694"/>
      <c r="L1334" s="695"/>
      <c r="M1334" s="696"/>
      <c r="X1334" s="674"/>
      <c r="Y1334" s="675"/>
      <c r="Z1334" s="675"/>
      <c r="AA1334" s="499"/>
      <c r="AC1334" s="474" t="s">
        <v>2011</v>
      </c>
      <c r="AD1334" s="540"/>
      <c r="AE1334" s="717"/>
      <c r="AF1334" s="474"/>
      <c r="AG1334" s="717"/>
      <c r="AH1334" s="499"/>
      <c r="AJ1334" s="499"/>
    </row>
    <row r="1335" spans="1:36" s="472" customFormat="1" ht="23.25" x14ac:dyDescent="0.25">
      <c r="A1335" s="533" t="s">
        <v>878</v>
      </c>
      <c r="B1335" s="704" t="s">
        <v>2013</v>
      </c>
      <c r="C1335" s="1314" t="s">
        <v>2014</v>
      </c>
      <c r="D1335" s="1314"/>
      <c r="E1335" s="1314"/>
      <c r="F1335" s="705" t="s">
        <v>3801</v>
      </c>
      <c r="G1335" s="706">
        <v>0</v>
      </c>
      <c r="H1335" s="706"/>
      <c r="I1335" s="706">
        <v>0</v>
      </c>
      <c r="J1335" s="706"/>
      <c r="K1335" s="706"/>
      <c r="L1335" s="707"/>
      <c r="M1335" s="708"/>
      <c r="X1335" s="674"/>
      <c r="Y1335" s="675"/>
      <c r="Z1335" s="675"/>
      <c r="AA1335" s="499"/>
      <c r="AC1335" s="474"/>
      <c r="AD1335" s="540" t="s">
        <v>2014</v>
      </c>
      <c r="AE1335" s="717"/>
      <c r="AF1335" s="474"/>
      <c r="AG1335" s="717"/>
      <c r="AH1335" s="499"/>
      <c r="AJ1335" s="499"/>
    </row>
    <row r="1336" spans="1:36" s="472" customFormat="1" ht="22.5" x14ac:dyDescent="0.25">
      <c r="A1336" s="533" t="s">
        <v>875</v>
      </c>
      <c r="B1336" s="704" t="s">
        <v>2016</v>
      </c>
      <c r="C1336" s="1314" t="s">
        <v>2017</v>
      </c>
      <c r="D1336" s="1314"/>
      <c r="E1336" s="1314"/>
      <c r="F1336" s="705" t="s">
        <v>1950</v>
      </c>
      <c r="G1336" s="706">
        <v>0</v>
      </c>
      <c r="H1336" s="706"/>
      <c r="I1336" s="706">
        <v>0</v>
      </c>
      <c r="J1336" s="706"/>
      <c r="K1336" s="706"/>
      <c r="L1336" s="707"/>
      <c r="M1336" s="708"/>
      <c r="X1336" s="674"/>
      <c r="Y1336" s="675"/>
      <c r="Z1336" s="675"/>
      <c r="AA1336" s="499"/>
      <c r="AC1336" s="474"/>
      <c r="AD1336" s="540" t="s">
        <v>2017</v>
      </c>
      <c r="AE1336" s="717"/>
      <c r="AF1336" s="474"/>
      <c r="AG1336" s="717"/>
      <c r="AH1336" s="499"/>
      <c r="AJ1336" s="499"/>
    </row>
    <row r="1337" spans="1:36" s="472" customFormat="1" ht="45" x14ac:dyDescent="0.25">
      <c r="A1337" s="676" t="s">
        <v>1555</v>
      </c>
      <c r="B1337" s="677" t="s">
        <v>2041</v>
      </c>
      <c r="C1337" s="1304" t="s">
        <v>1269</v>
      </c>
      <c r="D1337" s="1304"/>
      <c r="E1337" s="1304"/>
      <c r="F1337" s="698">
        <v>3.6</v>
      </c>
      <c r="G1337" s="679">
        <v>480</v>
      </c>
      <c r="H1337" s="679"/>
      <c r="I1337" s="679">
        <v>1728</v>
      </c>
      <c r="J1337" s="679"/>
      <c r="K1337" s="680"/>
      <c r="L1337" s="681">
        <v>0</v>
      </c>
      <c r="M1337" s="681">
        <v>0</v>
      </c>
      <c r="X1337" s="674"/>
      <c r="Y1337" s="675"/>
      <c r="Z1337" s="675"/>
      <c r="AA1337" s="499" t="s">
        <v>1269</v>
      </c>
      <c r="AC1337" s="474"/>
      <c r="AD1337" s="540"/>
      <c r="AE1337" s="717"/>
      <c r="AF1337" s="474"/>
      <c r="AG1337" s="717"/>
      <c r="AH1337" s="499"/>
      <c r="AJ1337" s="499"/>
    </row>
    <row r="1338" spans="1:36" s="472" customFormat="1" ht="15" x14ac:dyDescent="0.25">
      <c r="A1338" s="682"/>
      <c r="B1338" s="683"/>
      <c r="C1338" s="684" t="s">
        <v>3802</v>
      </c>
      <c r="D1338" s="685"/>
      <c r="E1338" s="685"/>
      <c r="F1338" s="685"/>
      <c r="G1338" s="685"/>
      <c r="H1338" s="685"/>
      <c r="I1338" s="685"/>
      <c r="J1338" s="685"/>
      <c r="K1338" s="685"/>
      <c r="L1338" s="685"/>
      <c r="M1338" s="686"/>
      <c r="X1338" s="674"/>
      <c r="Y1338" s="675"/>
      <c r="Z1338" s="675"/>
      <c r="AA1338" s="499"/>
      <c r="AC1338" s="474"/>
      <c r="AD1338" s="540"/>
      <c r="AE1338" s="717"/>
      <c r="AF1338" s="474"/>
      <c r="AG1338" s="717"/>
      <c r="AH1338" s="499"/>
      <c r="AJ1338" s="499"/>
    </row>
    <row r="1339" spans="1:36" s="472" customFormat="1" ht="45" x14ac:dyDescent="0.25">
      <c r="A1339" s="676" t="s">
        <v>1557</v>
      </c>
      <c r="B1339" s="677" t="s">
        <v>2043</v>
      </c>
      <c r="C1339" s="1304" t="s">
        <v>1272</v>
      </c>
      <c r="D1339" s="1304"/>
      <c r="E1339" s="1304"/>
      <c r="F1339" s="698">
        <v>2.5</v>
      </c>
      <c r="G1339" s="679">
        <v>2.44</v>
      </c>
      <c r="H1339" s="679"/>
      <c r="I1339" s="679">
        <v>6</v>
      </c>
      <c r="J1339" s="679"/>
      <c r="K1339" s="680"/>
      <c r="L1339" s="681">
        <v>0</v>
      </c>
      <c r="M1339" s="681">
        <v>0</v>
      </c>
      <c r="X1339" s="674"/>
      <c r="Y1339" s="675"/>
      <c r="Z1339" s="675"/>
      <c r="AA1339" s="499" t="s">
        <v>1272</v>
      </c>
      <c r="AC1339" s="474"/>
      <c r="AD1339" s="540"/>
      <c r="AE1339" s="717"/>
      <c r="AF1339" s="474"/>
      <c r="AG1339" s="717"/>
      <c r="AH1339" s="499"/>
      <c r="AJ1339" s="499"/>
    </row>
    <row r="1340" spans="1:36" s="472" customFormat="1" ht="15" x14ac:dyDescent="0.25">
      <c r="A1340" s="682"/>
      <c r="B1340" s="683"/>
      <c r="C1340" s="684" t="s">
        <v>3803</v>
      </c>
      <c r="D1340" s="685"/>
      <c r="E1340" s="685"/>
      <c r="F1340" s="685"/>
      <c r="G1340" s="685"/>
      <c r="H1340" s="685"/>
      <c r="I1340" s="685"/>
      <c r="J1340" s="685"/>
      <c r="K1340" s="685"/>
      <c r="L1340" s="685"/>
      <c r="M1340" s="686"/>
      <c r="X1340" s="674"/>
      <c r="Y1340" s="675"/>
      <c r="Z1340" s="675"/>
      <c r="AA1340" s="499"/>
      <c r="AC1340" s="474"/>
      <c r="AD1340" s="540"/>
      <c r="AE1340" s="717"/>
      <c r="AF1340" s="474"/>
      <c r="AG1340" s="717"/>
      <c r="AH1340" s="499"/>
      <c r="AJ1340" s="499"/>
    </row>
    <row r="1341" spans="1:36" s="472" customFormat="1" ht="45.75" x14ac:dyDescent="0.25">
      <c r="A1341" s="676" t="s">
        <v>1559</v>
      </c>
      <c r="B1341" s="677" t="s">
        <v>2045</v>
      </c>
      <c r="C1341" s="1304" t="s">
        <v>2046</v>
      </c>
      <c r="D1341" s="1304"/>
      <c r="E1341" s="1304"/>
      <c r="F1341" s="698">
        <v>1.2</v>
      </c>
      <c r="G1341" s="679" t="s">
        <v>2047</v>
      </c>
      <c r="H1341" s="679" t="s">
        <v>2048</v>
      </c>
      <c r="I1341" s="679">
        <v>13432</v>
      </c>
      <c r="J1341" s="679">
        <v>1801</v>
      </c>
      <c r="K1341" s="680" t="s">
        <v>3804</v>
      </c>
      <c r="L1341" s="689">
        <v>156.04499999999999</v>
      </c>
      <c r="M1341" s="690">
        <v>187.25</v>
      </c>
      <c r="X1341" s="674"/>
      <c r="Y1341" s="675"/>
      <c r="Z1341" s="675"/>
      <c r="AA1341" s="499" t="s">
        <v>2046</v>
      </c>
      <c r="AC1341" s="474"/>
      <c r="AD1341" s="540"/>
      <c r="AE1341" s="717"/>
      <c r="AF1341" s="474"/>
      <c r="AG1341" s="717"/>
      <c r="AH1341" s="499"/>
      <c r="AJ1341" s="499"/>
    </row>
    <row r="1342" spans="1:36" s="472" customFormat="1" ht="15" x14ac:dyDescent="0.25">
      <c r="A1342" s="682"/>
      <c r="B1342" s="683"/>
      <c r="C1342" s="684" t="s">
        <v>3805</v>
      </c>
      <c r="D1342" s="685"/>
      <c r="E1342" s="685"/>
      <c r="F1342" s="685"/>
      <c r="G1342" s="685"/>
      <c r="H1342" s="685"/>
      <c r="I1342" s="685"/>
      <c r="J1342" s="685"/>
      <c r="K1342" s="685"/>
      <c r="L1342" s="685"/>
      <c r="M1342" s="686"/>
      <c r="X1342" s="674"/>
      <c r="Y1342" s="675"/>
      <c r="Z1342" s="675"/>
      <c r="AA1342" s="499"/>
      <c r="AC1342" s="474"/>
      <c r="AD1342" s="540"/>
      <c r="AE1342" s="717"/>
      <c r="AF1342" s="474"/>
      <c r="AG1342" s="717"/>
      <c r="AH1342" s="499"/>
      <c r="AJ1342" s="499"/>
    </row>
    <row r="1343" spans="1:36" s="472" customFormat="1" ht="15" x14ac:dyDescent="0.25">
      <c r="A1343" s="560"/>
      <c r="B1343" s="683"/>
      <c r="C1343" s="684" t="s">
        <v>2051</v>
      </c>
      <c r="D1343" s="685"/>
      <c r="E1343" s="685"/>
      <c r="F1343" s="685"/>
      <c r="G1343" s="685"/>
      <c r="H1343" s="685"/>
      <c r="I1343" s="685"/>
      <c r="J1343" s="685"/>
      <c r="K1343" s="685"/>
      <c r="L1343" s="685"/>
      <c r="M1343" s="687"/>
      <c r="X1343" s="674"/>
      <c r="Y1343" s="675"/>
      <c r="Z1343" s="675"/>
      <c r="AA1343" s="499"/>
      <c r="AC1343" s="474"/>
      <c r="AD1343" s="540"/>
      <c r="AE1343" s="717"/>
      <c r="AF1343" s="474"/>
      <c r="AG1343" s="717"/>
      <c r="AH1343" s="499"/>
      <c r="AJ1343" s="499"/>
    </row>
    <row r="1344" spans="1:36" s="472" customFormat="1" ht="33.75" x14ac:dyDescent="0.25">
      <c r="A1344" s="560"/>
      <c r="B1344" s="691" t="s">
        <v>1670</v>
      </c>
      <c r="C1344" s="1301" t="s">
        <v>1671</v>
      </c>
      <c r="D1344" s="1301"/>
      <c r="E1344" s="1301"/>
      <c r="F1344" s="1301"/>
      <c r="G1344" s="1301"/>
      <c r="H1344" s="1301"/>
      <c r="I1344" s="1301"/>
      <c r="J1344" s="1301"/>
      <c r="K1344" s="1301"/>
      <c r="L1344" s="1301"/>
      <c r="M1344" s="1302"/>
      <c r="X1344" s="674"/>
      <c r="Y1344" s="675"/>
      <c r="Z1344" s="675"/>
      <c r="AA1344" s="499"/>
      <c r="AB1344" s="509" t="s">
        <v>1671</v>
      </c>
      <c r="AC1344" s="474"/>
      <c r="AD1344" s="540"/>
      <c r="AE1344" s="717"/>
      <c r="AF1344" s="474"/>
      <c r="AG1344" s="717"/>
      <c r="AH1344" s="499"/>
      <c r="AJ1344" s="499"/>
    </row>
    <row r="1345" spans="1:36" s="472" customFormat="1" ht="15" x14ac:dyDescent="0.25">
      <c r="A1345" s="843"/>
      <c r="B1345" s="844"/>
      <c r="C1345" s="844"/>
      <c r="D1345" s="844"/>
      <c r="E1345" s="845" t="s">
        <v>3806</v>
      </c>
      <c r="F1345" s="846"/>
      <c r="G1345" s="847"/>
      <c r="H1345" s="666"/>
      <c r="I1345" s="848">
        <v>2515</v>
      </c>
      <c r="J1345" s="849"/>
      <c r="K1345" s="849"/>
      <c r="L1345" s="850"/>
      <c r="M1345" s="851"/>
      <c r="X1345" s="674"/>
      <c r="Y1345" s="675"/>
      <c r="Z1345" s="675"/>
      <c r="AA1345" s="499"/>
      <c r="AC1345" s="474"/>
      <c r="AD1345" s="540"/>
      <c r="AE1345" s="717"/>
      <c r="AF1345" s="474"/>
      <c r="AG1345" s="717"/>
      <c r="AH1345" s="499"/>
      <c r="AJ1345" s="499"/>
    </row>
    <row r="1346" spans="1:36" s="472" customFormat="1" ht="15" x14ac:dyDescent="0.25">
      <c r="A1346" s="843"/>
      <c r="B1346" s="844"/>
      <c r="C1346" s="844"/>
      <c r="D1346" s="844"/>
      <c r="E1346" s="845" t="s">
        <v>3807</v>
      </c>
      <c r="F1346" s="846"/>
      <c r="G1346" s="847"/>
      <c r="H1346" s="666"/>
      <c r="I1346" s="848">
        <v>1735</v>
      </c>
      <c r="J1346" s="849"/>
      <c r="K1346" s="849"/>
      <c r="L1346" s="850"/>
      <c r="M1346" s="851"/>
      <c r="X1346" s="674"/>
      <c r="Y1346" s="675"/>
      <c r="Z1346" s="675"/>
      <c r="AA1346" s="499"/>
      <c r="AC1346" s="474"/>
      <c r="AD1346" s="540"/>
      <c r="AE1346" s="717"/>
      <c r="AF1346" s="474"/>
      <c r="AG1346" s="717"/>
      <c r="AH1346" s="499"/>
      <c r="AJ1346" s="499"/>
    </row>
    <row r="1347" spans="1:36" s="472" customFormat="1" ht="15" x14ac:dyDescent="0.25">
      <c r="A1347" s="843"/>
      <c r="B1347" s="844"/>
      <c r="C1347" s="844"/>
      <c r="D1347" s="844"/>
      <c r="E1347" s="845" t="s">
        <v>2707</v>
      </c>
      <c r="F1347" s="846"/>
      <c r="G1347" s="847"/>
      <c r="H1347" s="666"/>
      <c r="I1347" s="848">
        <v>17682</v>
      </c>
      <c r="J1347" s="849"/>
      <c r="K1347" s="849"/>
      <c r="L1347" s="850"/>
      <c r="M1347" s="851"/>
      <c r="X1347" s="674"/>
      <c r="Y1347" s="675"/>
      <c r="Z1347" s="675"/>
      <c r="AA1347" s="499"/>
      <c r="AC1347" s="474"/>
      <c r="AD1347" s="540"/>
      <c r="AE1347" s="717"/>
      <c r="AF1347" s="474"/>
      <c r="AG1347" s="717"/>
      <c r="AH1347" s="499"/>
      <c r="AJ1347" s="499"/>
    </row>
    <row r="1348" spans="1:36" s="472" customFormat="1" ht="23.25" x14ac:dyDescent="0.25">
      <c r="A1348" s="525"/>
      <c r="B1348" s="692" t="s">
        <v>1898</v>
      </c>
      <c r="C1348" s="1303" t="s">
        <v>1899</v>
      </c>
      <c r="D1348" s="1303"/>
      <c r="E1348" s="1303"/>
      <c r="F1348" s="693" t="s">
        <v>3808</v>
      </c>
      <c r="G1348" s="694" t="s">
        <v>1901</v>
      </c>
      <c r="H1348" s="694"/>
      <c r="I1348" s="694">
        <v>1801.35</v>
      </c>
      <c r="J1348" s="694">
        <v>1801.35</v>
      </c>
      <c r="K1348" s="694"/>
      <c r="L1348" s="695"/>
      <c r="M1348" s="696"/>
      <c r="X1348" s="674"/>
      <c r="Y1348" s="675"/>
      <c r="Z1348" s="675"/>
      <c r="AA1348" s="499"/>
      <c r="AC1348" s="474" t="s">
        <v>1899</v>
      </c>
      <c r="AD1348" s="540"/>
      <c r="AE1348" s="717"/>
      <c r="AF1348" s="474"/>
      <c r="AG1348" s="717"/>
      <c r="AH1348" s="499"/>
      <c r="AJ1348" s="499"/>
    </row>
    <row r="1349" spans="1:36" s="472" customFormat="1" ht="23.25" x14ac:dyDescent="0.25">
      <c r="A1349" s="525"/>
      <c r="B1349" s="692" t="s">
        <v>651</v>
      </c>
      <c r="C1349" s="1303" t="s">
        <v>1676</v>
      </c>
      <c r="D1349" s="1303"/>
      <c r="E1349" s="1303"/>
      <c r="F1349" s="693" t="s">
        <v>3809</v>
      </c>
      <c r="G1349" s="694">
        <v>0</v>
      </c>
      <c r="H1349" s="694">
        <v>0</v>
      </c>
      <c r="I1349" s="694">
        <v>0</v>
      </c>
      <c r="J1349" s="694"/>
      <c r="K1349" s="694">
        <v>0</v>
      </c>
      <c r="L1349" s="695"/>
      <c r="M1349" s="696"/>
      <c r="X1349" s="674"/>
      <c r="Y1349" s="675"/>
      <c r="Z1349" s="675"/>
      <c r="AA1349" s="499"/>
      <c r="AC1349" s="474" t="s">
        <v>1676</v>
      </c>
      <c r="AD1349" s="540"/>
      <c r="AE1349" s="717"/>
      <c r="AF1349" s="474"/>
      <c r="AG1349" s="717"/>
      <c r="AH1349" s="499"/>
      <c r="AJ1349" s="499"/>
    </row>
    <row r="1350" spans="1:36" s="472" customFormat="1" ht="45.75" x14ac:dyDescent="0.25">
      <c r="A1350" s="525"/>
      <c r="B1350" s="692" t="s">
        <v>2054</v>
      </c>
      <c r="C1350" s="1303" t="s">
        <v>2055</v>
      </c>
      <c r="D1350" s="1303"/>
      <c r="E1350" s="1303"/>
      <c r="F1350" s="693" t="s">
        <v>3810</v>
      </c>
      <c r="G1350" s="694">
        <v>179.46</v>
      </c>
      <c r="H1350" s="694" t="s">
        <v>2057</v>
      </c>
      <c r="I1350" s="694">
        <v>1552.33</v>
      </c>
      <c r="J1350" s="694"/>
      <c r="K1350" s="694" t="s">
        <v>3811</v>
      </c>
      <c r="L1350" s="695"/>
      <c r="M1350" s="696"/>
      <c r="X1350" s="674"/>
      <c r="Y1350" s="675"/>
      <c r="Z1350" s="675"/>
      <c r="AA1350" s="499"/>
      <c r="AC1350" s="474" t="s">
        <v>2055</v>
      </c>
      <c r="AD1350" s="540"/>
      <c r="AE1350" s="717"/>
      <c r="AF1350" s="474"/>
      <c r="AG1350" s="717"/>
      <c r="AH1350" s="499"/>
      <c r="AJ1350" s="499"/>
    </row>
    <row r="1351" spans="1:36" s="472" customFormat="1" ht="34.5" x14ac:dyDescent="0.25">
      <c r="A1351" s="525"/>
      <c r="B1351" s="692" t="s">
        <v>1678</v>
      </c>
      <c r="C1351" s="1303" t="s">
        <v>1679</v>
      </c>
      <c r="D1351" s="1303"/>
      <c r="E1351" s="1303"/>
      <c r="F1351" s="693" t="s">
        <v>3812</v>
      </c>
      <c r="G1351" s="694">
        <v>111.99</v>
      </c>
      <c r="H1351" s="694" t="s">
        <v>1681</v>
      </c>
      <c r="I1351" s="694">
        <v>25.76</v>
      </c>
      <c r="J1351" s="694"/>
      <c r="K1351" s="694" t="s">
        <v>3813</v>
      </c>
      <c r="L1351" s="695"/>
      <c r="M1351" s="696"/>
      <c r="X1351" s="674"/>
      <c r="Y1351" s="675"/>
      <c r="Z1351" s="675"/>
      <c r="AA1351" s="499"/>
      <c r="AC1351" s="474" t="s">
        <v>1679</v>
      </c>
      <c r="AD1351" s="540"/>
      <c r="AE1351" s="717"/>
      <c r="AF1351" s="474"/>
      <c r="AG1351" s="717"/>
      <c r="AH1351" s="499"/>
      <c r="AJ1351" s="499"/>
    </row>
    <row r="1352" spans="1:36" s="472" customFormat="1" ht="34.5" x14ac:dyDescent="0.25">
      <c r="A1352" s="525"/>
      <c r="B1352" s="692" t="s">
        <v>2061</v>
      </c>
      <c r="C1352" s="1303" t="s">
        <v>2062</v>
      </c>
      <c r="D1352" s="1303"/>
      <c r="E1352" s="1303"/>
      <c r="F1352" s="693" t="s">
        <v>3814</v>
      </c>
      <c r="G1352" s="694">
        <v>6.9</v>
      </c>
      <c r="H1352" s="694" t="s">
        <v>2064</v>
      </c>
      <c r="I1352" s="694">
        <v>30.98</v>
      </c>
      <c r="J1352" s="694"/>
      <c r="K1352" s="694" t="s">
        <v>3815</v>
      </c>
      <c r="L1352" s="695"/>
      <c r="M1352" s="696"/>
      <c r="X1352" s="674"/>
      <c r="Y1352" s="675"/>
      <c r="Z1352" s="675"/>
      <c r="AA1352" s="499"/>
      <c r="AC1352" s="474" t="s">
        <v>2062</v>
      </c>
      <c r="AD1352" s="540"/>
      <c r="AE1352" s="717"/>
      <c r="AF1352" s="474"/>
      <c r="AG1352" s="717"/>
      <c r="AH1352" s="499"/>
      <c r="AJ1352" s="499"/>
    </row>
    <row r="1353" spans="1:36" s="472" customFormat="1" ht="34.5" x14ac:dyDescent="0.25">
      <c r="A1353" s="525"/>
      <c r="B1353" s="692" t="s">
        <v>2066</v>
      </c>
      <c r="C1353" s="1303" t="s">
        <v>2067</v>
      </c>
      <c r="D1353" s="1303"/>
      <c r="E1353" s="1303"/>
      <c r="F1353" s="693" t="s">
        <v>3816</v>
      </c>
      <c r="G1353" s="694">
        <v>80.349999999999994</v>
      </c>
      <c r="H1353" s="694" t="s">
        <v>2069</v>
      </c>
      <c r="I1353" s="694">
        <v>3575.58</v>
      </c>
      <c r="J1353" s="694"/>
      <c r="K1353" s="694" t="s">
        <v>3817</v>
      </c>
      <c r="L1353" s="695"/>
      <c r="M1353" s="696"/>
      <c r="X1353" s="674"/>
      <c r="Y1353" s="675"/>
      <c r="Z1353" s="675"/>
      <c r="AA1353" s="499"/>
      <c r="AC1353" s="474" t="s">
        <v>2067</v>
      </c>
      <c r="AD1353" s="540"/>
      <c r="AE1353" s="717"/>
      <c r="AF1353" s="474"/>
      <c r="AG1353" s="717"/>
      <c r="AH1353" s="499"/>
      <c r="AJ1353" s="499"/>
    </row>
    <row r="1354" spans="1:36" s="472" customFormat="1" ht="34.5" x14ac:dyDescent="0.25">
      <c r="A1354" s="525"/>
      <c r="B1354" s="692" t="s">
        <v>836</v>
      </c>
      <c r="C1354" s="1303" t="s">
        <v>1766</v>
      </c>
      <c r="D1354" s="1303"/>
      <c r="E1354" s="1303"/>
      <c r="F1354" s="693" t="s">
        <v>3818</v>
      </c>
      <c r="G1354" s="694">
        <v>65.709999999999994</v>
      </c>
      <c r="H1354" s="694" t="s">
        <v>1768</v>
      </c>
      <c r="I1354" s="694">
        <v>34.83</v>
      </c>
      <c r="J1354" s="694"/>
      <c r="K1354" s="694" t="s">
        <v>3819</v>
      </c>
      <c r="L1354" s="695"/>
      <c r="M1354" s="696"/>
      <c r="X1354" s="674"/>
      <c r="Y1354" s="675"/>
      <c r="Z1354" s="675"/>
      <c r="AA1354" s="499"/>
      <c r="AC1354" s="474" t="s">
        <v>1766</v>
      </c>
      <c r="AD1354" s="540"/>
      <c r="AE1354" s="717"/>
      <c r="AF1354" s="474"/>
      <c r="AG1354" s="717"/>
      <c r="AH1354" s="499"/>
      <c r="AJ1354" s="499"/>
    </row>
    <row r="1355" spans="1:36" s="472" customFormat="1" ht="23.25" x14ac:dyDescent="0.25">
      <c r="A1355" s="533" t="s">
        <v>875</v>
      </c>
      <c r="B1355" s="704" t="s">
        <v>1770</v>
      </c>
      <c r="C1355" s="1314" t="s">
        <v>1272</v>
      </c>
      <c r="D1355" s="1314"/>
      <c r="E1355" s="1314"/>
      <c r="F1355" s="705" t="s">
        <v>1950</v>
      </c>
      <c r="G1355" s="706">
        <v>2.44</v>
      </c>
      <c r="H1355" s="706"/>
      <c r="I1355" s="706">
        <v>0</v>
      </c>
      <c r="J1355" s="706"/>
      <c r="K1355" s="706"/>
      <c r="L1355" s="707"/>
      <c r="M1355" s="708"/>
      <c r="X1355" s="674"/>
      <c r="Y1355" s="675"/>
      <c r="Z1355" s="675"/>
      <c r="AA1355" s="499"/>
      <c r="AC1355" s="474"/>
      <c r="AD1355" s="540" t="s">
        <v>1272</v>
      </c>
      <c r="AE1355" s="717"/>
      <c r="AF1355" s="474"/>
      <c r="AG1355" s="717"/>
      <c r="AH1355" s="499"/>
      <c r="AJ1355" s="499"/>
    </row>
    <row r="1356" spans="1:36" s="472" customFormat="1" ht="23.25" x14ac:dyDescent="0.25">
      <c r="A1356" s="525"/>
      <c r="B1356" s="692" t="s">
        <v>2073</v>
      </c>
      <c r="C1356" s="1303" t="s">
        <v>2074</v>
      </c>
      <c r="D1356" s="1303"/>
      <c r="E1356" s="1303"/>
      <c r="F1356" s="693" t="s">
        <v>3564</v>
      </c>
      <c r="G1356" s="694">
        <v>30030</v>
      </c>
      <c r="H1356" s="694"/>
      <c r="I1356" s="694">
        <v>3</v>
      </c>
      <c r="J1356" s="694"/>
      <c r="K1356" s="694"/>
      <c r="L1356" s="695"/>
      <c r="M1356" s="696"/>
      <c r="X1356" s="674"/>
      <c r="Y1356" s="675"/>
      <c r="Z1356" s="675"/>
      <c r="AA1356" s="499"/>
      <c r="AC1356" s="474" t="s">
        <v>2074</v>
      </c>
      <c r="AD1356" s="540"/>
      <c r="AE1356" s="717"/>
      <c r="AF1356" s="474"/>
      <c r="AG1356" s="717"/>
      <c r="AH1356" s="499"/>
      <c r="AJ1356" s="499"/>
    </row>
    <row r="1357" spans="1:36" s="472" customFormat="1" ht="23.25" x14ac:dyDescent="0.25">
      <c r="A1357" s="525"/>
      <c r="B1357" s="692" t="s">
        <v>1838</v>
      </c>
      <c r="C1357" s="1303" t="s">
        <v>1839</v>
      </c>
      <c r="D1357" s="1303"/>
      <c r="E1357" s="1303"/>
      <c r="F1357" s="693" t="s">
        <v>3820</v>
      </c>
      <c r="G1357" s="694">
        <v>9040.01</v>
      </c>
      <c r="H1357" s="694"/>
      <c r="I1357" s="694">
        <v>21.7</v>
      </c>
      <c r="J1357" s="694"/>
      <c r="K1357" s="694"/>
      <c r="L1357" s="695"/>
      <c r="M1357" s="696"/>
      <c r="X1357" s="674"/>
      <c r="Y1357" s="675"/>
      <c r="Z1357" s="675"/>
      <c r="AA1357" s="499"/>
      <c r="AC1357" s="474" t="s">
        <v>1839</v>
      </c>
      <c r="AD1357" s="540"/>
      <c r="AE1357" s="717"/>
      <c r="AF1357" s="474"/>
      <c r="AG1357" s="717"/>
      <c r="AH1357" s="499"/>
      <c r="AJ1357" s="499"/>
    </row>
    <row r="1358" spans="1:36" s="472" customFormat="1" ht="45.75" x14ac:dyDescent="0.25">
      <c r="A1358" s="525"/>
      <c r="B1358" s="692" t="s">
        <v>2077</v>
      </c>
      <c r="C1358" s="1303" t="s">
        <v>2078</v>
      </c>
      <c r="D1358" s="1303"/>
      <c r="E1358" s="1303"/>
      <c r="F1358" s="693" t="s">
        <v>3821</v>
      </c>
      <c r="G1358" s="694">
        <v>67.099999999999994</v>
      </c>
      <c r="H1358" s="694"/>
      <c r="I1358" s="694">
        <v>80.52</v>
      </c>
      <c r="J1358" s="694"/>
      <c r="K1358" s="694"/>
      <c r="L1358" s="695"/>
      <c r="M1358" s="696"/>
      <c r="X1358" s="674"/>
      <c r="Y1358" s="675"/>
      <c r="Z1358" s="675"/>
      <c r="AA1358" s="499"/>
      <c r="AC1358" s="474" t="s">
        <v>2078</v>
      </c>
      <c r="AD1358" s="540"/>
      <c r="AE1358" s="717"/>
      <c r="AF1358" s="474"/>
      <c r="AG1358" s="717"/>
      <c r="AH1358" s="499"/>
      <c r="AJ1358" s="499"/>
    </row>
    <row r="1359" spans="1:36" s="472" customFormat="1" ht="23.25" x14ac:dyDescent="0.25">
      <c r="A1359" s="533" t="s">
        <v>875</v>
      </c>
      <c r="B1359" s="704" t="s">
        <v>2080</v>
      </c>
      <c r="C1359" s="1314" t="s">
        <v>2081</v>
      </c>
      <c r="D1359" s="1314"/>
      <c r="E1359" s="1314"/>
      <c r="F1359" s="705" t="s">
        <v>1950</v>
      </c>
      <c r="G1359" s="706">
        <v>0</v>
      </c>
      <c r="H1359" s="706"/>
      <c r="I1359" s="706">
        <v>0</v>
      </c>
      <c r="J1359" s="706"/>
      <c r="K1359" s="706"/>
      <c r="L1359" s="707"/>
      <c r="M1359" s="708"/>
      <c r="X1359" s="674"/>
      <c r="Y1359" s="675"/>
      <c r="Z1359" s="675"/>
      <c r="AA1359" s="499"/>
      <c r="AC1359" s="474"/>
      <c r="AD1359" s="540" t="s">
        <v>2081</v>
      </c>
      <c r="AE1359" s="717"/>
      <c r="AF1359" s="474"/>
      <c r="AG1359" s="717"/>
      <c r="AH1359" s="499"/>
      <c r="AJ1359" s="499"/>
    </row>
    <row r="1360" spans="1:36" s="472" customFormat="1" ht="34.5" x14ac:dyDescent="0.25">
      <c r="A1360" s="533" t="s">
        <v>875</v>
      </c>
      <c r="B1360" s="704" t="s">
        <v>2082</v>
      </c>
      <c r="C1360" s="1314" t="s">
        <v>2083</v>
      </c>
      <c r="D1360" s="1314"/>
      <c r="E1360" s="1314"/>
      <c r="F1360" s="705" t="s">
        <v>1950</v>
      </c>
      <c r="G1360" s="706">
        <v>412</v>
      </c>
      <c r="H1360" s="706"/>
      <c r="I1360" s="706">
        <v>0</v>
      </c>
      <c r="J1360" s="706"/>
      <c r="K1360" s="706"/>
      <c r="L1360" s="707"/>
      <c r="M1360" s="708"/>
      <c r="X1360" s="674"/>
      <c r="Y1360" s="675"/>
      <c r="Z1360" s="675"/>
      <c r="AA1360" s="499"/>
      <c r="AC1360" s="474"/>
      <c r="AD1360" s="540" t="s">
        <v>2083</v>
      </c>
      <c r="AE1360" s="717"/>
      <c r="AF1360" s="474"/>
      <c r="AG1360" s="717"/>
      <c r="AH1360" s="499"/>
      <c r="AJ1360" s="499"/>
    </row>
    <row r="1361" spans="1:36" s="472" customFormat="1" ht="45.75" x14ac:dyDescent="0.25">
      <c r="A1361" s="525" t="s">
        <v>2084</v>
      </c>
      <c r="B1361" s="692" t="s">
        <v>2085</v>
      </c>
      <c r="C1361" s="1303" t="s">
        <v>2086</v>
      </c>
      <c r="D1361" s="1303"/>
      <c r="E1361" s="1303"/>
      <c r="F1361" s="693" t="s">
        <v>3822</v>
      </c>
      <c r="G1361" s="694">
        <v>1553</v>
      </c>
      <c r="H1361" s="694"/>
      <c r="I1361" s="694">
        <v>2422.6799999999998</v>
      </c>
      <c r="J1361" s="694"/>
      <c r="K1361" s="694"/>
      <c r="L1361" s="695"/>
      <c r="M1361" s="696"/>
      <c r="X1361" s="674"/>
      <c r="Y1361" s="675"/>
      <c r="Z1361" s="675"/>
      <c r="AA1361" s="499"/>
      <c r="AC1361" s="474"/>
      <c r="AD1361" s="540"/>
      <c r="AE1361" s="717"/>
      <c r="AF1361" s="474" t="s">
        <v>2086</v>
      </c>
      <c r="AG1361" s="717"/>
      <c r="AH1361" s="499"/>
      <c r="AJ1361" s="499"/>
    </row>
    <row r="1362" spans="1:36" s="472" customFormat="1" ht="45.75" x14ac:dyDescent="0.25">
      <c r="A1362" s="711" t="s">
        <v>1951</v>
      </c>
      <c r="B1362" s="712" t="s">
        <v>2085</v>
      </c>
      <c r="C1362" s="1315" t="s">
        <v>2086</v>
      </c>
      <c r="D1362" s="1315"/>
      <c r="E1362" s="1315"/>
      <c r="F1362" s="713" t="s">
        <v>3823</v>
      </c>
      <c r="G1362" s="714">
        <v>1553</v>
      </c>
      <c r="H1362" s="714"/>
      <c r="I1362" s="714">
        <v>24226.799999999999</v>
      </c>
      <c r="J1362" s="714"/>
      <c r="K1362" s="714"/>
      <c r="L1362" s="715"/>
      <c r="M1362" s="716"/>
      <c r="X1362" s="674"/>
      <c r="Y1362" s="675"/>
      <c r="Z1362" s="675"/>
      <c r="AA1362" s="499"/>
      <c r="AC1362" s="474"/>
      <c r="AD1362" s="540"/>
      <c r="AE1362" s="717"/>
      <c r="AF1362" s="474"/>
      <c r="AG1362" s="717" t="s">
        <v>2086</v>
      </c>
      <c r="AH1362" s="499"/>
      <c r="AJ1362" s="499"/>
    </row>
    <row r="1363" spans="1:36" s="472" customFormat="1" ht="23.25" x14ac:dyDescent="0.25">
      <c r="A1363" s="533" t="s">
        <v>878</v>
      </c>
      <c r="B1363" s="704" t="s">
        <v>2089</v>
      </c>
      <c r="C1363" s="1314" t="s">
        <v>2090</v>
      </c>
      <c r="D1363" s="1314"/>
      <c r="E1363" s="1314"/>
      <c r="F1363" s="705" t="s">
        <v>3824</v>
      </c>
      <c r="G1363" s="706">
        <v>0</v>
      </c>
      <c r="H1363" s="706"/>
      <c r="I1363" s="706">
        <v>0</v>
      </c>
      <c r="J1363" s="706"/>
      <c r="K1363" s="706"/>
      <c r="L1363" s="707"/>
      <c r="M1363" s="708"/>
      <c r="X1363" s="674"/>
      <c r="Y1363" s="675"/>
      <c r="Z1363" s="675"/>
      <c r="AA1363" s="499"/>
      <c r="AC1363" s="474"/>
      <c r="AD1363" s="540" t="s">
        <v>2090</v>
      </c>
      <c r="AE1363" s="717"/>
      <c r="AF1363" s="474"/>
      <c r="AG1363" s="717"/>
      <c r="AH1363" s="499"/>
      <c r="AJ1363" s="499"/>
    </row>
    <row r="1364" spans="1:36" s="472" customFormat="1" ht="23.25" x14ac:dyDescent="0.25">
      <c r="A1364" s="525"/>
      <c r="B1364" s="692" t="s">
        <v>2092</v>
      </c>
      <c r="C1364" s="1303" t="s">
        <v>2093</v>
      </c>
      <c r="D1364" s="1303"/>
      <c r="E1364" s="1303"/>
      <c r="F1364" s="693" t="s">
        <v>3825</v>
      </c>
      <c r="G1364" s="694">
        <v>176.1</v>
      </c>
      <c r="H1364" s="694"/>
      <c r="I1364" s="694">
        <v>169.06</v>
      </c>
      <c r="J1364" s="694"/>
      <c r="K1364" s="694"/>
      <c r="L1364" s="695"/>
      <c r="M1364" s="696"/>
      <c r="X1364" s="674"/>
      <c r="Y1364" s="675"/>
      <c r="Z1364" s="675"/>
      <c r="AA1364" s="499"/>
      <c r="AC1364" s="474" t="s">
        <v>2093</v>
      </c>
      <c r="AD1364" s="540"/>
      <c r="AE1364" s="717"/>
      <c r="AF1364" s="474"/>
      <c r="AG1364" s="717"/>
      <c r="AH1364" s="499"/>
      <c r="AJ1364" s="499"/>
    </row>
    <row r="1365" spans="1:36" s="472" customFormat="1" ht="23.25" x14ac:dyDescent="0.25">
      <c r="A1365" s="525"/>
      <c r="B1365" s="692" t="s">
        <v>2095</v>
      </c>
      <c r="C1365" s="1303" t="s">
        <v>2096</v>
      </c>
      <c r="D1365" s="1303"/>
      <c r="E1365" s="1303"/>
      <c r="F1365" s="693" t="s">
        <v>3826</v>
      </c>
      <c r="G1365" s="694">
        <v>207.8</v>
      </c>
      <c r="H1365" s="694"/>
      <c r="I1365" s="694">
        <v>194.5</v>
      </c>
      <c r="J1365" s="694"/>
      <c r="K1365" s="694"/>
      <c r="L1365" s="695"/>
      <c r="M1365" s="696"/>
      <c r="X1365" s="674"/>
      <c r="Y1365" s="675"/>
      <c r="Z1365" s="675"/>
      <c r="AA1365" s="499"/>
      <c r="AC1365" s="474" t="s">
        <v>2096</v>
      </c>
      <c r="AD1365" s="540"/>
      <c r="AE1365" s="717"/>
      <c r="AF1365" s="474"/>
      <c r="AG1365" s="717"/>
      <c r="AH1365" s="499"/>
      <c r="AJ1365" s="499"/>
    </row>
    <row r="1366" spans="1:36" s="472" customFormat="1" ht="23.25" x14ac:dyDescent="0.25">
      <c r="A1366" s="525"/>
      <c r="B1366" s="692" t="s">
        <v>2098</v>
      </c>
      <c r="C1366" s="1303" t="s">
        <v>2099</v>
      </c>
      <c r="D1366" s="1303"/>
      <c r="E1366" s="1303"/>
      <c r="F1366" s="693" t="s">
        <v>3827</v>
      </c>
      <c r="G1366" s="694">
        <v>3468.64</v>
      </c>
      <c r="H1366" s="694"/>
      <c r="I1366" s="694">
        <v>832.47</v>
      </c>
      <c r="J1366" s="694"/>
      <c r="K1366" s="694"/>
      <c r="L1366" s="695"/>
      <c r="M1366" s="696"/>
      <c r="X1366" s="674"/>
      <c r="Y1366" s="675"/>
      <c r="Z1366" s="675"/>
      <c r="AA1366" s="499"/>
      <c r="AC1366" s="474" t="s">
        <v>2099</v>
      </c>
      <c r="AD1366" s="540"/>
      <c r="AE1366" s="717"/>
      <c r="AF1366" s="474"/>
      <c r="AG1366" s="717"/>
      <c r="AH1366" s="499"/>
      <c r="AJ1366" s="499"/>
    </row>
    <row r="1367" spans="1:36" s="472" customFormat="1" ht="23.25" x14ac:dyDescent="0.25">
      <c r="A1367" s="533" t="s">
        <v>878</v>
      </c>
      <c r="B1367" s="704" t="s">
        <v>2101</v>
      </c>
      <c r="C1367" s="1314" t="s">
        <v>2102</v>
      </c>
      <c r="D1367" s="1314"/>
      <c r="E1367" s="1314"/>
      <c r="F1367" s="705" t="s">
        <v>3828</v>
      </c>
      <c r="G1367" s="706">
        <v>0</v>
      </c>
      <c r="H1367" s="706"/>
      <c r="I1367" s="706">
        <v>0</v>
      </c>
      <c r="J1367" s="706"/>
      <c r="K1367" s="706"/>
      <c r="L1367" s="707"/>
      <c r="M1367" s="708"/>
      <c r="X1367" s="674"/>
      <c r="Y1367" s="675"/>
      <c r="Z1367" s="675"/>
      <c r="AA1367" s="499"/>
      <c r="AC1367" s="474"/>
      <c r="AD1367" s="540" t="s">
        <v>2102</v>
      </c>
      <c r="AE1367" s="717"/>
      <c r="AF1367" s="474"/>
      <c r="AG1367" s="717"/>
      <c r="AH1367" s="499"/>
      <c r="AJ1367" s="499"/>
    </row>
    <row r="1368" spans="1:36" s="472" customFormat="1" ht="34.5" x14ac:dyDescent="0.25">
      <c r="A1368" s="525"/>
      <c r="B1368" s="692" t="s">
        <v>2104</v>
      </c>
      <c r="C1368" s="1303" t="s">
        <v>2105</v>
      </c>
      <c r="D1368" s="1303"/>
      <c r="E1368" s="1303"/>
      <c r="F1368" s="693" t="s">
        <v>3829</v>
      </c>
      <c r="G1368" s="694">
        <v>11.99</v>
      </c>
      <c r="H1368" s="694"/>
      <c r="I1368" s="694">
        <v>43.16</v>
      </c>
      <c r="J1368" s="694"/>
      <c r="K1368" s="694"/>
      <c r="L1368" s="695"/>
      <c r="M1368" s="696"/>
      <c r="X1368" s="674"/>
      <c r="Y1368" s="675"/>
      <c r="Z1368" s="675"/>
      <c r="AA1368" s="499"/>
      <c r="AC1368" s="474" t="s">
        <v>2105</v>
      </c>
      <c r="AD1368" s="540"/>
      <c r="AE1368" s="717"/>
      <c r="AF1368" s="474"/>
      <c r="AG1368" s="717"/>
      <c r="AH1368" s="499"/>
      <c r="AJ1368" s="499"/>
    </row>
    <row r="1369" spans="1:36" s="472" customFormat="1" ht="45.75" x14ac:dyDescent="0.25">
      <c r="A1369" s="525"/>
      <c r="B1369" s="692" t="s">
        <v>2107</v>
      </c>
      <c r="C1369" s="1303" t="s">
        <v>2108</v>
      </c>
      <c r="D1369" s="1303"/>
      <c r="E1369" s="1303"/>
      <c r="F1369" s="693" t="s">
        <v>3830</v>
      </c>
      <c r="G1369" s="694">
        <v>272.62</v>
      </c>
      <c r="H1369" s="694"/>
      <c r="I1369" s="694">
        <v>16.36</v>
      </c>
      <c r="J1369" s="694"/>
      <c r="K1369" s="694"/>
      <c r="L1369" s="695"/>
      <c r="M1369" s="696"/>
      <c r="X1369" s="674"/>
      <c r="Y1369" s="675"/>
      <c r="Z1369" s="675"/>
      <c r="AA1369" s="499"/>
      <c r="AC1369" s="474" t="s">
        <v>2108</v>
      </c>
      <c r="AD1369" s="540"/>
      <c r="AE1369" s="717"/>
      <c r="AF1369" s="474"/>
      <c r="AG1369" s="717"/>
      <c r="AH1369" s="499"/>
      <c r="AJ1369" s="499"/>
    </row>
    <row r="1370" spans="1:36" s="472" customFormat="1" ht="57" x14ac:dyDescent="0.25">
      <c r="A1370" s="525"/>
      <c r="B1370" s="692" t="s">
        <v>2110</v>
      </c>
      <c r="C1370" s="1303" t="s">
        <v>2111</v>
      </c>
      <c r="D1370" s="1303"/>
      <c r="E1370" s="1303"/>
      <c r="F1370" s="693" t="s">
        <v>3831</v>
      </c>
      <c r="G1370" s="694">
        <v>156.83000000000001</v>
      </c>
      <c r="H1370" s="694"/>
      <c r="I1370" s="694">
        <v>18.82</v>
      </c>
      <c r="J1370" s="694"/>
      <c r="K1370" s="694"/>
      <c r="L1370" s="695"/>
      <c r="M1370" s="696"/>
      <c r="X1370" s="674"/>
      <c r="Y1370" s="675"/>
      <c r="Z1370" s="675"/>
      <c r="AA1370" s="499"/>
      <c r="AC1370" s="474" t="s">
        <v>2111</v>
      </c>
      <c r="AD1370" s="540"/>
      <c r="AE1370" s="717"/>
      <c r="AF1370" s="474"/>
      <c r="AG1370" s="717"/>
      <c r="AH1370" s="499"/>
      <c r="AJ1370" s="499"/>
    </row>
    <row r="1371" spans="1:36" s="472" customFormat="1" ht="23.25" x14ac:dyDescent="0.25">
      <c r="A1371" s="533" t="s">
        <v>878</v>
      </c>
      <c r="B1371" s="704" t="s">
        <v>2113</v>
      </c>
      <c r="C1371" s="1314" t="s">
        <v>2114</v>
      </c>
      <c r="D1371" s="1314"/>
      <c r="E1371" s="1314"/>
      <c r="F1371" s="705" t="s">
        <v>3832</v>
      </c>
      <c r="G1371" s="706">
        <v>0</v>
      </c>
      <c r="H1371" s="706"/>
      <c r="I1371" s="706">
        <v>0</v>
      </c>
      <c r="J1371" s="706"/>
      <c r="K1371" s="706"/>
      <c r="L1371" s="707"/>
      <c r="M1371" s="708"/>
      <c r="X1371" s="674"/>
      <c r="Y1371" s="675"/>
      <c r="Z1371" s="675"/>
      <c r="AA1371" s="499"/>
      <c r="AC1371" s="474"/>
      <c r="AD1371" s="540" t="s">
        <v>2114</v>
      </c>
      <c r="AE1371" s="717"/>
      <c r="AF1371" s="474"/>
      <c r="AG1371" s="717"/>
      <c r="AH1371" s="499"/>
      <c r="AJ1371" s="499"/>
    </row>
    <row r="1372" spans="1:36" s="472" customFormat="1" ht="45" x14ac:dyDescent="0.25">
      <c r="A1372" s="676" t="s">
        <v>1562</v>
      </c>
      <c r="B1372" s="677" t="s">
        <v>2041</v>
      </c>
      <c r="C1372" s="1304" t="s">
        <v>1269</v>
      </c>
      <c r="D1372" s="1304"/>
      <c r="E1372" s="1304"/>
      <c r="F1372" s="688">
        <v>6</v>
      </c>
      <c r="G1372" s="679">
        <v>480</v>
      </c>
      <c r="H1372" s="679"/>
      <c r="I1372" s="679">
        <v>2880</v>
      </c>
      <c r="J1372" s="679"/>
      <c r="K1372" s="680"/>
      <c r="L1372" s="681">
        <v>0</v>
      </c>
      <c r="M1372" s="681">
        <v>0</v>
      </c>
      <c r="X1372" s="674"/>
      <c r="Y1372" s="675"/>
      <c r="Z1372" s="675"/>
      <c r="AA1372" s="499" t="s">
        <v>1269</v>
      </c>
      <c r="AC1372" s="474"/>
      <c r="AD1372" s="540"/>
      <c r="AE1372" s="717"/>
      <c r="AF1372" s="474"/>
      <c r="AG1372" s="717"/>
      <c r="AH1372" s="499"/>
      <c r="AJ1372" s="499"/>
    </row>
    <row r="1373" spans="1:36" s="472" customFormat="1" ht="15" x14ac:dyDescent="0.25">
      <c r="A1373" s="682"/>
      <c r="B1373" s="683"/>
      <c r="C1373" s="684" t="s">
        <v>3833</v>
      </c>
      <c r="D1373" s="685"/>
      <c r="E1373" s="685"/>
      <c r="F1373" s="685"/>
      <c r="G1373" s="685"/>
      <c r="H1373" s="685"/>
      <c r="I1373" s="685"/>
      <c r="J1373" s="685"/>
      <c r="K1373" s="685"/>
      <c r="L1373" s="685"/>
      <c r="M1373" s="686"/>
      <c r="X1373" s="674"/>
      <c r="Y1373" s="675"/>
      <c r="Z1373" s="675"/>
      <c r="AA1373" s="499"/>
      <c r="AC1373" s="474"/>
      <c r="AD1373" s="540"/>
      <c r="AE1373" s="717"/>
      <c r="AF1373" s="474"/>
      <c r="AG1373" s="717"/>
      <c r="AH1373" s="499"/>
      <c r="AJ1373" s="499"/>
    </row>
    <row r="1374" spans="1:36" s="472" customFormat="1" ht="45" x14ac:dyDescent="0.25">
      <c r="A1374" s="676" t="s">
        <v>1564</v>
      </c>
      <c r="B1374" s="677" t="s">
        <v>2043</v>
      </c>
      <c r="C1374" s="1304" t="s">
        <v>1272</v>
      </c>
      <c r="D1374" s="1304"/>
      <c r="E1374" s="1304"/>
      <c r="F1374" s="698">
        <v>2.4</v>
      </c>
      <c r="G1374" s="679">
        <v>2.44</v>
      </c>
      <c r="H1374" s="679"/>
      <c r="I1374" s="679">
        <v>6</v>
      </c>
      <c r="J1374" s="679"/>
      <c r="K1374" s="680"/>
      <c r="L1374" s="681">
        <v>0</v>
      </c>
      <c r="M1374" s="681">
        <v>0</v>
      </c>
      <c r="X1374" s="674"/>
      <c r="Y1374" s="675"/>
      <c r="Z1374" s="675"/>
      <c r="AA1374" s="499" t="s">
        <v>1272</v>
      </c>
      <c r="AC1374" s="474"/>
      <c r="AD1374" s="540"/>
      <c r="AE1374" s="717"/>
      <c r="AF1374" s="474"/>
      <c r="AG1374" s="717"/>
      <c r="AH1374" s="499"/>
      <c r="AJ1374" s="499"/>
    </row>
    <row r="1375" spans="1:36" s="472" customFormat="1" ht="15" x14ac:dyDescent="0.25">
      <c r="A1375" s="682"/>
      <c r="B1375" s="683"/>
      <c r="C1375" s="684" t="s">
        <v>3834</v>
      </c>
      <c r="D1375" s="685"/>
      <c r="E1375" s="685"/>
      <c r="F1375" s="685"/>
      <c r="G1375" s="685"/>
      <c r="H1375" s="685"/>
      <c r="I1375" s="685"/>
      <c r="J1375" s="685"/>
      <c r="K1375" s="685"/>
      <c r="L1375" s="685"/>
      <c r="M1375" s="686"/>
      <c r="X1375" s="674"/>
      <c r="Y1375" s="675"/>
      <c r="Z1375" s="675"/>
      <c r="AA1375" s="499"/>
      <c r="AC1375" s="474"/>
      <c r="AD1375" s="540"/>
      <c r="AE1375" s="717"/>
      <c r="AF1375" s="474"/>
      <c r="AG1375" s="717"/>
      <c r="AH1375" s="499"/>
      <c r="AJ1375" s="499"/>
    </row>
    <row r="1376" spans="1:36" s="472" customFormat="1" ht="34.5" x14ac:dyDescent="0.25">
      <c r="A1376" s="676" t="s">
        <v>1566</v>
      </c>
      <c r="B1376" s="677" t="s">
        <v>1385</v>
      </c>
      <c r="C1376" s="1304" t="s">
        <v>1283</v>
      </c>
      <c r="D1376" s="1304"/>
      <c r="E1376" s="1304"/>
      <c r="F1376" s="688">
        <v>4</v>
      </c>
      <c r="G1376" s="679" t="s">
        <v>2118</v>
      </c>
      <c r="H1376" s="679"/>
      <c r="I1376" s="679">
        <v>9572</v>
      </c>
      <c r="J1376" s="679"/>
      <c r="K1376" s="680"/>
      <c r="L1376" s="681">
        <v>0</v>
      </c>
      <c r="M1376" s="681">
        <v>0</v>
      </c>
      <c r="X1376" s="674"/>
      <c r="Y1376" s="675"/>
      <c r="Z1376" s="675"/>
      <c r="AA1376" s="499" t="s">
        <v>1283</v>
      </c>
      <c r="AC1376" s="474"/>
      <c r="AD1376" s="540"/>
      <c r="AE1376" s="717"/>
      <c r="AF1376" s="474"/>
      <c r="AG1376" s="717"/>
      <c r="AH1376" s="499"/>
      <c r="AJ1376" s="499"/>
    </row>
    <row r="1377" spans="1:36" s="472" customFormat="1" ht="15" x14ac:dyDescent="0.25">
      <c r="A1377" s="682"/>
      <c r="B1377" s="683"/>
      <c r="C1377" s="684" t="s">
        <v>3663</v>
      </c>
      <c r="D1377" s="685"/>
      <c r="E1377" s="685"/>
      <c r="F1377" s="685"/>
      <c r="G1377" s="685"/>
      <c r="H1377" s="685"/>
      <c r="I1377" s="685"/>
      <c r="J1377" s="685"/>
      <c r="K1377" s="685"/>
      <c r="L1377" s="685"/>
      <c r="M1377" s="686"/>
      <c r="X1377" s="674"/>
      <c r="Y1377" s="675"/>
      <c r="Z1377" s="675"/>
      <c r="AA1377" s="499"/>
      <c r="AC1377" s="474"/>
      <c r="AD1377" s="540"/>
      <c r="AE1377" s="717"/>
      <c r="AF1377" s="474"/>
      <c r="AG1377" s="717"/>
      <c r="AH1377" s="499"/>
      <c r="AJ1377" s="499"/>
    </row>
    <row r="1378" spans="1:36" s="472" customFormat="1" ht="15" x14ac:dyDescent="0.25">
      <c r="A1378" s="560"/>
      <c r="B1378" s="683"/>
      <c r="C1378" s="684" t="s">
        <v>2120</v>
      </c>
      <c r="D1378" s="685"/>
      <c r="E1378" s="685"/>
      <c r="F1378" s="685"/>
      <c r="G1378" s="685"/>
      <c r="H1378" s="685"/>
      <c r="I1378" s="685"/>
      <c r="J1378" s="685"/>
      <c r="K1378" s="685"/>
      <c r="L1378" s="685"/>
      <c r="M1378" s="687"/>
      <c r="X1378" s="674"/>
      <c r="Y1378" s="675"/>
      <c r="Z1378" s="675"/>
      <c r="AA1378" s="499"/>
      <c r="AC1378" s="474"/>
      <c r="AD1378" s="540"/>
      <c r="AE1378" s="717"/>
      <c r="AF1378" s="474"/>
      <c r="AG1378" s="717"/>
      <c r="AH1378" s="499"/>
      <c r="AJ1378" s="499"/>
    </row>
    <row r="1379" spans="1:36" s="472" customFormat="1" ht="34.5" x14ac:dyDescent="0.25">
      <c r="A1379" s="676" t="s">
        <v>1567</v>
      </c>
      <c r="B1379" s="677" t="s">
        <v>1387</v>
      </c>
      <c r="C1379" s="1304" t="s">
        <v>1288</v>
      </c>
      <c r="D1379" s="1304"/>
      <c r="E1379" s="1304"/>
      <c r="F1379" s="688">
        <v>36</v>
      </c>
      <c r="G1379" s="679" t="s">
        <v>2121</v>
      </c>
      <c r="H1379" s="679"/>
      <c r="I1379" s="679">
        <v>61983</v>
      </c>
      <c r="J1379" s="679"/>
      <c r="K1379" s="680"/>
      <c r="L1379" s="681">
        <v>0</v>
      </c>
      <c r="M1379" s="681">
        <v>0</v>
      </c>
      <c r="X1379" s="674"/>
      <c r="Y1379" s="675"/>
      <c r="Z1379" s="675"/>
      <c r="AA1379" s="499" t="s">
        <v>1288</v>
      </c>
      <c r="AC1379" s="474"/>
      <c r="AD1379" s="540"/>
      <c r="AE1379" s="717"/>
      <c r="AF1379" s="474"/>
      <c r="AG1379" s="717"/>
      <c r="AH1379" s="499"/>
      <c r="AJ1379" s="499"/>
    </row>
    <row r="1380" spans="1:36" s="472" customFormat="1" ht="15" x14ac:dyDescent="0.25">
      <c r="A1380" s="682"/>
      <c r="B1380" s="683"/>
      <c r="C1380" s="684" t="s">
        <v>3835</v>
      </c>
      <c r="D1380" s="685"/>
      <c r="E1380" s="685"/>
      <c r="F1380" s="685"/>
      <c r="G1380" s="685"/>
      <c r="H1380" s="685"/>
      <c r="I1380" s="685"/>
      <c r="J1380" s="685"/>
      <c r="K1380" s="685"/>
      <c r="L1380" s="685"/>
      <c r="M1380" s="686"/>
      <c r="X1380" s="674"/>
      <c r="Y1380" s="675"/>
      <c r="Z1380" s="675"/>
      <c r="AA1380" s="499"/>
      <c r="AC1380" s="474"/>
      <c r="AD1380" s="540"/>
      <c r="AE1380" s="717"/>
      <c r="AF1380" s="474"/>
      <c r="AG1380" s="717"/>
      <c r="AH1380" s="499"/>
      <c r="AJ1380" s="499"/>
    </row>
    <row r="1381" spans="1:36" s="472" customFormat="1" ht="15" x14ac:dyDescent="0.25">
      <c r="A1381" s="560"/>
      <c r="B1381" s="683"/>
      <c r="C1381" s="684" t="s">
        <v>2123</v>
      </c>
      <c r="D1381" s="685"/>
      <c r="E1381" s="685"/>
      <c r="F1381" s="685"/>
      <c r="G1381" s="685"/>
      <c r="H1381" s="685"/>
      <c r="I1381" s="685"/>
      <c r="J1381" s="685"/>
      <c r="K1381" s="685"/>
      <c r="L1381" s="685"/>
      <c r="M1381" s="687"/>
      <c r="X1381" s="674"/>
      <c r="Y1381" s="675"/>
      <c r="Z1381" s="675"/>
      <c r="AA1381" s="499"/>
      <c r="AC1381" s="474"/>
      <c r="AD1381" s="540"/>
      <c r="AE1381" s="717"/>
      <c r="AF1381" s="474"/>
      <c r="AG1381" s="717"/>
      <c r="AH1381" s="499"/>
      <c r="AJ1381" s="499"/>
    </row>
    <row r="1382" spans="1:36" s="472" customFormat="1" ht="34.5" x14ac:dyDescent="0.25">
      <c r="A1382" s="676" t="s">
        <v>1569</v>
      </c>
      <c r="B1382" s="677" t="s">
        <v>1390</v>
      </c>
      <c r="C1382" s="1304" t="s">
        <v>1292</v>
      </c>
      <c r="D1382" s="1304"/>
      <c r="E1382" s="1304"/>
      <c r="F1382" s="688">
        <v>76</v>
      </c>
      <c r="G1382" s="679" t="s">
        <v>2124</v>
      </c>
      <c r="H1382" s="679"/>
      <c r="I1382" s="679">
        <v>35032</v>
      </c>
      <c r="J1382" s="679"/>
      <c r="K1382" s="680"/>
      <c r="L1382" s="681">
        <v>0</v>
      </c>
      <c r="M1382" s="681">
        <v>0</v>
      </c>
      <c r="X1382" s="674"/>
      <c r="Y1382" s="675"/>
      <c r="Z1382" s="675"/>
      <c r="AA1382" s="499" t="s">
        <v>1292</v>
      </c>
      <c r="AC1382" s="474"/>
      <c r="AD1382" s="540"/>
      <c r="AE1382" s="717"/>
      <c r="AF1382" s="474"/>
      <c r="AG1382" s="717"/>
      <c r="AH1382" s="499"/>
      <c r="AJ1382" s="499"/>
    </row>
    <row r="1383" spans="1:36" s="472" customFormat="1" ht="15" x14ac:dyDescent="0.25">
      <c r="A1383" s="682"/>
      <c r="B1383" s="683"/>
      <c r="C1383" s="684" t="s">
        <v>3836</v>
      </c>
      <c r="D1383" s="685"/>
      <c r="E1383" s="685"/>
      <c r="F1383" s="685"/>
      <c r="G1383" s="685"/>
      <c r="H1383" s="685"/>
      <c r="I1383" s="685"/>
      <c r="J1383" s="685"/>
      <c r="K1383" s="685"/>
      <c r="L1383" s="685"/>
      <c r="M1383" s="686"/>
      <c r="X1383" s="674"/>
      <c r="Y1383" s="675"/>
      <c r="Z1383" s="675"/>
      <c r="AA1383" s="499"/>
      <c r="AC1383" s="474"/>
      <c r="AD1383" s="540"/>
      <c r="AE1383" s="717"/>
      <c r="AF1383" s="474"/>
      <c r="AG1383" s="717"/>
      <c r="AH1383" s="499"/>
      <c r="AJ1383" s="499"/>
    </row>
    <row r="1384" spans="1:36" s="472" customFormat="1" ht="15" x14ac:dyDescent="0.25">
      <c r="A1384" s="560"/>
      <c r="B1384" s="683"/>
      <c r="C1384" s="684" t="s">
        <v>2126</v>
      </c>
      <c r="D1384" s="685"/>
      <c r="E1384" s="685"/>
      <c r="F1384" s="685"/>
      <c r="G1384" s="685"/>
      <c r="H1384" s="685"/>
      <c r="I1384" s="685"/>
      <c r="J1384" s="685"/>
      <c r="K1384" s="685"/>
      <c r="L1384" s="685"/>
      <c r="M1384" s="687"/>
      <c r="X1384" s="674"/>
      <c r="Y1384" s="675"/>
      <c r="Z1384" s="675"/>
      <c r="AA1384" s="499"/>
      <c r="AC1384" s="474"/>
      <c r="AD1384" s="540"/>
      <c r="AE1384" s="717"/>
      <c r="AF1384" s="474"/>
      <c r="AG1384" s="717"/>
      <c r="AH1384" s="499"/>
      <c r="AJ1384" s="499"/>
    </row>
    <row r="1385" spans="1:36" s="472" customFormat="1" ht="33.75" x14ac:dyDescent="0.25">
      <c r="A1385" s="676" t="s">
        <v>1571</v>
      </c>
      <c r="B1385" s="677" t="s">
        <v>1393</v>
      </c>
      <c r="C1385" s="1304" t="s">
        <v>1296</v>
      </c>
      <c r="D1385" s="1304"/>
      <c r="E1385" s="1304"/>
      <c r="F1385" s="688">
        <v>36</v>
      </c>
      <c r="G1385" s="679" t="s">
        <v>2127</v>
      </c>
      <c r="H1385" s="679"/>
      <c r="I1385" s="679">
        <v>5109</v>
      </c>
      <c r="J1385" s="679"/>
      <c r="K1385" s="680"/>
      <c r="L1385" s="681">
        <v>0</v>
      </c>
      <c r="M1385" s="681">
        <v>0</v>
      </c>
      <c r="X1385" s="674"/>
      <c r="Y1385" s="675"/>
      <c r="Z1385" s="675"/>
      <c r="AA1385" s="499" t="s">
        <v>1296</v>
      </c>
      <c r="AC1385" s="474"/>
      <c r="AD1385" s="540"/>
      <c r="AE1385" s="717"/>
      <c r="AF1385" s="474"/>
      <c r="AG1385" s="717"/>
      <c r="AH1385" s="499"/>
      <c r="AJ1385" s="499"/>
    </row>
    <row r="1386" spans="1:36" s="472" customFormat="1" ht="15" x14ac:dyDescent="0.25">
      <c r="A1386" s="682"/>
      <c r="B1386" s="683"/>
      <c r="C1386" s="684" t="s">
        <v>3835</v>
      </c>
      <c r="D1386" s="685"/>
      <c r="E1386" s="685"/>
      <c r="F1386" s="685"/>
      <c r="G1386" s="685"/>
      <c r="H1386" s="685"/>
      <c r="I1386" s="685"/>
      <c r="J1386" s="685"/>
      <c r="K1386" s="685"/>
      <c r="L1386" s="685"/>
      <c r="M1386" s="686"/>
      <c r="X1386" s="674"/>
      <c r="Y1386" s="675"/>
      <c r="Z1386" s="675"/>
      <c r="AA1386" s="499"/>
      <c r="AC1386" s="474"/>
      <c r="AD1386" s="540"/>
      <c r="AE1386" s="717"/>
      <c r="AF1386" s="474"/>
      <c r="AG1386" s="717"/>
      <c r="AH1386" s="499"/>
      <c r="AJ1386" s="499"/>
    </row>
    <row r="1387" spans="1:36" s="472" customFormat="1" ht="15" x14ac:dyDescent="0.25">
      <c r="A1387" s="560"/>
      <c r="B1387" s="683"/>
      <c r="C1387" s="684" t="s">
        <v>2128</v>
      </c>
      <c r="D1387" s="685"/>
      <c r="E1387" s="685"/>
      <c r="F1387" s="685"/>
      <c r="G1387" s="685"/>
      <c r="H1387" s="685"/>
      <c r="I1387" s="685"/>
      <c r="J1387" s="685"/>
      <c r="K1387" s="685"/>
      <c r="L1387" s="685"/>
      <c r="M1387" s="687"/>
      <c r="X1387" s="674"/>
      <c r="Y1387" s="675"/>
      <c r="Z1387" s="675"/>
      <c r="AA1387" s="499"/>
      <c r="AC1387" s="474"/>
      <c r="AD1387" s="540"/>
      <c r="AE1387" s="717"/>
      <c r="AF1387" s="474"/>
      <c r="AG1387" s="717"/>
      <c r="AH1387" s="499"/>
      <c r="AJ1387" s="499"/>
    </row>
    <row r="1388" spans="1:36" s="472" customFormat="1" ht="34.5" x14ac:dyDescent="0.25">
      <c r="A1388" s="676" t="s">
        <v>1572</v>
      </c>
      <c r="B1388" s="677" t="s">
        <v>1395</v>
      </c>
      <c r="C1388" s="1304" t="s">
        <v>1299</v>
      </c>
      <c r="D1388" s="1304"/>
      <c r="E1388" s="1304"/>
      <c r="F1388" s="688">
        <v>4</v>
      </c>
      <c r="G1388" s="679" t="s">
        <v>2129</v>
      </c>
      <c r="H1388" s="679"/>
      <c r="I1388" s="679">
        <v>6957</v>
      </c>
      <c r="J1388" s="679"/>
      <c r="K1388" s="680"/>
      <c r="L1388" s="681">
        <v>0</v>
      </c>
      <c r="M1388" s="681">
        <v>0</v>
      </c>
      <c r="X1388" s="674"/>
      <c r="Y1388" s="675"/>
      <c r="Z1388" s="675"/>
      <c r="AA1388" s="499" t="s">
        <v>1299</v>
      </c>
      <c r="AC1388" s="474"/>
      <c r="AD1388" s="540"/>
      <c r="AE1388" s="717"/>
      <c r="AF1388" s="474"/>
      <c r="AG1388" s="717"/>
      <c r="AH1388" s="499"/>
      <c r="AJ1388" s="499"/>
    </row>
    <row r="1389" spans="1:36" s="472" customFormat="1" ht="15" x14ac:dyDescent="0.25">
      <c r="A1389" s="682"/>
      <c r="B1389" s="683"/>
      <c r="C1389" s="684" t="s">
        <v>3663</v>
      </c>
      <c r="D1389" s="685"/>
      <c r="E1389" s="685"/>
      <c r="F1389" s="685"/>
      <c r="G1389" s="685"/>
      <c r="H1389" s="685"/>
      <c r="I1389" s="685"/>
      <c r="J1389" s="685"/>
      <c r="K1389" s="685"/>
      <c r="L1389" s="685"/>
      <c r="M1389" s="686"/>
      <c r="X1389" s="674"/>
      <c r="Y1389" s="675"/>
      <c r="Z1389" s="675"/>
      <c r="AA1389" s="499"/>
      <c r="AC1389" s="474"/>
      <c r="AD1389" s="540"/>
      <c r="AE1389" s="717"/>
      <c r="AF1389" s="474"/>
      <c r="AG1389" s="717"/>
      <c r="AH1389" s="499"/>
      <c r="AJ1389" s="499"/>
    </row>
    <row r="1390" spans="1:36" s="472" customFormat="1" ht="15" x14ac:dyDescent="0.25">
      <c r="A1390" s="560"/>
      <c r="B1390" s="683"/>
      <c r="C1390" s="684" t="s">
        <v>2130</v>
      </c>
      <c r="D1390" s="685"/>
      <c r="E1390" s="685"/>
      <c r="F1390" s="685"/>
      <c r="G1390" s="685"/>
      <c r="H1390" s="685"/>
      <c r="I1390" s="685"/>
      <c r="J1390" s="685"/>
      <c r="K1390" s="685"/>
      <c r="L1390" s="685"/>
      <c r="M1390" s="687"/>
      <c r="X1390" s="674"/>
      <c r="Y1390" s="675"/>
      <c r="Z1390" s="675"/>
      <c r="AA1390" s="499"/>
      <c r="AC1390" s="474"/>
      <c r="AD1390" s="540"/>
      <c r="AE1390" s="717"/>
      <c r="AF1390" s="474"/>
      <c r="AG1390" s="717"/>
      <c r="AH1390" s="499"/>
      <c r="AJ1390" s="499"/>
    </row>
    <row r="1391" spans="1:36" s="472" customFormat="1" ht="45.75" x14ac:dyDescent="0.25">
      <c r="A1391" s="676" t="s">
        <v>1573</v>
      </c>
      <c r="B1391" s="677" t="s">
        <v>2131</v>
      </c>
      <c r="C1391" s="1304" t="s">
        <v>2132</v>
      </c>
      <c r="D1391" s="1304"/>
      <c r="E1391" s="1304"/>
      <c r="F1391" s="688">
        <v>40</v>
      </c>
      <c r="G1391" s="679" t="s">
        <v>1303</v>
      </c>
      <c r="H1391" s="679" t="s">
        <v>1304</v>
      </c>
      <c r="I1391" s="679">
        <v>226</v>
      </c>
      <c r="J1391" s="679">
        <v>92</v>
      </c>
      <c r="K1391" s="680" t="s">
        <v>1441</v>
      </c>
      <c r="L1391" s="689">
        <v>0.255</v>
      </c>
      <c r="M1391" s="710">
        <v>10.199999999999999</v>
      </c>
      <c r="X1391" s="674"/>
      <c r="Y1391" s="675"/>
      <c r="Z1391" s="675"/>
      <c r="AA1391" s="499" t="s">
        <v>2132</v>
      </c>
      <c r="AC1391" s="474"/>
      <c r="AD1391" s="540"/>
      <c r="AE1391" s="717"/>
      <c r="AF1391" s="474"/>
      <c r="AG1391" s="717"/>
      <c r="AH1391" s="499"/>
      <c r="AJ1391" s="499"/>
    </row>
    <row r="1392" spans="1:36" s="472" customFormat="1" ht="33.75" x14ac:dyDescent="0.25">
      <c r="A1392" s="560"/>
      <c r="B1392" s="691" t="s">
        <v>1670</v>
      </c>
      <c r="C1392" s="1301" t="s">
        <v>1671</v>
      </c>
      <c r="D1392" s="1301"/>
      <c r="E1392" s="1301"/>
      <c r="F1392" s="1301"/>
      <c r="G1392" s="1301"/>
      <c r="H1392" s="1301"/>
      <c r="I1392" s="1301"/>
      <c r="J1392" s="1301"/>
      <c r="K1392" s="1301"/>
      <c r="L1392" s="1301"/>
      <c r="M1392" s="1302"/>
      <c r="X1392" s="674"/>
      <c r="Y1392" s="675"/>
      <c r="Z1392" s="675"/>
      <c r="AA1392" s="499"/>
      <c r="AB1392" s="509" t="s">
        <v>1671</v>
      </c>
      <c r="AC1392" s="474"/>
      <c r="AD1392" s="540"/>
      <c r="AE1392" s="717"/>
      <c r="AF1392" s="474"/>
      <c r="AG1392" s="717"/>
      <c r="AH1392" s="499"/>
      <c r="AJ1392" s="499"/>
    </row>
    <row r="1393" spans="1:36" s="472" customFormat="1" ht="15" x14ac:dyDescent="0.25">
      <c r="A1393" s="843"/>
      <c r="B1393" s="844"/>
      <c r="C1393" s="844"/>
      <c r="D1393" s="844"/>
      <c r="E1393" s="845" t="s">
        <v>3837</v>
      </c>
      <c r="F1393" s="846"/>
      <c r="G1393" s="847"/>
      <c r="H1393" s="666"/>
      <c r="I1393" s="848">
        <v>119</v>
      </c>
      <c r="J1393" s="849"/>
      <c r="K1393" s="849"/>
      <c r="L1393" s="850"/>
      <c r="M1393" s="851"/>
      <c r="X1393" s="674"/>
      <c r="Y1393" s="675"/>
      <c r="Z1393" s="675"/>
      <c r="AA1393" s="499"/>
      <c r="AC1393" s="474"/>
      <c r="AD1393" s="540"/>
      <c r="AE1393" s="717"/>
      <c r="AF1393" s="474"/>
      <c r="AG1393" s="717"/>
      <c r="AH1393" s="499"/>
      <c r="AJ1393" s="499"/>
    </row>
    <row r="1394" spans="1:36" s="472" customFormat="1" ht="15" x14ac:dyDescent="0.25">
      <c r="A1394" s="843"/>
      <c r="B1394" s="844"/>
      <c r="C1394" s="844"/>
      <c r="D1394" s="844"/>
      <c r="E1394" s="845" t="s">
        <v>3838</v>
      </c>
      <c r="F1394" s="846"/>
      <c r="G1394" s="847"/>
      <c r="H1394" s="666"/>
      <c r="I1394" s="848">
        <v>54</v>
      </c>
      <c r="J1394" s="849"/>
      <c r="K1394" s="849"/>
      <c r="L1394" s="850"/>
      <c r="M1394" s="851"/>
      <c r="X1394" s="674"/>
      <c r="Y1394" s="675"/>
      <c r="Z1394" s="675"/>
      <c r="AA1394" s="499"/>
      <c r="AC1394" s="474"/>
      <c r="AD1394" s="540"/>
      <c r="AE1394" s="717"/>
      <c r="AF1394" s="474"/>
      <c r="AG1394" s="717"/>
      <c r="AH1394" s="499"/>
      <c r="AJ1394" s="499"/>
    </row>
    <row r="1395" spans="1:36" s="472" customFormat="1" ht="15" x14ac:dyDescent="0.25">
      <c r="A1395" s="843"/>
      <c r="B1395" s="844"/>
      <c r="C1395" s="844"/>
      <c r="D1395" s="844"/>
      <c r="E1395" s="845" t="s">
        <v>2707</v>
      </c>
      <c r="F1395" s="846"/>
      <c r="G1395" s="847"/>
      <c r="H1395" s="666"/>
      <c r="I1395" s="848">
        <v>399</v>
      </c>
      <c r="J1395" s="849"/>
      <c r="K1395" s="849"/>
      <c r="L1395" s="850"/>
      <c r="M1395" s="851"/>
      <c r="X1395" s="674"/>
      <c r="Y1395" s="675"/>
      <c r="Z1395" s="675"/>
      <c r="AA1395" s="499"/>
      <c r="AC1395" s="474"/>
      <c r="AD1395" s="540"/>
      <c r="AE1395" s="717"/>
      <c r="AF1395" s="474"/>
      <c r="AG1395" s="717"/>
      <c r="AH1395" s="499"/>
      <c r="AJ1395" s="499"/>
    </row>
    <row r="1396" spans="1:36" s="472" customFormat="1" ht="23.25" x14ac:dyDescent="0.25">
      <c r="A1396" s="525"/>
      <c r="B1396" s="692" t="s">
        <v>2134</v>
      </c>
      <c r="C1396" s="1303" t="s">
        <v>2135</v>
      </c>
      <c r="D1396" s="1303"/>
      <c r="E1396" s="1303"/>
      <c r="F1396" s="693" t="s">
        <v>3839</v>
      </c>
      <c r="G1396" s="694" t="s">
        <v>2137</v>
      </c>
      <c r="H1396" s="694"/>
      <c r="I1396" s="694">
        <v>92.51</v>
      </c>
      <c r="J1396" s="694">
        <v>92.51</v>
      </c>
      <c r="K1396" s="694"/>
      <c r="L1396" s="695"/>
      <c r="M1396" s="696"/>
      <c r="X1396" s="674"/>
      <c r="Y1396" s="675"/>
      <c r="Z1396" s="675"/>
      <c r="AA1396" s="499"/>
      <c r="AC1396" s="474" t="s">
        <v>2135</v>
      </c>
      <c r="AD1396" s="540"/>
      <c r="AE1396" s="717"/>
      <c r="AF1396" s="474"/>
      <c r="AG1396" s="717"/>
      <c r="AH1396" s="499"/>
      <c r="AJ1396" s="499"/>
    </row>
    <row r="1397" spans="1:36" s="472" customFormat="1" ht="23.25" x14ac:dyDescent="0.25">
      <c r="A1397" s="525"/>
      <c r="B1397" s="692" t="s">
        <v>651</v>
      </c>
      <c r="C1397" s="1303" t="s">
        <v>1676</v>
      </c>
      <c r="D1397" s="1303"/>
      <c r="E1397" s="1303"/>
      <c r="F1397" s="693" t="s">
        <v>3840</v>
      </c>
      <c r="G1397" s="694">
        <v>0</v>
      </c>
      <c r="H1397" s="694">
        <v>0</v>
      </c>
      <c r="I1397" s="694">
        <v>0</v>
      </c>
      <c r="J1397" s="694"/>
      <c r="K1397" s="694">
        <v>0</v>
      </c>
      <c r="L1397" s="695"/>
      <c r="M1397" s="696"/>
      <c r="X1397" s="674"/>
      <c r="Y1397" s="675"/>
      <c r="Z1397" s="675"/>
      <c r="AA1397" s="499"/>
      <c r="AC1397" s="474" t="s">
        <v>1676</v>
      </c>
      <c r="AD1397" s="540"/>
      <c r="AE1397" s="717"/>
      <c r="AF1397" s="474"/>
      <c r="AG1397" s="717"/>
      <c r="AH1397" s="499"/>
      <c r="AJ1397" s="499"/>
    </row>
    <row r="1398" spans="1:36" s="472" customFormat="1" ht="34.5" x14ac:dyDescent="0.25">
      <c r="A1398" s="525"/>
      <c r="B1398" s="692" t="s">
        <v>836</v>
      </c>
      <c r="C1398" s="1303" t="s">
        <v>1766</v>
      </c>
      <c r="D1398" s="1303"/>
      <c r="E1398" s="1303"/>
      <c r="F1398" s="693" t="s">
        <v>3841</v>
      </c>
      <c r="G1398" s="694">
        <v>65.709999999999994</v>
      </c>
      <c r="H1398" s="694" t="s">
        <v>1768</v>
      </c>
      <c r="I1398" s="694">
        <v>52.57</v>
      </c>
      <c r="J1398" s="694"/>
      <c r="K1398" s="694" t="s">
        <v>3842</v>
      </c>
      <c r="L1398" s="695"/>
      <c r="M1398" s="696"/>
      <c r="X1398" s="674"/>
      <c r="Y1398" s="675"/>
      <c r="Z1398" s="675"/>
      <c r="AA1398" s="499"/>
      <c r="AC1398" s="474" t="s">
        <v>1766</v>
      </c>
      <c r="AD1398" s="540"/>
      <c r="AE1398" s="717"/>
      <c r="AF1398" s="474"/>
      <c r="AG1398" s="717"/>
      <c r="AH1398" s="499"/>
      <c r="AJ1398" s="499"/>
    </row>
    <row r="1399" spans="1:36" s="472" customFormat="1" ht="23.25" x14ac:dyDescent="0.25">
      <c r="A1399" s="525"/>
      <c r="B1399" s="692" t="s">
        <v>840</v>
      </c>
      <c r="C1399" s="1303" t="s">
        <v>1823</v>
      </c>
      <c r="D1399" s="1303"/>
      <c r="E1399" s="1303"/>
      <c r="F1399" s="693" t="s">
        <v>3843</v>
      </c>
      <c r="G1399" s="694">
        <v>1.2</v>
      </c>
      <c r="H1399" s="694" t="s">
        <v>1825</v>
      </c>
      <c r="I1399" s="694">
        <v>7.2</v>
      </c>
      <c r="J1399" s="694"/>
      <c r="K1399" s="694" t="s">
        <v>3844</v>
      </c>
      <c r="L1399" s="695"/>
      <c r="M1399" s="696"/>
      <c r="X1399" s="674"/>
      <c r="Y1399" s="675"/>
      <c r="Z1399" s="675"/>
      <c r="AA1399" s="499"/>
      <c r="AC1399" s="474" t="s">
        <v>1823</v>
      </c>
      <c r="AD1399" s="540"/>
      <c r="AE1399" s="717"/>
      <c r="AF1399" s="474"/>
      <c r="AG1399" s="717"/>
      <c r="AH1399" s="499"/>
      <c r="AJ1399" s="499"/>
    </row>
    <row r="1400" spans="1:36" s="472" customFormat="1" ht="23.25" x14ac:dyDescent="0.25">
      <c r="A1400" s="525"/>
      <c r="B1400" s="692" t="s">
        <v>845</v>
      </c>
      <c r="C1400" s="1303" t="s">
        <v>1831</v>
      </c>
      <c r="D1400" s="1303"/>
      <c r="E1400" s="1303"/>
      <c r="F1400" s="693" t="s">
        <v>3843</v>
      </c>
      <c r="G1400" s="694">
        <v>6.22</v>
      </c>
      <c r="H1400" s="694"/>
      <c r="I1400" s="694">
        <v>37.32</v>
      </c>
      <c r="J1400" s="694"/>
      <c r="K1400" s="694"/>
      <c r="L1400" s="695"/>
      <c r="M1400" s="696"/>
      <c r="X1400" s="674"/>
      <c r="Y1400" s="675"/>
      <c r="Z1400" s="675"/>
      <c r="AA1400" s="499"/>
      <c r="AC1400" s="474" t="s">
        <v>1831</v>
      </c>
      <c r="AD1400" s="540"/>
      <c r="AE1400" s="717"/>
      <c r="AF1400" s="474"/>
      <c r="AG1400" s="717"/>
      <c r="AH1400" s="499"/>
      <c r="AJ1400" s="499"/>
    </row>
    <row r="1401" spans="1:36" s="472" customFormat="1" ht="23.25" x14ac:dyDescent="0.25">
      <c r="A1401" s="525"/>
      <c r="B1401" s="692" t="s">
        <v>848</v>
      </c>
      <c r="C1401" s="1303" t="s">
        <v>1833</v>
      </c>
      <c r="D1401" s="1303"/>
      <c r="E1401" s="1303"/>
      <c r="F1401" s="693" t="s">
        <v>3840</v>
      </c>
      <c r="G1401" s="694">
        <v>6.09</v>
      </c>
      <c r="H1401" s="694"/>
      <c r="I1401" s="694">
        <v>7.31</v>
      </c>
      <c r="J1401" s="694"/>
      <c r="K1401" s="694"/>
      <c r="L1401" s="695"/>
      <c r="M1401" s="696"/>
      <c r="X1401" s="674"/>
      <c r="Y1401" s="675"/>
      <c r="Z1401" s="675"/>
      <c r="AA1401" s="499"/>
      <c r="AC1401" s="474" t="s">
        <v>1833</v>
      </c>
      <c r="AD1401" s="540"/>
      <c r="AE1401" s="717"/>
      <c r="AF1401" s="474"/>
      <c r="AG1401" s="717"/>
      <c r="AH1401" s="499"/>
      <c r="AJ1401" s="499"/>
    </row>
    <row r="1402" spans="1:36" s="472" customFormat="1" ht="45" x14ac:dyDescent="0.25">
      <c r="A1402" s="676" t="s">
        <v>1574</v>
      </c>
      <c r="B1402" s="677" t="s">
        <v>2379</v>
      </c>
      <c r="C1402" s="1304" t="s">
        <v>2380</v>
      </c>
      <c r="D1402" s="1304"/>
      <c r="E1402" s="1304"/>
      <c r="F1402" s="688">
        <v>3760</v>
      </c>
      <c r="G1402" s="679" t="s">
        <v>1428</v>
      </c>
      <c r="H1402" s="679"/>
      <c r="I1402" s="679">
        <v>76253</v>
      </c>
      <c r="J1402" s="679">
        <v>76253</v>
      </c>
      <c r="K1402" s="680"/>
      <c r="L1402" s="710">
        <v>1.8</v>
      </c>
      <c r="M1402" s="681">
        <v>6768</v>
      </c>
      <c r="X1402" s="674"/>
      <c r="Y1402" s="675"/>
      <c r="Z1402" s="675"/>
      <c r="AA1402" s="499" t="s">
        <v>2380</v>
      </c>
      <c r="AC1402" s="474"/>
      <c r="AD1402" s="540"/>
      <c r="AE1402" s="717"/>
      <c r="AF1402" s="474"/>
      <c r="AG1402" s="717"/>
      <c r="AH1402" s="499"/>
      <c r="AJ1402" s="499"/>
    </row>
    <row r="1403" spans="1:36" s="472" customFormat="1" ht="33.75" x14ac:dyDescent="0.25">
      <c r="A1403" s="560"/>
      <c r="B1403" s="691" t="s">
        <v>1670</v>
      </c>
      <c r="C1403" s="1301" t="s">
        <v>1671</v>
      </c>
      <c r="D1403" s="1301"/>
      <c r="E1403" s="1301"/>
      <c r="F1403" s="1301"/>
      <c r="G1403" s="1301"/>
      <c r="H1403" s="1301"/>
      <c r="I1403" s="1301"/>
      <c r="J1403" s="1301"/>
      <c r="K1403" s="1301"/>
      <c r="L1403" s="1301"/>
      <c r="M1403" s="1302"/>
      <c r="X1403" s="674"/>
      <c r="Y1403" s="675"/>
      <c r="Z1403" s="675"/>
      <c r="AA1403" s="499"/>
      <c r="AB1403" s="509" t="s">
        <v>1671</v>
      </c>
      <c r="AC1403" s="474"/>
      <c r="AD1403" s="540"/>
      <c r="AE1403" s="717"/>
      <c r="AF1403" s="474"/>
      <c r="AG1403" s="717"/>
      <c r="AH1403" s="499"/>
      <c r="AJ1403" s="499"/>
    </row>
    <row r="1404" spans="1:36" s="472" customFormat="1" ht="15" x14ac:dyDescent="0.25">
      <c r="A1404" s="843"/>
      <c r="B1404" s="844"/>
      <c r="C1404" s="844"/>
      <c r="D1404" s="844"/>
      <c r="E1404" s="845" t="s">
        <v>3845</v>
      </c>
      <c r="F1404" s="846"/>
      <c r="G1404" s="847"/>
      <c r="H1404" s="666"/>
      <c r="I1404" s="848">
        <v>61002</v>
      </c>
      <c r="J1404" s="849"/>
      <c r="K1404" s="849"/>
      <c r="L1404" s="850"/>
      <c r="M1404" s="851"/>
      <c r="X1404" s="674"/>
      <c r="Y1404" s="675"/>
      <c r="Z1404" s="675"/>
      <c r="AA1404" s="499"/>
      <c r="AC1404" s="474"/>
      <c r="AD1404" s="540"/>
      <c r="AE1404" s="717"/>
      <c r="AF1404" s="474"/>
      <c r="AG1404" s="717"/>
      <c r="AH1404" s="499"/>
      <c r="AJ1404" s="499"/>
    </row>
    <row r="1405" spans="1:36" s="472" customFormat="1" ht="15" x14ac:dyDescent="0.25">
      <c r="A1405" s="843"/>
      <c r="B1405" s="844"/>
      <c r="C1405" s="844"/>
      <c r="D1405" s="844"/>
      <c r="E1405" s="845" t="s">
        <v>3846</v>
      </c>
      <c r="F1405" s="846"/>
      <c r="G1405" s="847"/>
      <c r="H1405" s="666"/>
      <c r="I1405" s="848">
        <v>34314</v>
      </c>
      <c r="J1405" s="849"/>
      <c r="K1405" s="849"/>
      <c r="L1405" s="850"/>
      <c r="M1405" s="851"/>
      <c r="X1405" s="674"/>
      <c r="Y1405" s="675"/>
      <c r="Z1405" s="675"/>
      <c r="AA1405" s="499"/>
      <c r="AC1405" s="474"/>
      <c r="AD1405" s="540"/>
      <c r="AE1405" s="717"/>
      <c r="AF1405" s="474"/>
      <c r="AG1405" s="717"/>
      <c r="AH1405" s="499"/>
      <c r="AJ1405" s="499"/>
    </row>
    <row r="1406" spans="1:36" s="472" customFormat="1" ht="15" x14ac:dyDescent="0.25">
      <c r="A1406" s="843"/>
      <c r="B1406" s="844"/>
      <c r="C1406" s="844"/>
      <c r="D1406" s="844"/>
      <c r="E1406" s="845" t="s">
        <v>2707</v>
      </c>
      <c r="F1406" s="846"/>
      <c r="G1406" s="847"/>
      <c r="H1406" s="666"/>
      <c r="I1406" s="848">
        <v>171569</v>
      </c>
      <c r="J1406" s="849"/>
      <c r="K1406" s="849"/>
      <c r="L1406" s="850"/>
      <c r="M1406" s="851"/>
      <c r="X1406" s="674"/>
      <c r="Y1406" s="675"/>
      <c r="Z1406" s="675"/>
      <c r="AA1406" s="499"/>
      <c r="AC1406" s="474"/>
      <c r="AD1406" s="540"/>
      <c r="AE1406" s="717"/>
      <c r="AF1406" s="474"/>
      <c r="AG1406" s="717"/>
      <c r="AH1406" s="499"/>
      <c r="AJ1406" s="499"/>
    </row>
    <row r="1407" spans="1:36" s="472" customFormat="1" ht="23.25" x14ac:dyDescent="0.25">
      <c r="A1407" s="525"/>
      <c r="B1407" s="692" t="s">
        <v>2381</v>
      </c>
      <c r="C1407" s="1303" t="s">
        <v>2382</v>
      </c>
      <c r="D1407" s="1303"/>
      <c r="E1407" s="1303"/>
      <c r="F1407" s="693" t="s">
        <v>3847</v>
      </c>
      <c r="G1407" s="694" t="s">
        <v>2384</v>
      </c>
      <c r="H1407" s="694"/>
      <c r="I1407" s="694">
        <v>76275.360000000001</v>
      </c>
      <c r="J1407" s="694">
        <v>76275.360000000001</v>
      </c>
      <c r="K1407" s="694"/>
      <c r="L1407" s="695"/>
      <c r="M1407" s="696"/>
      <c r="X1407" s="674"/>
      <c r="Y1407" s="675"/>
      <c r="Z1407" s="675"/>
      <c r="AA1407" s="499"/>
      <c r="AC1407" s="474" t="s">
        <v>2382</v>
      </c>
      <c r="AD1407" s="540"/>
      <c r="AE1407" s="717"/>
      <c r="AF1407" s="474"/>
      <c r="AG1407" s="717"/>
      <c r="AH1407" s="499"/>
      <c r="AJ1407" s="499"/>
    </row>
    <row r="1408" spans="1:36" s="472" customFormat="1" ht="22.5" x14ac:dyDescent="0.25">
      <c r="A1408" s="1316" t="s">
        <v>1429</v>
      </c>
      <c r="B1408" s="1317"/>
      <c r="C1408" s="1317"/>
      <c r="D1408" s="1317"/>
      <c r="E1408" s="1317"/>
      <c r="F1408" s="1317"/>
      <c r="G1408" s="1317"/>
      <c r="H1408" s="1318"/>
      <c r="I1408" s="679">
        <v>2821112</v>
      </c>
      <c r="J1408" s="679">
        <v>176695</v>
      </c>
      <c r="K1408" s="679" t="s">
        <v>3848</v>
      </c>
      <c r="L1408" s="699"/>
      <c r="M1408" s="690">
        <v>17222.75</v>
      </c>
      <c r="X1408" s="674"/>
      <c r="Y1408" s="675"/>
      <c r="Z1408" s="675"/>
      <c r="AA1408" s="499"/>
      <c r="AC1408" s="474"/>
      <c r="AD1408" s="540"/>
      <c r="AE1408" s="717"/>
      <c r="AF1408" s="474"/>
      <c r="AG1408" s="717"/>
      <c r="AH1408" s="499" t="s">
        <v>1429</v>
      </c>
      <c r="AJ1408" s="499"/>
    </row>
    <row r="1409" spans="1:36" s="472" customFormat="1" ht="15" x14ac:dyDescent="0.25">
      <c r="A1409" s="1316" t="s">
        <v>1431</v>
      </c>
      <c r="B1409" s="1317"/>
      <c r="C1409" s="1317"/>
      <c r="D1409" s="1317"/>
      <c r="E1409" s="1317"/>
      <c r="F1409" s="1317"/>
      <c r="G1409" s="1317"/>
      <c r="H1409" s="1318"/>
      <c r="I1409" s="679">
        <v>226452</v>
      </c>
      <c r="J1409" s="679"/>
      <c r="K1409" s="679"/>
      <c r="L1409" s="699"/>
      <c r="M1409" s="699"/>
      <c r="X1409" s="674"/>
      <c r="Y1409" s="675"/>
      <c r="Z1409" s="675"/>
      <c r="AA1409" s="499"/>
      <c r="AC1409" s="474"/>
      <c r="AD1409" s="540"/>
      <c r="AE1409" s="717"/>
      <c r="AF1409" s="474"/>
      <c r="AG1409" s="717"/>
      <c r="AH1409" s="499" t="s">
        <v>1431</v>
      </c>
      <c r="AJ1409" s="499"/>
    </row>
    <row r="1410" spans="1:36" s="472" customFormat="1" ht="15" x14ac:dyDescent="0.25">
      <c r="A1410" s="1319" t="s">
        <v>1696</v>
      </c>
      <c r="B1410" s="1320"/>
      <c r="C1410" s="1320"/>
      <c r="D1410" s="1320"/>
      <c r="E1410" s="1320"/>
      <c r="F1410" s="1320"/>
      <c r="G1410" s="1320"/>
      <c r="H1410" s="1321"/>
      <c r="I1410" s="700"/>
      <c r="J1410" s="700"/>
      <c r="K1410" s="700"/>
      <c r="L1410" s="701"/>
      <c r="M1410" s="701"/>
      <c r="X1410" s="674"/>
      <c r="Y1410" s="675"/>
      <c r="Z1410" s="675"/>
      <c r="AA1410" s="499"/>
      <c r="AC1410" s="474"/>
      <c r="AD1410" s="540"/>
      <c r="AE1410" s="717"/>
      <c r="AF1410" s="474"/>
      <c r="AG1410" s="717"/>
      <c r="AH1410" s="499"/>
      <c r="AI1410" s="509" t="s">
        <v>1696</v>
      </c>
      <c r="AJ1410" s="499"/>
    </row>
    <row r="1411" spans="1:36" s="472" customFormat="1" ht="15" x14ac:dyDescent="0.25">
      <c r="A1411" s="1319" t="s">
        <v>3849</v>
      </c>
      <c r="B1411" s="1320"/>
      <c r="C1411" s="1320"/>
      <c r="D1411" s="1320"/>
      <c r="E1411" s="1320"/>
      <c r="F1411" s="1320"/>
      <c r="G1411" s="1320"/>
      <c r="H1411" s="1321"/>
      <c r="I1411" s="700">
        <v>64835</v>
      </c>
      <c r="J1411" s="700"/>
      <c r="K1411" s="700"/>
      <c r="L1411" s="701"/>
      <c r="M1411" s="701"/>
      <c r="X1411" s="674"/>
      <c r="Y1411" s="675"/>
      <c r="Z1411" s="675"/>
      <c r="AA1411" s="499"/>
      <c r="AC1411" s="474"/>
      <c r="AD1411" s="540"/>
      <c r="AE1411" s="717"/>
      <c r="AF1411" s="474"/>
      <c r="AG1411" s="717"/>
      <c r="AH1411" s="499"/>
      <c r="AI1411" s="509" t="s">
        <v>3849</v>
      </c>
      <c r="AJ1411" s="499"/>
    </row>
    <row r="1412" spans="1:36" s="472" customFormat="1" ht="15" x14ac:dyDescent="0.25">
      <c r="A1412" s="1319" t="s">
        <v>3850</v>
      </c>
      <c r="B1412" s="1320"/>
      <c r="C1412" s="1320"/>
      <c r="D1412" s="1320"/>
      <c r="E1412" s="1320"/>
      <c r="F1412" s="1320"/>
      <c r="G1412" s="1320"/>
      <c r="H1412" s="1321"/>
      <c r="I1412" s="700">
        <v>13709</v>
      </c>
      <c r="J1412" s="700"/>
      <c r="K1412" s="700"/>
      <c r="L1412" s="701"/>
      <c r="M1412" s="701"/>
      <c r="X1412" s="674"/>
      <c r="Y1412" s="675"/>
      <c r="Z1412" s="675"/>
      <c r="AA1412" s="499"/>
      <c r="AC1412" s="474"/>
      <c r="AD1412" s="540"/>
      <c r="AE1412" s="717"/>
      <c r="AF1412" s="474"/>
      <c r="AG1412" s="717"/>
      <c r="AH1412" s="499"/>
      <c r="AI1412" s="509" t="s">
        <v>3850</v>
      </c>
      <c r="AJ1412" s="499"/>
    </row>
    <row r="1413" spans="1:36" s="472" customFormat="1" ht="15" x14ac:dyDescent="0.25">
      <c r="A1413" s="1319" t="s">
        <v>3851</v>
      </c>
      <c r="B1413" s="1320"/>
      <c r="C1413" s="1320"/>
      <c r="D1413" s="1320"/>
      <c r="E1413" s="1320"/>
      <c r="F1413" s="1320"/>
      <c r="G1413" s="1320"/>
      <c r="H1413" s="1321"/>
      <c r="I1413" s="700">
        <v>620</v>
      </c>
      <c r="J1413" s="700"/>
      <c r="K1413" s="700"/>
      <c r="L1413" s="701"/>
      <c r="M1413" s="701"/>
      <c r="X1413" s="674"/>
      <c r="Y1413" s="675"/>
      <c r="Z1413" s="675"/>
      <c r="AA1413" s="499"/>
      <c r="AC1413" s="474"/>
      <c r="AD1413" s="540"/>
      <c r="AE1413" s="717"/>
      <c r="AF1413" s="474"/>
      <c r="AG1413" s="717"/>
      <c r="AH1413" s="499"/>
      <c r="AI1413" s="509" t="s">
        <v>3851</v>
      </c>
      <c r="AJ1413" s="499"/>
    </row>
    <row r="1414" spans="1:36" s="472" customFormat="1" ht="15" x14ac:dyDescent="0.25">
      <c r="A1414" s="1319" t="s">
        <v>3852</v>
      </c>
      <c r="B1414" s="1320"/>
      <c r="C1414" s="1320"/>
      <c r="D1414" s="1320"/>
      <c r="E1414" s="1320"/>
      <c r="F1414" s="1320"/>
      <c r="G1414" s="1320"/>
      <c r="H1414" s="1321"/>
      <c r="I1414" s="700">
        <v>236</v>
      </c>
      <c r="J1414" s="700"/>
      <c r="K1414" s="700"/>
      <c r="L1414" s="701"/>
      <c r="M1414" s="701"/>
      <c r="X1414" s="674"/>
      <c r="Y1414" s="675"/>
      <c r="Z1414" s="675"/>
      <c r="AA1414" s="499"/>
      <c r="AC1414" s="474"/>
      <c r="AD1414" s="540"/>
      <c r="AE1414" s="717"/>
      <c r="AF1414" s="474"/>
      <c r="AG1414" s="717"/>
      <c r="AH1414" s="499"/>
      <c r="AI1414" s="509" t="s">
        <v>3852</v>
      </c>
      <c r="AJ1414" s="499"/>
    </row>
    <row r="1415" spans="1:36" s="472" customFormat="1" ht="15" x14ac:dyDescent="0.25">
      <c r="A1415" s="1319" t="s">
        <v>3853</v>
      </c>
      <c r="B1415" s="1320"/>
      <c r="C1415" s="1320"/>
      <c r="D1415" s="1320"/>
      <c r="E1415" s="1320"/>
      <c r="F1415" s="1320"/>
      <c r="G1415" s="1320"/>
      <c r="H1415" s="1321"/>
      <c r="I1415" s="700">
        <v>147052</v>
      </c>
      <c r="J1415" s="700"/>
      <c r="K1415" s="700"/>
      <c r="L1415" s="701"/>
      <c r="M1415" s="701"/>
      <c r="X1415" s="674"/>
      <c r="Y1415" s="675"/>
      <c r="Z1415" s="675"/>
      <c r="AA1415" s="499"/>
      <c r="AC1415" s="474"/>
      <c r="AD1415" s="540"/>
      <c r="AE1415" s="717"/>
      <c r="AF1415" s="474"/>
      <c r="AG1415" s="717"/>
      <c r="AH1415" s="499"/>
      <c r="AI1415" s="509" t="s">
        <v>3853</v>
      </c>
      <c r="AJ1415" s="499"/>
    </row>
    <row r="1416" spans="1:36" s="472" customFormat="1" ht="15" x14ac:dyDescent="0.25">
      <c r="A1416" s="1316" t="s">
        <v>1432</v>
      </c>
      <c r="B1416" s="1317"/>
      <c r="C1416" s="1317"/>
      <c r="D1416" s="1317"/>
      <c r="E1416" s="1317"/>
      <c r="F1416" s="1317"/>
      <c r="G1416" s="1317"/>
      <c r="H1416" s="1318"/>
      <c r="I1416" s="679">
        <v>113701</v>
      </c>
      <c r="J1416" s="679"/>
      <c r="K1416" s="679"/>
      <c r="L1416" s="699"/>
      <c r="M1416" s="699"/>
      <c r="X1416" s="674"/>
      <c r="Y1416" s="675"/>
      <c r="Z1416" s="675"/>
      <c r="AA1416" s="499"/>
      <c r="AC1416" s="474"/>
      <c r="AD1416" s="540"/>
      <c r="AE1416" s="717"/>
      <c r="AF1416" s="474"/>
      <c r="AG1416" s="717"/>
      <c r="AH1416" s="499" t="s">
        <v>1432</v>
      </c>
      <c r="AJ1416" s="499"/>
    </row>
    <row r="1417" spans="1:36" s="472" customFormat="1" ht="15" x14ac:dyDescent="0.25">
      <c r="A1417" s="1319" t="s">
        <v>1696</v>
      </c>
      <c r="B1417" s="1320"/>
      <c r="C1417" s="1320"/>
      <c r="D1417" s="1320"/>
      <c r="E1417" s="1320"/>
      <c r="F1417" s="1320"/>
      <c r="G1417" s="1320"/>
      <c r="H1417" s="1321"/>
      <c r="I1417" s="700"/>
      <c r="J1417" s="700"/>
      <c r="K1417" s="700"/>
      <c r="L1417" s="701"/>
      <c r="M1417" s="701"/>
      <c r="X1417" s="674"/>
      <c r="Y1417" s="675"/>
      <c r="Z1417" s="675"/>
      <c r="AA1417" s="499"/>
      <c r="AC1417" s="474"/>
      <c r="AD1417" s="540"/>
      <c r="AE1417" s="717"/>
      <c r="AF1417" s="474"/>
      <c r="AG1417" s="717"/>
      <c r="AH1417" s="499"/>
      <c r="AI1417" s="509" t="s">
        <v>1696</v>
      </c>
      <c r="AJ1417" s="499"/>
    </row>
    <row r="1418" spans="1:36" s="472" customFormat="1" ht="15" x14ac:dyDescent="0.25">
      <c r="A1418" s="1319" t="s">
        <v>3854</v>
      </c>
      <c r="B1418" s="1320"/>
      <c r="C1418" s="1320"/>
      <c r="D1418" s="1320"/>
      <c r="E1418" s="1320"/>
      <c r="F1418" s="1320"/>
      <c r="G1418" s="1320"/>
      <c r="H1418" s="1321"/>
      <c r="I1418" s="700">
        <v>36216</v>
      </c>
      <c r="J1418" s="700"/>
      <c r="K1418" s="700"/>
      <c r="L1418" s="701"/>
      <c r="M1418" s="701"/>
      <c r="X1418" s="674"/>
      <c r="Y1418" s="675"/>
      <c r="Z1418" s="675"/>
      <c r="AA1418" s="499"/>
      <c r="AC1418" s="474"/>
      <c r="AD1418" s="540"/>
      <c r="AE1418" s="717"/>
      <c r="AF1418" s="474"/>
      <c r="AG1418" s="717"/>
      <c r="AH1418" s="499"/>
      <c r="AI1418" s="509" t="s">
        <v>3854</v>
      </c>
      <c r="AJ1418" s="499"/>
    </row>
    <row r="1419" spans="1:36" s="472" customFormat="1" ht="15" x14ac:dyDescent="0.25">
      <c r="A1419" s="1319" t="s">
        <v>3855</v>
      </c>
      <c r="B1419" s="1320"/>
      <c r="C1419" s="1320"/>
      <c r="D1419" s="1320"/>
      <c r="E1419" s="1320"/>
      <c r="F1419" s="1320"/>
      <c r="G1419" s="1320"/>
      <c r="H1419" s="1321"/>
      <c r="I1419" s="700">
        <v>66961</v>
      </c>
      <c r="J1419" s="700"/>
      <c r="K1419" s="700"/>
      <c r="L1419" s="701"/>
      <c r="M1419" s="701"/>
      <c r="X1419" s="674"/>
      <c r="Y1419" s="675"/>
      <c r="Z1419" s="675"/>
      <c r="AA1419" s="499"/>
      <c r="AC1419" s="474"/>
      <c r="AD1419" s="540"/>
      <c r="AE1419" s="717"/>
      <c r="AF1419" s="474"/>
      <c r="AG1419" s="717"/>
      <c r="AH1419" s="499"/>
      <c r="AI1419" s="509" t="s">
        <v>3855</v>
      </c>
      <c r="AJ1419" s="499"/>
    </row>
    <row r="1420" spans="1:36" s="472" customFormat="1" ht="15" x14ac:dyDescent="0.25">
      <c r="A1420" s="1319" t="s">
        <v>3856</v>
      </c>
      <c r="B1420" s="1320"/>
      <c r="C1420" s="1320"/>
      <c r="D1420" s="1320"/>
      <c r="E1420" s="1320"/>
      <c r="F1420" s="1320"/>
      <c r="G1420" s="1320"/>
      <c r="H1420" s="1321"/>
      <c r="I1420" s="700">
        <v>9792</v>
      </c>
      <c r="J1420" s="700"/>
      <c r="K1420" s="700"/>
      <c r="L1420" s="701"/>
      <c r="M1420" s="701"/>
      <c r="X1420" s="674"/>
      <c r="Y1420" s="675"/>
      <c r="Z1420" s="675"/>
      <c r="AA1420" s="499"/>
      <c r="AC1420" s="474"/>
      <c r="AD1420" s="540"/>
      <c r="AE1420" s="717"/>
      <c r="AF1420" s="474"/>
      <c r="AG1420" s="717"/>
      <c r="AH1420" s="499"/>
      <c r="AI1420" s="509" t="s">
        <v>3856</v>
      </c>
      <c r="AJ1420" s="499"/>
    </row>
    <row r="1421" spans="1:36" s="472" customFormat="1" ht="15" x14ac:dyDescent="0.25">
      <c r="A1421" s="1319" t="s">
        <v>3857</v>
      </c>
      <c r="B1421" s="1320"/>
      <c r="C1421" s="1320"/>
      <c r="D1421" s="1320"/>
      <c r="E1421" s="1320"/>
      <c r="F1421" s="1320"/>
      <c r="G1421" s="1320"/>
      <c r="H1421" s="1321"/>
      <c r="I1421" s="700">
        <v>146</v>
      </c>
      <c r="J1421" s="700"/>
      <c r="K1421" s="700"/>
      <c r="L1421" s="701"/>
      <c r="M1421" s="701"/>
      <c r="X1421" s="674"/>
      <c r="Y1421" s="675"/>
      <c r="Z1421" s="675"/>
      <c r="AA1421" s="499"/>
      <c r="AC1421" s="474"/>
      <c r="AD1421" s="540"/>
      <c r="AE1421" s="717"/>
      <c r="AF1421" s="474"/>
      <c r="AG1421" s="717"/>
      <c r="AH1421" s="499"/>
      <c r="AI1421" s="509" t="s">
        <v>3857</v>
      </c>
      <c r="AJ1421" s="499"/>
    </row>
    <row r="1422" spans="1:36" s="472" customFormat="1" ht="15" x14ac:dyDescent="0.25">
      <c r="A1422" s="1319" t="s">
        <v>3858</v>
      </c>
      <c r="B1422" s="1320"/>
      <c r="C1422" s="1320"/>
      <c r="D1422" s="1320"/>
      <c r="E1422" s="1320"/>
      <c r="F1422" s="1320"/>
      <c r="G1422" s="1320"/>
      <c r="H1422" s="1321"/>
      <c r="I1422" s="700">
        <v>586</v>
      </c>
      <c r="J1422" s="700"/>
      <c r="K1422" s="700"/>
      <c r="L1422" s="701"/>
      <c r="M1422" s="701"/>
      <c r="X1422" s="674"/>
      <c r="Y1422" s="675"/>
      <c r="Z1422" s="675"/>
      <c r="AA1422" s="499"/>
      <c r="AC1422" s="474"/>
      <c r="AD1422" s="540"/>
      <c r="AE1422" s="717"/>
      <c r="AF1422" s="474"/>
      <c r="AG1422" s="717"/>
      <c r="AH1422" s="499"/>
      <c r="AI1422" s="509" t="s">
        <v>3858</v>
      </c>
      <c r="AJ1422" s="499"/>
    </row>
    <row r="1423" spans="1:36" s="472" customFormat="1" ht="15" x14ac:dyDescent="0.25">
      <c r="A1423" s="1316" t="s">
        <v>2396</v>
      </c>
      <c r="B1423" s="1317"/>
      <c r="C1423" s="1317"/>
      <c r="D1423" s="1317"/>
      <c r="E1423" s="1317"/>
      <c r="F1423" s="1317"/>
      <c r="G1423" s="1317"/>
      <c r="H1423" s="1318"/>
      <c r="I1423" s="679"/>
      <c r="J1423" s="679"/>
      <c r="K1423" s="679"/>
      <c r="L1423" s="699"/>
      <c r="M1423" s="699"/>
      <c r="X1423" s="674"/>
      <c r="Y1423" s="675"/>
      <c r="Z1423" s="675"/>
      <c r="AA1423" s="499"/>
      <c r="AC1423" s="474"/>
      <c r="AD1423" s="540"/>
      <c r="AE1423" s="717"/>
      <c r="AF1423" s="474"/>
      <c r="AG1423" s="717"/>
      <c r="AH1423" s="499" t="s">
        <v>2396</v>
      </c>
      <c r="AJ1423" s="499"/>
    </row>
    <row r="1424" spans="1:36" s="472" customFormat="1" ht="15" x14ac:dyDescent="0.25">
      <c r="A1424" s="1319" t="s">
        <v>1700</v>
      </c>
      <c r="B1424" s="1320"/>
      <c r="C1424" s="1320"/>
      <c r="D1424" s="1320"/>
      <c r="E1424" s="1320"/>
      <c r="F1424" s="1320"/>
      <c r="G1424" s="1320"/>
      <c r="H1424" s="1321"/>
      <c r="I1424" s="700"/>
      <c r="J1424" s="700"/>
      <c r="K1424" s="700"/>
      <c r="L1424" s="701"/>
      <c r="M1424" s="701"/>
      <c r="X1424" s="674"/>
      <c r="Y1424" s="675"/>
      <c r="Z1424" s="675"/>
      <c r="AA1424" s="499"/>
      <c r="AC1424" s="474"/>
      <c r="AD1424" s="540"/>
      <c r="AE1424" s="717"/>
      <c r="AF1424" s="474"/>
      <c r="AG1424" s="717"/>
      <c r="AH1424" s="499"/>
      <c r="AI1424" s="509" t="s">
        <v>1700</v>
      </c>
      <c r="AJ1424" s="499"/>
    </row>
    <row r="1425" spans="1:36" s="472" customFormat="1" ht="15" x14ac:dyDescent="0.25">
      <c r="A1425" s="1319" t="s">
        <v>2397</v>
      </c>
      <c r="B1425" s="1320"/>
      <c r="C1425" s="1320"/>
      <c r="D1425" s="1320"/>
      <c r="E1425" s="1320"/>
      <c r="F1425" s="1320"/>
      <c r="G1425" s="1320"/>
      <c r="H1425" s="1321"/>
      <c r="I1425" s="700"/>
      <c r="J1425" s="700"/>
      <c r="K1425" s="700"/>
      <c r="L1425" s="701"/>
      <c r="M1425" s="701"/>
      <c r="X1425" s="674"/>
      <c r="Y1425" s="675"/>
      <c r="Z1425" s="675"/>
      <c r="AA1425" s="499"/>
      <c r="AC1425" s="474"/>
      <c r="AD1425" s="540"/>
      <c r="AE1425" s="717"/>
      <c r="AF1425" s="474"/>
      <c r="AG1425" s="717"/>
      <c r="AH1425" s="499"/>
      <c r="AI1425" s="509" t="s">
        <v>2397</v>
      </c>
      <c r="AJ1425" s="499"/>
    </row>
    <row r="1426" spans="1:36" s="472" customFormat="1" ht="22.5" x14ac:dyDescent="0.25">
      <c r="A1426" s="1319" t="s">
        <v>3859</v>
      </c>
      <c r="B1426" s="1320"/>
      <c r="C1426" s="1320"/>
      <c r="D1426" s="1320"/>
      <c r="E1426" s="1320"/>
      <c r="F1426" s="1320"/>
      <c r="G1426" s="1320"/>
      <c r="H1426" s="1321"/>
      <c r="I1426" s="700">
        <v>80982</v>
      </c>
      <c r="J1426" s="700">
        <v>80444</v>
      </c>
      <c r="K1426" s="700" t="s">
        <v>1438</v>
      </c>
      <c r="L1426" s="701"/>
      <c r="M1426" s="702">
        <v>7206.79</v>
      </c>
      <c r="X1426" s="674"/>
      <c r="Y1426" s="675"/>
      <c r="Z1426" s="675"/>
      <c r="AA1426" s="499"/>
      <c r="AC1426" s="474"/>
      <c r="AD1426" s="540"/>
      <c r="AE1426" s="717"/>
      <c r="AF1426" s="474"/>
      <c r="AG1426" s="717"/>
      <c r="AH1426" s="499"/>
      <c r="AI1426" s="509" t="s">
        <v>3859</v>
      </c>
      <c r="AJ1426" s="499"/>
    </row>
    <row r="1427" spans="1:36" s="472" customFormat="1" ht="15" x14ac:dyDescent="0.25">
      <c r="A1427" s="1319" t="s">
        <v>3860</v>
      </c>
      <c r="B1427" s="1320"/>
      <c r="C1427" s="1320"/>
      <c r="D1427" s="1320"/>
      <c r="E1427" s="1320"/>
      <c r="F1427" s="1320"/>
      <c r="G1427" s="1320"/>
      <c r="H1427" s="1321"/>
      <c r="I1427" s="700">
        <v>64385</v>
      </c>
      <c r="J1427" s="700"/>
      <c r="K1427" s="700"/>
      <c r="L1427" s="701"/>
      <c r="M1427" s="701"/>
      <c r="X1427" s="674"/>
      <c r="Y1427" s="675"/>
      <c r="Z1427" s="675"/>
      <c r="AA1427" s="499"/>
      <c r="AC1427" s="474"/>
      <c r="AD1427" s="540"/>
      <c r="AE1427" s="717"/>
      <c r="AF1427" s="474"/>
      <c r="AG1427" s="717"/>
      <c r="AH1427" s="499"/>
      <c r="AI1427" s="509" t="s">
        <v>3860</v>
      </c>
      <c r="AJ1427" s="499"/>
    </row>
    <row r="1428" spans="1:36" s="472" customFormat="1" ht="15" x14ac:dyDescent="0.25">
      <c r="A1428" s="1319" t="s">
        <v>3861</v>
      </c>
      <c r="B1428" s="1320"/>
      <c r="C1428" s="1320"/>
      <c r="D1428" s="1320"/>
      <c r="E1428" s="1320"/>
      <c r="F1428" s="1320"/>
      <c r="G1428" s="1320"/>
      <c r="H1428" s="1321"/>
      <c r="I1428" s="700">
        <v>36216</v>
      </c>
      <c r="J1428" s="700"/>
      <c r="K1428" s="700"/>
      <c r="L1428" s="701"/>
      <c r="M1428" s="701"/>
      <c r="X1428" s="674"/>
      <c r="Y1428" s="675"/>
      <c r="Z1428" s="675"/>
      <c r="AA1428" s="499"/>
      <c r="AC1428" s="474"/>
      <c r="AD1428" s="540"/>
      <c r="AE1428" s="717"/>
      <c r="AF1428" s="474"/>
      <c r="AG1428" s="717"/>
      <c r="AH1428" s="499"/>
      <c r="AI1428" s="509" t="s">
        <v>3861</v>
      </c>
      <c r="AJ1428" s="499"/>
    </row>
    <row r="1429" spans="1:36" s="472" customFormat="1" ht="15" x14ac:dyDescent="0.25">
      <c r="A1429" s="1319" t="s">
        <v>1709</v>
      </c>
      <c r="B1429" s="1320"/>
      <c r="C1429" s="1320"/>
      <c r="D1429" s="1320"/>
      <c r="E1429" s="1320"/>
      <c r="F1429" s="1320"/>
      <c r="G1429" s="1320"/>
      <c r="H1429" s="1321"/>
      <c r="I1429" s="700">
        <v>181583</v>
      </c>
      <c r="J1429" s="700"/>
      <c r="K1429" s="700"/>
      <c r="L1429" s="701"/>
      <c r="M1429" s="702">
        <v>7206.79</v>
      </c>
      <c r="X1429" s="674"/>
      <c r="Y1429" s="675"/>
      <c r="Z1429" s="675"/>
      <c r="AA1429" s="499"/>
      <c r="AC1429" s="474"/>
      <c r="AD1429" s="540"/>
      <c r="AE1429" s="717"/>
      <c r="AF1429" s="474"/>
      <c r="AG1429" s="717"/>
      <c r="AH1429" s="499"/>
      <c r="AI1429" s="509" t="s">
        <v>1709</v>
      </c>
      <c r="AJ1429" s="499"/>
    </row>
    <row r="1430" spans="1:36" s="472" customFormat="1" ht="15" x14ac:dyDescent="0.25">
      <c r="A1430" s="1319" t="s">
        <v>2401</v>
      </c>
      <c r="B1430" s="1320"/>
      <c r="C1430" s="1320"/>
      <c r="D1430" s="1320"/>
      <c r="E1430" s="1320"/>
      <c r="F1430" s="1320"/>
      <c r="G1430" s="1320"/>
      <c r="H1430" s="1321"/>
      <c r="I1430" s="700"/>
      <c r="J1430" s="700"/>
      <c r="K1430" s="700"/>
      <c r="L1430" s="701"/>
      <c r="M1430" s="701"/>
      <c r="X1430" s="674"/>
      <c r="Y1430" s="675"/>
      <c r="Z1430" s="675"/>
      <c r="AA1430" s="499"/>
      <c r="AC1430" s="474"/>
      <c r="AD1430" s="540"/>
      <c r="AE1430" s="717"/>
      <c r="AF1430" s="474"/>
      <c r="AG1430" s="717"/>
      <c r="AH1430" s="499"/>
      <c r="AI1430" s="509" t="s">
        <v>2401</v>
      </c>
      <c r="AJ1430" s="499"/>
    </row>
    <row r="1431" spans="1:36" s="472" customFormat="1" ht="22.5" x14ac:dyDescent="0.25">
      <c r="A1431" s="1319" t="s">
        <v>3862</v>
      </c>
      <c r="B1431" s="1320"/>
      <c r="C1431" s="1320"/>
      <c r="D1431" s="1320"/>
      <c r="E1431" s="1320"/>
      <c r="F1431" s="1320"/>
      <c r="G1431" s="1320"/>
      <c r="H1431" s="1321"/>
      <c r="I1431" s="700">
        <v>388</v>
      </c>
      <c r="J1431" s="700">
        <v>211</v>
      </c>
      <c r="K1431" s="700" t="s">
        <v>1441</v>
      </c>
      <c r="L1431" s="701"/>
      <c r="M1431" s="702">
        <v>24.76</v>
      </c>
      <c r="X1431" s="674"/>
      <c r="Y1431" s="675"/>
      <c r="Z1431" s="675"/>
      <c r="AA1431" s="499"/>
      <c r="AC1431" s="474"/>
      <c r="AD1431" s="540"/>
      <c r="AE1431" s="717"/>
      <c r="AF1431" s="474"/>
      <c r="AG1431" s="717"/>
      <c r="AH1431" s="499"/>
      <c r="AI1431" s="509" t="s">
        <v>3862</v>
      </c>
      <c r="AJ1431" s="499"/>
    </row>
    <row r="1432" spans="1:36" s="472" customFormat="1" ht="15" x14ac:dyDescent="0.25">
      <c r="A1432" s="1319" t="s">
        <v>3863</v>
      </c>
      <c r="B1432" s="1320"/>
      <c r="C1432" s="1320"/>
      <c r="D1432" s="1320"/>
      <c r="E1432" s="1320"/>
      <c r="F1432" s="1320"/>
      <c r="G1432" s="1320"/>
      <c r="H1432" s="1321"/>
      <c r="I1432" s="700">
        <v>236</v>
      </c>
      <c r="J1432" s="700"/>
      <c r="K1432" s="700"/>
      <c r="L1432" s="701"/>
      <c r="M1432" s="701"/>
      <c r="X1432" s="674"/>
      <c r="Y1432" s="675"/>
      <c r="Z1432" s="675"/>
      <c r="AA1432" s="499"/>
      <c r="AC1432" s="474"/>
      <c r="AD1432" s="540"/>
      <c r="AE1432" s="717"/>
      <c r="AF1432" s="474"/>
      <c r="AG1432" s="717"/>
      <c r="AH1432" s="499"/>
      <c r="AI1432" s="509" t="s">
        <v>3863</v>
      </c>
      <c r="AJ1432" s="499"/>
    </row>
    <row r="1433" spans="1:36" s="472" customFormat="1" ht="15" x14ac:dyDescent="0.25">
      <c r="A1433" s="1319" t="s">
        <v>3864</v>
      </c>
      <c r="B1433" s="1320"/>
      <c r="C1433" s="1320"/>
      <c r="D1433" s="1320"/>
      <c r="E1433" s="1320"/>
      <c r="F1433" s="1320"/>
      <c r="G1433" s="1320"/>
      <c r="H1433" s="1321"/>
      <c r="I1433" s="700">
        <v>146</v>
      </c>
      <c r="J1433" s="700"/>
      <c r="K1433" s="700"/>
      <c r="L1433" s="701"/>
      <c r="M1433" s="701"/>
      <c r="X1433" s="674"/>
      <c r="Y1433" s="675"/>
      <c r="Z1433" s="675"/>
      <c r="AA1433" s="499"/>
      <c r="AC1433" s="474"/>
      <c r="AD1433" s="540"/>
      <c r="AE1433" s="717"/>
      <c r="AF1433" s="474"/>
      <c r="AG1433" s="717"/>
      <c r="AH1433" s="499"/>
      <c r="AI1433" s="509" t="s">
        <v>3864</v>
      </c>
      <c r="AJ1433" s="499"/>
    </row>
    <row r="1434" spans="1:36" s="472" customFormat="1" ht="15" x14ac:dyDescent="0.25">
      <c r="A1434" s="1319" t="s">
        <v>1709</v>
      </c>
      <c r="B1434" s="1320"/>
      <c r="C1434" s="1320"/>
      <c r="D1434" s="1320"/>
      <c r="E1434" s="1320"/>
      <c r="F1434" s="1320"/>
      <c r="G1434" s="1320"/>
      <c r="H1434" s="1321"/>
      <c r="I1434" s="700">
        <v>770</v>
      </c>
      <c r="J1434" s="700"/>
      <c r="K1434" s="700"/>
      <c r="L1434" s="701"/>
      <c r="M1434" s="702">
        <v>24.76</v>
      </c>
      <c r="X1434" s="674"/>
      <c r="Y1434" s="675"/>
      <c r="Z1434" s="675"/>
      <c r="AA1434" s="499"/>
      <c r="AC1434" s="474"/>
      <c r="AD1434" s="540"/>
      <c r="AE1434" s="717"/>
      <c r="AF1434" s="474"/>
      <c r="AG1434" s="717"/>
      <c r="AH1434" s="499"/>
      <c r="AI1434" s="509" t="s">
        <v>1709</v>
      </c>
      <c r="AJ1434" s="499"/>
    </row>
    <row r="1435" spans="1:36" s="472" customFormat="1" ht="15" x14ac:dyDescent="0.25">
      <c r="A1435" s="1319" t="s">
        <v>1701</v>
      </c>
      <c r="B1435" s="1320"/>
      <c r="C1435" s="1320"/>
      <c r="D1435" s="1320"/>
      <c r="E1435" s="1320"/>
      <c r="F1435" s="1320"/>
      <c r="G1435" s="1320"/>
      <c r="H1435" s="1321"/>
      <c r="I1435" s="700"/>
      <c r="J1435" s="700"/>
      <c r="K1435" s="700"/>
      <c r="L1435" s="701"/>
      <c r="M1435" s="701"/>
      <c r="X1435" s="674"/>
      <c r="Y1435" s="675"/>
      <c r="Z1435" s="675"/>
      <c r="AA1435" s="499"/>
      <c r="AC1435" s="474"/>
      <c r="AD1435" s="540"/>
      <c r="AE1435" s="717"/>
      <c r="AF1435" s="474"/>
      <c r="AG1435" s="717"/>
      <c r="AH1435" s="499"/>
      <c r="AI1435" s="509" t="s">
        <v>1701</v>
      </c>
      <c r="AJ1435" s="499"/>
    </row>
    <row r="1436" spans="1:36" s="472" customFormat="1" ht="15" x14ac:dyDescent="0.25">
      <c r="A1436" s="1319" t="s">
        <v>3865</v>
      </c>
      <c r="B1436" s="1320"/>
      <c r="C1436" s="1320"/>
      <c r="D1436" s="1320"/>
      <c r="E1436" s="1320"/>
      <c r="F1436" s="1320"/>
      <c r="G1436" s="1320"/>
      <c r="H1436" s="1321"/>
      <c r="I1436" s="700">
        <v>28469</v>
      </c>
      <c r="J1436" s="700"/>
      <c r="K1436" s="700"/>
      <c r="L1436" s="701"/>
      <c r="M1436" s="701"/>
      <c r="X1436" s="674"/>
      <c r="Y1436" s="675"/>
      <c r="Z1436" s="675"/>
      <c r="AA1436" s="499"/>
      <c r="AC1436" s="474"/>
      <c r="AD1436" s="540"/>
      <c r="AE1436" s="717"/>
      <c r="AF1436" s="474"/>
      <c r="AG1436" s="717"/>
      <c r="AH1436" s="499"/>
      <c r="AI1436" s="509" t="s">
        <v>3865</v>
      </c>
      <c r="AJ1436" s="499"/>
    </row>
    <row r="1437" spans="1:36" s="472" customFormat="1" ht="15" x14ac:dyDescent="0.25">
      <c r="A1437" s="1319" t="s">
        <v>2406</v>
      </c>
      <c r="B1437" s="1320"/>
      <c r="C1437" s="1320"/>
      <c r="D1437" s="1320"/>
      <c r="E1437" s="1320"/>
      <c r="F1437" s="1320"/>
      <c r="G1437" s="1320"/>
      <c r="H1437" s="1321"/>
      <c r="I1437" s="700"/>
      <c r="J1437" s="700"/>
      <c r="K1437" s="700"/>
      <c r="L1437" s="701"/>
      <c r="M1437" s="701"/>
      <c r="X1437" s="674"/>
      <c r="Y1437" s="675"/>
      <c r="Z1437" s="675"/>
      <c r="AA1437" s="499"/>
      <c r="AC1437" s="474"/>
      <c r="AD1437" s="540"/>
      <c r="AE1437" s="717"/>
      <c r="AF1437" s="474"/>
      <c r="AG1437" s="717"/>
      <c r="AH1437" s="499"/>
      <c r="AI1437" s="509" t="s">
        <v>2406</v>
      </c>
      <c r="AJ1437" s="499"/>
    </row>
    <row r="1438" spans="1:36" s="472" customFormat="1" ht="22.5" x14ac:dyDescent="0.25">
      <c r="A1438" s="1319" t="s">
        <v>3866</v>
      </c>
      <c r="B1438" s="1320"/>
      <c r="C1438" s="1320"/>
      <c r="D1438" s="1320"/>
      <c r="E1438" s="1320"/>
      <c r="F1438" s="1320"/>
      <c r="G1438" s="1320"/>
      <c r="H1438" s="1321"/>
      <c r="I1438" s="700">
        <v>1716</v>
      </c>
      <c r="J1438" s="700">
        <v>590</v>
      </c>
      <c r="K1438" s="700" t="s">
        <v>3867</v>
      </c>
      <c r="L1438" s="701"/>
      <c r="M1438" s="702">
        <v>57.45</v>
      </c>
      <c r="X1438" s="674"/>
      <c r="Y1438" s="675"/>
      <c r="Z1438" s="675"/>
      <c r="AA1438" s="499"/>
      <c r="AC1438" s="474"/>
      <c r="AD1438" s="540"/>
      <c r="AE1438" s="717"/>
      <c r="AF1438" s="474"/>
      <c r="AG1438" s="717"/>
      <c r="AH1438" s="499"/>
      <c r="AI1438" s="509" t="s">
        <v>3866</v>
      </c>
      <c r="AJ1438" s="499"/>
    </row>
    <row r="1439" spans="1:36" s="472" customFormat="1" ht="15" x14ac:dyDescent="0.25">
      <c r="A1439" s="1319" t="s">
        <v>3868</v>
      </c>
      <c r="B1439" s="1320"/>
      <c r="C1439" s="1320"/>
      <c r="D1439" s="1320"/>
      <c r="E1439" s="1320"/>
      <c r="F1439" s="1320"/>
      <c r="G1439" s="1320"/>
      <c r="H1439" s="1321"/>
      <c r="I1439" s="700">
        <v>620</v>
      </c>
      <c r="J1439" s="700"/>
      <c r="K1439" s="700"/>
      <c r="L1439" s="701"/>
      <c r="M1439" s="701"/>
      <c r="X1439" s="674"/>
      <c r="Y1439" s="675"/>
      <c r="Z1439" s="675"/>
      <c r="AA1439" s="499"/>
      <c r="AC1439" s="474"/>
      <c r="AD1439" s="540"/>
      <c r="AE1439" s="717"/>
      <c r="AF1439" s="474"/>
      <c r="AG1439" s="717"/>
      <c r="AH1439" s="499"/>
      <c r="AI1439" s="509" t="s">
        <v>3868</v>
      </c>
      <c r="AJ1439" s="499"/>
    </row>
    <row r="1440" spans="1:36" s="472" customFormat="1" ht="15" x14ac:dyDescent="0.25">
      <c r="A1440" s="1319" t="s">
        <v>3869</v>
      </c>
      <c r="B1440" s="1320"/>
      <c r="C1440" s="1320"/>
      <c r="D1440" s="1320"/>
      <c r="E1440" s="1320"/>
      <c r="F1440" s="1320"/>
      <c r="G1440" s="1320"/>
      <c r="H1440" s="1321"/>
      <c r="I1440" s="700">
        <v>586</v>
      </c>
      <c r="J1440" s="700"/>
      <c r="K1440" s="700"/>
      <c r="L1440" s="701"/>
      <c r="M1440" s="701"/>
      <c r="X1440" s="674"/>
      <c r="Y1440" s="675"/>
      <c r="Z1440" s="675"/>
      <c r="AA1440" s="499"/>
      <c r="AC1440" s="474"/>
      <c r="AD1440" s="540"/>
      <c r="AE1440" s="717"/>
      <c r="AF1440" s="474"/>
      <c r="AG1440" s="717"/>
      <c r="AH1440" s="499"/>
      <c r="AI1440" s="509" t="s">
        <v>3869</v>
      </c>
      <c r="AJ1440" s="499"/>
    </row>
    <row r="1441" spans="1:36" s="472" customFormat="1" ht="15" x14ac:dyDescent="0.25">
      <c r="A1441" s="1319" t="s">
        <v>1709</v>
      </c>
      <c r="B1441" s="1320"/>
      <c r="C1441" s="1320"/>
      <c r="D1441" s="1320"/>
      <c r="E1441" s="1320"/>
      <c r="F1441" s="1320"/>
      <c r="G1441" s="1320"/>
      <c r="H1441" s="1321"/>
      <c r="I1441" s="700">
        <v>2922</v>
      </c>
      <c r="J1441" s="700"/>
      <c r="K1441" s="700"/>
      <c r="L1441" s="701"/>
      <c r="M1441" s="702">
        <v>57.45</v>
      </c>
      <c r="X1441" s="674"/>
      <c r="Y1441" s="675"/>
      <c r="Z1441" s="675"/>
      <c r="AA1441" s="499"/>
      <c r="AC1441" s="474"/>
      <c r="AD1441" s="540"/>
      <c r="AE1441" s="717"/>
      <c r="AF1441" s="474"/>
      <c r="AG1441" s="717"/>
      <c r="AH1441" s="499"/>
      <c r="AI1441" s="509" t="s">
        <v>1709</v>
      </c>
      <c r="AJ1441" s="499"/>
    </row>
    <row r="1442" spans="1:36" s="472" customFormat="1" ht="15" x14ac:dyDescent="0.25">
      <c r="A1442" s="1319" t="s">
        <v>2411</v>
      </c>
      <c r="B1442" s="1320"/>
      <c r="C1442" s="1320"/>
      <c r="D1442" s="1320"/>
      <c r="E1442" s="1320"/>
      <c r="F1442" s="1320"/>
      <c r="G1442" s="1320"/>
      <c r="H1442" s="1321"/>
      <c r="I1442" s="700"/>
      <c r="J1442" s="700"/>
      <c r="K1442" s="700"/>
      <c r="L1442" s="701"/>
      <c r="M1442" s="701"/>
      <c r="X1442" s="674"/>
      <c r="Y1442" s="675"/>
      <c r="Z1442" s="675"/>
      <c r="AA1442" s="499"/>
      <c r="AC1442" s="474"/>
      <c r="AD1442" s="540"/>
      <c r="AE1442" s="717"/>
      <c r="AF1442" s="474"/>
      <c r="AG1442" s="717"/>
      <c r="AH1442" s="499"/>
      <c r="AI1442" s="509" t="s">
        <v>2411</v>
      </c>
      <c r="AJ1442" s="499"/>
    </row>
    <row r="1443" spans="1:36" s="472" customFormat="1" ht="15" x14ac:dyDescent="0.25">
      <c r="A1443" s="1319" t="s">
        <v>3870</v>
      </c>
      <c r="B1443" s="1320"/>
      <c r="C1443" s="1320"/>
      <c r="D1443" s="1320"/>
      <c r="E1443" s="1320"/>
      <c r="F1443" s="1320"/>
      <c r="G1443" s="1320"/>
      <c r="H1443" s="1321"/>
      <c r="I1443" s="700">
        <v>1541928</v>
      </c>
      <c r="J1443" s="700"/>
      <c r="K1443" s="700"/>
      <c r="L1443" s="701"/>
      <c r="M1443" s="701"/>
      <c r="X1443" s="674"/>
      <c r="Y1443" s="675"/>
      <c r="Z1443" s="675"/>
      <c r="AA1443" s="499"/>
      <c r="AC1443" s="474"/>
      <c r="AD1443" s="540"/>
      <c r="AE1443" s="717"/>
      <c r="AF1443" s="474"/>
      <c r="AG1443" s="717"/>
      <c r="AH1443" s="499"/>
      <c r="AI1443" s="509" t="s">
        <v>3870</v>
      </c>
      <c r="AJ1443" s="499"/>
    </row>
    <row r="1444" spans="1:36" s="472" customFormat="1" ht="15" x14ac:dyDescent="0.25">
      <c r="A1444" s="1319" t="s">
        <v>2413</v>
      </c>
      <c r="B1444" s="1320"/>
      <c r="C1444" s="1320"/>
      <c r="D1444" s="1320"/>
      <c r="E1444" s="1320"/>
      <c r="F1444" s="1320"/>
      <c r="G1444" s="1320"/>
      <c r="H1444" s="1321"/>
      <c r="I1444" s="700"/>
      <c r="J1444" s="700"/>
      <c r="K1444" s="700"/>
      <c r="L1444" s="701"/>
      <c r="M1444" s="701"/>
      <c r="X1444" s="674"/>
      <c r="Y1444" s="675"/>
      <c r="Z1444" s="675"/>
      <c r="AA1444" s="499"/>
      <c r="AC1444" s="474"/>
      <c r="AD1444" s="540"/>
      <c r="AE1444" s="717"/>
      <c r="AF1444" s="474"/>
      <c r="AG1444" s="717"/>
      <c r="AH1444" s="499"/>
      <c r="AI1444" s="509" t="s">
        <v>2413</v>
      </c>
      <c r="AJ1444" s="499"/>
    </row>
    <row r="1445" spans="1:36" s="472" customFormat="1" ht="22.5" x14ac:dyDescent="0.25">
      <c r="A1445" s="1319" t="s">
        <v>3871</v>
      </c>
      <c r="B1445" s="1320"/>
      <c r="C1445" s="1320"/>
      <c r="D1445" s="1320"/>
      <c r="E1445" s="1320"/>
      <c r="F1445" s="1320"/>
      <c r="G1445" s="1320"/>
      <c r="H1445" s="1321"/>
      <c r="I1445" s="700">
        <v>1093026</v>
      </c>
      <c r="J1445" s="700">
        <v>85184</v>
      </c>
      <c r="K1445" s="700" t="s">
        <v>3872</v>
      </c>
      <c r="L1445" s="701"/>
      <c r="M1445" s="718">
        <v>8858.2000000000007</v>
      </c>
      <c r="X1445" s="674"/>
      <c r="Y1445" s="675"/>
      <c r="Z1445" s="675"/>
      <c r="AA1445" s="499"/>
      <c r="AC1445" s="474"/>
      <c r="AD1445" s="540"/>
      <c r="AE1445" s="717"/>
      <c r="AF1445" s="474"/>
      <c r="AG1445" s="717"/>
      <c r="AH1445" s="499"/>
      <c r="AI1445" s="509" t="s">
        <v>3871</v>
      </c>
      <c r="AJ1445" s="499"/>
    </row>
    <row r="1446" spans="1:36" s="472" customFormat="1" ht="15" x14ac:dyDescent="0.25">
      <c r="A1446" s="1319" t="s">
        <v>3873</v>
      </c>
      <c r="B1446" s="1320"/>
      <c r="C1446" s="1320"/>
      <c r="D1446" s="1320"/>
      <c r="E1446" s="1320"/>
      <c r="F1446" s="1320"/>
      <c r="G1446" s="1320"/>
      <c r="H1446" s="1321"/>
      <c r="I1446" s="700">
        <v>147052</v>
      </c>
      <c r="J1446" s="700"/>
      <c r="K1446" s="700"/>
      <c r="L1446" s="701"/>
      <c r="M1446" s="701"/>
      <c r="X1446" s="674"/>
      <c r="Y1446" s="675"/>
      <c r="Z1446" s="675"/>
      <c r="AA1446" s="499"/>
      <c r="AC1446" s="474"/>
      <c r="AD1446" s="540"/>
      <c r="AE1446" s="717"/>
      <c r="AF1446" s="474"/>
      <c r="AG1446" s="717"/>
      <c r="AH1446" s="499"/>
      <c r="AI1446" s="509" t="s">
        <v>3873</v>
      </c>
      <c r="AJ1446" s="499"/>
    </row>
    <row r="1447" spans="1:36" s="472" customFormat="1" ht="15" x14ac:dyDescent="0.25">
      <c r="A1447" s="1319" t="s">
        <v>3874</v>
      </c>
      <c r="B1447" s="1320"/>
      <c r="C1447" s="1320"/>
      <c r="D1447" s="1320"/>
      <c r="E1447" s="1320"/>
      <c r="F1447" s="1320"/>
      <c r="G1447" s="1320"/>
      <c r="H1447" s="1321"/>
      <c r="I1447" s="700">
        <v>66961</v>
      </c>
      <c r="J1447" s="700"/>
      <c r="K1447" s="700"/>
      <c r="L1447" s="701"/>
      <c r="M1447" s="701"/>
      <c r="X1447" s="674"/>
      <c r="Y1447" s="675"/>
      <c r="Z1447" s="675"/>
      <c r="AA1447" s="499"/>
      <c r="AC1447" s="474"/>
      <c r="AD1447" s="540"/>
      <c r="AE1447" s="717"/>
      <c r="AF1447" s="474"/>
      <c r="AG1447" s="717"/>
      <c r="AH1447" s="499"/>
      <c r="AI1447" s="509" t="s">
        <v>3874</v>
      </c>
      <c r="AJ1447" s="499"/>
    </row>
    <row r="1448" spans="1:36" s="472" customFormat="1" ht="15" x14ac:dyDescent="0.25">
      <c r="A1448" s="1319" t="s">
        <v>1709</v>
      </c>
      <c r="B1448" s="1320"/>
      <c r="C1448" s="1320"/>
      <c r="D1448" s="1320"/>
      <c r="E1448" s="1320"/>
      <c r="F1448" s="1320"/>
      <c r="G1448" s="1320"/>
      <c r="H1448" s="1321"/>
      <c r="I1448" s="700">
        <v>1307039</v>
      </c>
      <c r="J1448" s="700"/>
      <c r="K1448" s="700"/>
      <c r="L1448" s="701"/>
      <c r="M1448" s="718">
        <v>8858.2000000000007</v>
      </c>
      <c r="X1448" s="674"/>
      <c r="Y1448" s="675"/>
      <c r="Z1448" s="675"/>
      <c r="AA1448" s="499"/>
      <c r="AC1448" s="474"/>
      <c r="AD1448" s="540"/>
      <c r="AE1448" s="717"/>
      <c r="AF1448" s="474"/>
      <c r="AG1448" s="717"/>
      <c r="AH1448" s="499"/>
      <c r="AI1448" s="509" t="s">
        <v>1709</v>
      </c>
      <c r="AJ1448" s="499"/>
    </row>
    <row r="1449" spans="1:36" s="472" customFormat="1" ht="15" x14ac:dyDescent="0.25">
      <c r="A1449" s="1319" t="s">
        <v>2418</v>
      </c>
      <c r="B1449" s="1320"/>
      <c r="C1449" s="1320"/>
      <c r="D1449" s="1320"/>
      <c r="E1449" s="1320"/>
      <c r="F1449" s="1320"/>
      <c r="G1449" s="1320"/>
      <c r="H1449" s="1321"/>
      <c r="I1449" s="700"/>
      <c r="J1449" s="700"/>
      <c r="K1449" s="700"/>
      <c r="L1449" s="701"/>
      <c r="M1449" s="701"/>
      <c r="X1449" s="674"/>
      <c r="Y1449" s="675"/>
      <c r="Z1449" s="675"/>
      <c r="AA1449" s="499"/>
      <c r="AC1449" s="474"/>
      <c r="AD1449" s="540"/>
      <c r="AE1449" s="717"/>
      <c r="AF1449" s="474"/>
      <c r="AG1449" s="717"/>
      <c r="AH1449" s="499"/>
      <c r="AI1449" s="509" t="s">
        <v>2418</v>
      </c>
      <c r="AJ1449" s="499"/>
    </row>
    <row r="1450" spans="1:36" s="472" customFormat="1" ht="22.5" x14ac:dyDescent="0.25">
      <c r="A1450" s="1319" t="s">
        <v>3875</v>
      </c>
      <c r="B1450" s="1320"/>
      <c r="C1450" s="1320"/>
      <c r="D1450" s="1320"/>
      <c r="E1450" s="1320"/>
      <c r="F1450" s="1320"/>
      <c r="G1450" s="1320"/>
      <c r="H1450" s="1321"/>
      <c r="I1450" s="700">
        <v>73206</v>
      </c>
      <c r="J1450" s="700">
        <v>9817</v>
      </c>
      <c r="K1450" s="700" t="s">
        <v>3876</v>
      </c>
      <c r="L1450" s="701"/>
      <c r="M1450" s="702">
        <v>1020.53</v>
      </c>
      <c r="X1450" s="674"/>
      <c r="Y1450" s="675"/>
      <c r="Z1450" s="675"/>
      <c r="AA1450" s="499"/>
      <c r="AC1450" s="474"/>
      <c r="AD1450" s="540"/>
      <c r="AE1450" s="717"/>
      <c r="AF1450" s="474"/>
      <c r="AG1450" s="717"/>
      <c r="AH1450" s="499"/>
      <c r="AI1450" s="509" t="s">
        <v>3875</v>
      </c>
      <c r="AJ1450" s="499"/>
    </row>
    <row r="1451" spans="1:36" s="472" customFormat="1" ht="15" x14ac:dyDescent="0.25">
      <c r="A1451" s="1319" t="s">
        <v>3877</v>
      </c>
      <c r="B1451" s="1320"/>
      <c r="C1451" s="1320"/>
      <c r="D1451" s="1320"/>
      <c r="E1451" s="1320"/>
      <c r="F1451" s="1320"/>
      <c r="G1451" s="1320"/>
      <c r="H1451" s="1321"/>
      <c r="I1451" s="700">
        <v>13709</v>
      </c>
      <c r="J1451" s="700"/>
      <c r="K1451" s="700"/>
      <c r="L1451" s="701"/>
      <c r="M1451" s="701"/>
      <c r="X1451" s="674"/>
      <c r="Y1451" s="675"/>
      <c r="Z1451" s="675"/>
      <c r="AA1451" s="499"/>
      <c r="AC1451" s="474"/>
      <c r="AD1451" s="540"/>
      <c r="AE1451" s="717"/>
      <c r="AF1451" s="474"/>
      <c r="AG1451" s="717"/>
      <c r="AH1451" s="499"/>
      <c r="AI1451" s="509" t="s">
        <v>3877</v>
      </c>
      <c r="AJ1451" s="499"/>
    </row>
    <row r="1452" spans="1:36" s="472" customFormat="1" ht="15" x14ac:dyDescent="0.25">
      <c r="A1452" s="1319" t="s">
        <v>3878</v>
      </c>
      <c r="B1452" s="1320"/>
      <c r="C1452" s="1320"/>
      <c r="D1452" s="1320"/>
      <c r="E1452" s="1320"/>
      <c r="F1452" s="1320"/>
      <c r="G1452" s="1320"/>
      <c r="H1452" s="1321"/>
      <c r="I1452" s="700">
        <v>9455</v>
      </c>
      <c r="J1452" s="700"/>
      <c r="K1452" s="700"/>
      <c r="L1452" s="701"/>
      <c r="M1452" s="701"/>
      <c r="X1452" s="674"/>
      <c r="Y1452" s="675"/>
      <c r="Z1452" s="675"/>
      <c r="AA1452" s="499"/>
      <c r="AC1452" s="474"/>
      <c r="AD1452" s="540"/>
      <c r="AE1452" s="717"/>
      <c r="AF1452" s="474"/>
      <c r="AG1452" s="717"/>
      <c r="AH1452" s="499"/>
      <c r="AI1452" s="509" t="s">
        <v>3878</v>
      </c>
      <c r="AJ1452" s="499"/>
    </row>
    <row r="1453" spans="1:36" s="472" customFormat="1" ht="15" x14ac:dyDescent="0.25">
      <c r="A1453" s="1319" t="s">
        <v>1709</v>
      </c>
      <c r="B1453" s="1320"/>
      <c r="C1453" s="1320"/>
      <c r="D1453" s="1320"/>
      <c r="E1453" s="1320"/>
      <c r="F1453" s="1320"/>
      <c r="G1453" s="1320"/>
      <c r="H1453" s="1321"/>
      <c r="I1453" s="700">
        <v>96370</v>
      </c>
      <c r="J1453" s="700"/>
      <c r="K1453" s="700"/>
      <c r="L1453" s="701"/>
      <c r="M1453" s="702">
        <v>1020.53</v>
      </c>
      <c r="X1453" s="674"/>
      <c r="Y1453" s="675"/>
      <c r="Z1453" s="675"/>
      <c r="AA1453" s="499"/>
      <c r="AC1453" s="474"/>
      <c r="AD1453" s="540"/>
      <c r="AE1453" s="717"/>
      <c r="AF1453" s="474"/>
      <c r="AG1453" s="717"/>
      <c r="AH1453" s="499"/>
      <c r="AI1453" s="509" t="s">
        <v>1709</v>
      </c>
      <c r="AJ1453" s="499"/>
    </row>
    <row r="1454" spans="1:36" s="472" customFormat="1" ht="15" x14ac:dyDescent="0.25">
      <c r="A1454" s="1319" t="s">
        <v>1703</v>
      </c>
      <c r="B1454" s="1320"/>
      <c r="C1454" s="1320"/>
      <c r="D1454" s="1320"/>
      <c r="E1454" s="1320"/>
      <c r="F1454" s="1320"/>
      <c r="G1454" s="1320"/>
      <c r="H1454" s="1321"/>
      <c r="I1454" s="700">
        <v>3159081</v>
      </c>
      <c r="J1454" s="700"/>
      <c r="K1454" s="700"/>
      <c r="L1454" s="701"/>
      <c r="M1454" s="702">
        <v>17167.73</v>
      </c>
      <c r="X1454" s="674"/>
      <c r="Y1454" s="675"/>
      <c r="Z1454" s="675"/>
      <c r="AA1454" s="499"/>
      <c r="AC1454" s="474"/>
      <c r="AD1454" s="540"/>
      <c r="AE1454" s="717"/>
      <c r="AF1454" s="474"/>
      <c r="AG1454" s="717"/>
      <c r="AH1454" s="499"/>
      <c r="AI1454" s="509" t="s">
        <v>1703</v>
      </c>
      <c r="AJ1454" s="499"/>
    </row>
    <row r="1455" spans="1:36" s="472" customFormat="1" ht="15" x14ac:dyDescent="0.25">
      <c r="A1455" s="1319" t="s">
        <v>1704</v>
      </c>
      <c r="B1455" s="1320"/>
      <c r="C1455" s="1320"/>
      <c r="D1455" s="1320"/>
      <c r="E1455" s="1320"/>
      <c r="F1455" s="1320"/>
      <c r="G1455" s="1320"/>
      <c r="H1455" s="1321"/>
      <c r="I1455" s="700"/>
      <c r="J1455" s="700"/>
      <c r="K1455" s="700"/>
      <c r="L1455" s="701"/>
      <c r="M1455" s="701"/>
      <c r="X1455" s="674"/>
      <c r="Y1455" s="675"/>
      <c r="Z1455" s="675"/>
      <c r="AA1455" s="499"/>
      <c r="AC1455" s="474"/>
      <c r="AD1455" s="540"/>
      <c r="AE1455" s="717"/>
      <c r="AF1455" s="474"/>
      <c r="AG1455" s="717"/>
      <c r="AH1455" s="499"/>
      <c r="AI1455" s="509" t="s">
        <v>1704</v>
      </c>
      <c r="AJ1455" s="499"/>
    </row>
    <row r="1456" spans="1:36" s="472" customFormat="1" ht="15" x14ac:dyDescent="0.25">
      <c r="A1456" s="1319" t="s">
        <v>1705</v>
      </c>
      <c r="B1456" s="1320"/>
      <c r="C1456" s="1320"/>
      <c r="D1456" s="1320"/>
      <c r="E1456" s="1320"/>
      <c r="F1456" s="1320"/>
      <c r="G1456" s="1320"/>
      <c r="H1456" s="1321"/>
      <c r="I1456" s="700"/>
      <c r="J1456" s="700"/>
      <c r="K1456" s="700"/>
      <c r="L1456" s="701"/>
      <c r="M1456" s="701"/>
      <c r="X1456" s="674"/>
      <c r="Y1456" s="675"/>
      <c r="Z1456" s="675"/>
      <c r="AA1456" s="499"/>
      <c r="AC1456" s="474"/>
      <c r="AD1456" s="540"/>
      <c r="AE1456" s="717"/>
      <c r="AF1456" s="474"/>
      <c r="AG1456" s="717"/>
      <c r="AH1456" s="499"/>
      <c r="AI1456" s="509" t="s">
        <v>1705</v>
      </c>
      <c r="AJ1456" s="499"/>
    </row>
    <row r="1457" spans="1:36" s="472" customFormat="1" ht="22.5" x14ac:dyDescent="0.25">
      <c r="A1457" s="1319" t="s">
        <v>3879</v>
      </c>
      <c r="B1457" s="1320"/>
      <c r="C1457" s="1320"/>
      <c r="D1457" s="1320"/>
      <c r="E1457" s="1320"/>
      <c r="F1457" s="1320"/>
      <c r="G1457" s="1320"/>
      <c r="H1457" s="1321"/>
      <c r="I1457" s="700">
        <v>1397</v>
      </c>
      <c r="J1457" s="700">
        <v>449</v>
      </c>
      <c r="K1457" s="700" t="s">
        <v>3880</v>
      </c>
      <c r="L1457" s="701"/>
      <c r="M1457" s="702">
        <v>55.02</v>
      </c>
      <c r="X1457" s="674"/>
      <c r="Y1457" s="675"/>
      <c r="Z1457" s="675"/>
      <c r="AA1457" s="499"/>
      <c r="AC1457" s="474"/>
      <c r="AD1457" s="540"/>
      <c r="AE1457" s="717"/>
      <c r="AF1457" s="474"/>
      <c r="AG1457" s="717"/>
      <c r="AH1457" s="499"/>
      <c r="AI1457" s="509" t="s">
        <v>3879</v>
      </c>
      <c r="AJ1457" s="499"/>
    </row>
    <row r="1458" spans="1:36" s="472" customFormat="1" ht="15" x14ac:dyDescent="0.25">
      <c r="A1458" s="1319" t="s">
        <v>3881</v>
      </c>
      <c r="B1458" s="1320"/>
      <c r="C1458" s="1320"/>
      <c r="D1458" s="1320"/>
      <c r="E1458" s="1320"/>
      <c r="F1458" s="1320"/>
      <c r="G1458" s="1320"/>
      <c r="H1458" s="1321"/>
      <c r="I1458" s="700">
        <v>450</v>
      </c>
      <c r="J1458" s="700"/>
      <c r="K1458" s="700"/>
      <c r="L1458" s="701"/>
      <c r="M1458" s="701"/>
      <c r="X1458" s="674"/>
      <c r="Y1458" s="675"/>
      <c r="Z1458" s="675"/>
      <c r="AA1458" s="499"/>
      <c r="AC1458" s="474"/>
      <c r="AD1458" s="540"/>
      <c r="AE1458" s="717"/>
      <c r="AF1458" s="474"/>
      <c r="AG1458" s="717"/>
      <c r="AH1458" s="499"/>
      <c r="AI1458" s="509" t="s">
        <v>3881</v>
      </c>
      <c r="AJ1458" s="499"/>
    </row>
    <row r="1459" spans="1:36" s="472" customFormat="1" ht="15" x14ac:dyDescent="0.25">
      <c r="A1459" s="1319" t="s">
        <v>3882</v>
      </c>
      <c r="B1459" s="1320"/>
      <c r="C1459" s="1320"/>
      <c r="D1459" s="1320"/>
      <c r="E1459" s="1320"/>
      <c r="F1459" s="1320"/>
      <c r="G1459" s="1320"/>
      <c r="H1459" s="1321"/>
      <c r="I1459" s="700">
        <v>337</v>
      </c>
      <c r="J1459" s="700"/>
      <c r="K1459" s="700"/>
      <c r="L1459" s="701"/>
      <c r="M1459" s="701"/>
      <c r="X1459" s="674"/>
      <c r="Y1459" s="675"/>
      <c r="Z1459" s="675"/>
      <c r="AA1459" s="499"/>
      <c r="AC1459" s="474"/>
      <c r="AD1459" s="540"/>
      <c r="AE1459" s="717"/>
      <c r="AF1459" s="474"/>
      <c r="AG1459" s="717"/>
      <c r="AH1459" s="499"/>
      <c r="AI1459" s="509" t="s">
        <v>3882</v>
      </c>
      <c r="AJ1459" s="499"/>
    </row>
    <row r="1460" spans="1:36" s="472" customFormat="1" ht="15" x14ac:dyDescent="0.25">
      <c r="A1460" s="1319" t="s">
        <v>1709</v>
      </c>
      <c r="B1460" s="1320"/>
      <c r="C1460" s="1320"/>
      <c r="D1460" s="1320"/>
      <c r="E1460" s="1320"/>
      <c r="F1460" s="1320"/>
      <c r="G1460" s="1320"/>
      <c r="H1460" s="1321"/>
      <c r="I1460" s="700">
        <v>2184</v>
      </c>
      <c r="J1460" s="700"/>
      <c r="K1460" s="700"/>
      <c r="L1460" s="701"/>
      <c r="M1460" s="702">
        <v>55.02</v>
      </c>
      <c r="X1460" s="674"/>
      <c r="Y1460" s="675"/>
      <c r="Z1460" s="675"/>
      <c r="AA1460" s="499"/>
      <c r="AC1460" s="474"/>
      <c r="AD1460" s="540"/>
      <c r="AE1460" s="717"/>
      <c r="AF1460" s="474"/>
      <c r="AG1460" s="717"/>
      <c r="AH1460" s="499"/>
      <c r="AI1460" s="509" t="s">
        <v>1709</v>
      </c>
      <c r="AJ1460" s="499"/>
    </row>
    <row r="1461" spans="1:36" s="472" customFormat="1" ht="15" x14ac:dyDescent="0.25">
      <c r="A1461" s="1319" t="s">
        <v>1703</v>
      </c>
      <c r="B1461" s="1320"/>
      <c r="C1461" s="1320"/>
      <c r="D1461" s="1320"/>
      <c r="E1461" s="1320"/>
      <c r="F1461" s="1320"/>
      <c r="G1461" s="1320"/>
      <c r="H1461" s="1321"/>
      <c r="I1461" s="700">
        <v>2184</v>
      </c>
      <c r="J1461" s="700"/>
      <c r="K1461" s="700"/>
      <c r="L1461" s="701"/>
      <c r="M1461" s="702">
        <v>55.02</v>
      </c>
      <c r="X1461" s="674"/>
      <c r="Y1461" s="675"/>
      <c r="Z1461" s="675"/>
      <c r="AA1461" s="499"/>
      <c r="AC1461" s="474"/>
      <c r="AD1461" s="540"/>
      <c r="AE1461" s="717"/>
      <c r="AF1461" s="474"/>
      <c r="AG1461" s="717"/>
      <c r="AH1461" s="499"/>
      <c r="AI1461" s="509" t="s">
        <v>1703</v>
      </c>
      <c r="AJ1461" s="499"/>
    </row>
    <row r="1462" spans="1:36" s="472" customFormat="1" ht="15" x14ac:dyDescent="0.25">
      <c r="A1462" s="1319" t="s">
        <v>1710</v>
      </c>
      <c r="B1462" s="1320"/>
      <c r="C1462" s="1320"/>
      <c r="D1462" s="1320"/>
      <c r="E1462" s="1320"/>
      <c r="F1462" s="1320"/>
      <c r="G1462" s="1320"/>
      <c r="H1462" s="1321"/>
      <c r="I1462" s="700">
        <v>3161265</v>
      </c>
      <c r="J1462" s="700"/>
      <c r="K1462" s="700"/>
      <c r="L1462" s="701"/>
      <c r="M1462" s="702">
        <v>17222.75</v>
      </c>
      <c r="X1462" s="674"/>
      <c r="Y1462" s="675"/>
      <c r="Z1462" s="675"/>
      <c r="AA1462" s="499"/>
      <c r="AC1462" s="474"/>
      <c r="AD1462" s="540"/>
      <c r="AE1462" s="717"/>
      <c r="AF1462" s="474"/>
      <c r="AG1462" s="717"/>
      <c r="AH1462" s="499"/>
      <c r="AI1462" s="509" t="s">
        <v>1710</v>
      </c>
      <c r="AJ1462" s="499"/>
    </row>
    <row r="1463" spans="1:36" s="472" customFormat="1" ht="15" x14ac:dyDescent="0.25">
      <c r="A1463" s="1319" t="s">
        <v>1711</v>
      </c>
      <c r="B1463" s="1320"/>
      <c r="C1463" s="1320"/>
      <c r="D1463" s="1320"/>
      <c r="E1463" s="1320"/>
      <c r="F1463" s="1320"/>
      <c r="G1463" s="1320"/>
      <c r="H1463" s="1321"/>
      <c r="I1463" s="700"/>
      <c r="J1463" s="700"/>
      <c r="K1463" s="700"/>
      <c r="L1463" s="701"/>
      <c r="M1463" s="701"/>
      <c r="X1463" s="674"/>
      <c r="Y1463" s="675"/>
      <c r="Z1463" s="675"/>
      <c r="AA1463" s="499"/>
      <c r="AC1463" s="474"/>
      <c r="AD1463" s="540"/>
      <c r="AE1463" s="717"/>
      <c r="AF1463" s="474"/>
      <c r="AG1463" s="717"/>
      <c r="AH1463" s="499"/>
      <c r="AI1463" s="509" t="s">
        <v>1711</v>
      </c>
      <c r="AJ1463" s="499"/>
    </row>
    <row r="1464" spans="1:36" s="472" customFormat="1" ht="15" x14ac:dyDescent="0.25">
      <c r="A1464" s="1319" t="s">
        <v>1712</v>
      </c>
      <c r="B1464" s="1320"/>
      <c r="C1464" s="1320"/>
      <c r="D1464" s="1320"/>
      <c r="E1464" s="1320"/>
      <c r="F1464" s="1320"/>
      <c r="G1464" s="1320"/>
      <c r="H1464" s="1321"/>
      <c r="I1464" s="700">
        <v>1595158</v>
      </c>
      <c r="J1464" s="700"/>
      <c r="K1464" s="700"/>
      <c r="L1464" s="701"/>
      <c r="M1464" s="701"/>
      <c r="X1464" s="674"/>
      <c r="Y1464" s="675"/>
      <c r="Z1464" s="675"/>
      <c r="AA1464" s="499"/>
      <c r="AC1464" s="474"/>
      <c r="AD1464" s="540"/>
      <c r="AE1464" s="717"/>
      <c r="AF1464" s="474"/>
      <c r="AG1464" s="717"/>
      <c r="AH1464" s="499"/>
      <c r="AI1464" s="509" t="s">
        <v>1712</v>
      </c>
      <c r="AJ1464" s="499"/>
    </row>
    <row r="1465" spans="1:36" s="472" customFormat="1" ht="15" x14ac:dyDescent="0.25">
      <c r="A1465" s="1319" t="s">
        <v>1713</v>
      </c>
      <c r="B1465" s="1320"/>
      <c r="C1465" s="1320"/>
      <c r="D1465" s="1320"/>
      <c r="E1465" s="1320"/>
      <c r="F1465" s="1320"/>
      <c r="G1465" s="1320"/>
      <c r="H1465" s="1321"/>
      <c r="I1465" s="700">
        <v>1049259</v>
      </c>
      <c r="J1465" s="700"/>
      <c r="K1465" s="700"/>
      <c r="L1465" s="701"/>
      <c r="M1465" s="701"/>
      <c r="X1465" s="674"/>
      <c r="Y1465" s="675"/>
      <c r="Z1465" s="675"/>
      <c r="AA1465" s="499"/>
      <c r="AC1465" s="474"/>
      <c r="AD1465" s="540"/>
      <c r="AE1465" s="717"/>
      <c r="AF1465" s="474"/>
      <c r="AG1465" s="717"/>
      <c r="AH1465" s="499"/>
      <c r="AI1465" s="509" t="s">
        <v>1713</v>
      </c>
      <c r="AJ1465" s="499"/>
    </row>
    <row r="1466" spans="1:36" s="472" customFormat="1" ht="15" x14ac:dyDescent="0.25">
      <c r="A1466" s="1319" t="s">
        <v>1714</v>
      </c>
      <c r="B1466" s="1320"/>
      <c r="C1466" s="1320"/>
      <c r="D1466" s="1320"/>
      <c r="E1466" s="1320"/>
      <c r="F1466" s="1320"/>
      <c r="G1466" s="1320"/>
      <c r="H1466" s="1321"/>
      <c r="I1466" s="700">
        <v>229011</v>
      </c>
      <c r="J1466" s="700"/>
      <c r="K1466" s="700"/>
      <c r="L1466" s="701"/>
      <c r="M1466" s="701"/>
      <c r="X1466" s="674"/>
      <c r="Y1466" s="675"/>
      <c r="Z1466" s="675"/>
      <c r="AA1466" s="499"/>
      <c r="AC1466" s="474"/>
      <c r="AD1466" s="540"/>
      <c r="AE1466" s="717"/>
      <c r="AF1466" s="474"/>
      <c r="AG1466" s="717"/>
      <c r="AH1466" s="499"/>
      <c r="AI1466" s="509" t="s">
        <v>1714</v>
      </c>
      <c r="AJ1466" s="499"/>
    </row>
    <row r="1467" spans="1:36" s="472" customFormat="1" ht="15" x14ac:dyDescent="0.25">
      <c r="A1467" s="1319" t="s">
        <v>1715</v>
      </c>
      <c r="B1467" s="1320"/>
      <c r="C1467" s="1320"/>
      <c r="D1467" s="1320"/>
      <c r="E1467" s="1320"/>
      <c r="F1467" s="1320"/>
      <c r="G1467" s="1320"/>
      <c r="H1467" s="1321"/>
      <c r="I1467" s="700">
        <v>226452</v>
      </c>
      <c r="J1467" s="700"/>
      <c r="K1467" s="700"/>
      <c r="L1467" s="701"/>
      <c r="M1467" s="701"/>
      <c r="X1467" s="674"/>
      <c r="Y1467" s="675"/>
      <c r="Z1467" s="675"/>
      <c r="AA1467" s="499"/>
      <c r="AC1467" s="474"/>
      <c r="AD1467" s="540"/>
      <c r="AE1467" s="717"/>
      <c r="AF1467" s="474"/>
      <c r="AG1467" s="717"/>
      <c r="AH1467" s="499"/>
      <c r="AI1467" s="509" t="s">
        <v>1715</v>
      </c>
      <c r="AJ1467" s="499"/>
    </row>
    <row r="1468" spans="1:36" s="472" customFormat="1" ht="15" x14ac:dyDescent="0.25">
      <c r="A1468" s="1319" t="s">
        <v>1716</v>
      </c>
      <c r="B1468" s="1320"/>
      <c r="C1468" s="1320"/>
      <c r="D1468" s="1320"/>
      <c r="E1468" s="1320"/>
      <c r="F1468" s="1320"/>
      <c r="G1468" s="1320"/>
      <c r="H1468" s="1321"/>
      <c r="I1468" s="700">
        <v>113701</v>
      </c>
      <c r="J1468" s="700"/>
      <c r="K1468" s="700"/>
      <c r="L1468" s="701"/>
      <c r="M1468" s="701"/>
      <c r="X1468" s="674"/>
      <c r="Y1468" s="675"/>
      <c r="Z1468" s="675"/>
      <c r="AA1468" s="499"/>
      <c r="AC1468" s="474"/>
      <c r="AD1468" s="540"/>
      <c r="AE1468" s="717"/>
      <c r="AF1468" s="474"/>
      <c r="AG1468" s="717"/>
      <c r="AH1468" s="499"/>
      <c r="AI1468" s="509" t="s">
        <v>1716</v>
      </c>
      <c r="AJ1468" s="499"/>
    </row>
    <row r="1469" spans="1:36" s="472" customFormat="1" ht="15" x14ac:dyDescent="0.25">
      <c r="A1469" s="1316" t="s">
        <v>2427</v>
      </c>
      <c r="B1469" s="1317"/>
      <c r="C1469" s="1317"/>
      <c r="D1469" s="1317"/>
      <c r="E1469" s="1317"/>
      <c r="F1469" s="1317"/>
      <c r="G1469" s="1317"/>
      <c r="H1469" s="1318"/>
      <c r="I1469" s="679">
        <v>3161265</v>
      </c>
      <c r="J1469" s="679"/>
      <c r="K1469" s="679"/>
      <c r="L1469" s="699"/>
      <c r="M1469" s="690">
        <v>17222.75</v>
      </c>
      <c r="X1469" s="674"/>
      <c r="Y1469" s="675"/>
      <c r="Z1469" s="675"/>
      <c r="AA1469" s="499"/>
      <c r="AC1469" s="474"/>
      <c r="AD1469" s="540"/>
      <c r="AE1469" s="717"/>
      <c r="AF1469" s="474"/>
      <c r="AG1469" s="717"/>
      <c r="AH1469" s="499"/>
      <c r="AJ1469" s="499" t="s">
        <v>2427</v>
      </c>
    </row>
    <row r="1470" spans="1:36" s="472" customFormat="1" ht="15" x14ac:dyDescent="0.25">
      <c r="A1470" s="1308" t="s">
        <v>1577</v>
      </c>
      <c r="B1470" s="1309"/>
      <c r="C1470" s="1309"/>
      <c r="D1470" s="1309"/>
      <c r="E1470" s="1309"/>
      <c r="F1470" s="1309"/>
      <c r="G1470" s="1309"/>
      <c r="H1470" s="1309"/>
      <c r="I1470" s="1309"/>
      <c r="J1470" s="1309"/>
      <c r="K1470" s="1309"/>
      <c r="L1470" s="1309"/>
      <c r="M1470" s="1310"/>
      <c r="X1470" s="674" t="s">
        <v>1577</v>
      </c>
      <c r="Y1470" s="675"/>
      <c r="Z1470" s="675"/>
      <c r="AA1470" s="499"/>
      <c r="AC1470" s="474"/>
      <c r="AD1470" s="540"/>
      <c r="AE1470" s="717"/>
      <c r="AF1470" s="474"/>
      <c r="AG1470" s="717"/>
      <c r="AH1470" s="499"/>
      <c r="AJ1470" s="499"/>
    </row>
    <row r="1471" spans="1:36" s="472" customFormat="1" ht="15" x14ac:dyDescent="0.25">
      <c r="A1471" s="1311" t="s">
        <v>1578</v>
      </c>
      <c r="B1471" s="1312"/>
      <c r="C1471" s="1312"/>
      <c r="D1471" s="1312"/>
      <c r="E1471" s="1312"/>
      <c r="F1471" s="1312"/>
      <c r="G1471" s="1312"/>
      <c r="H1471" s="1312"/>
      <c r="I1471" s="1312"/>
      <c r="J1471" s="1312"/>
      <c r="K1471" s="1312"/>
      <c r="L1471" s="1312"/>
      <c r="M1471" s="1313"/>
      <c r="X1471" s="674"/>
      <c r="Y1471" s="675" t="s">
        <v>1578</v>
      </c>
      <c r="Z1471" s="675"/>
      <c r="AA1471" s="499"/>
      <c r="AC1471" s="474"/>
      <c r="AD1471" s="540"/>
      <c r="AE1471" s="717"/>
      <c r="AF1471" s="474"/>
      <c r="AG1471" s="717"/>
      <c r="AH1471" s="499"/>
      <c r="AJ1471" s="499"/>
    </row>
    <row r="1472" spans="1:36" s="472" customFormat="1" ht="68.25" x14ac:dyDescent="0.25">
      <c r="A1472" s="676" t="s">
        <v>1579</v>
      </c>
      <c r="B1472" s="677" t="s">
        <v>3883</v>
      </c>
      <c r="C1472" s="1304" t="s">
        <v>3884</v>
      </c>
      <c r="D1472" s="1304"/>
      <c r="E1472" s="1304"/>
      <c r="F1472" s="697">
        <v>11.15</v>
      </c>
      <c r="G1472" s="679" t="s">
        <v>3885</v>
      </c>
      <c r="H1472" s="679"/>
      <c r="I1472" s="679">
        <v>22285</v>
      </c>
      <c r="J1472" s="679">
        <v>22285</v>
      </c>
      <c r="K1472" s="680"/>
      <c r="L1472" s="710">
        <v>238.5</v>
      </c>
      <c r="M1472" s="690">
        <v>2659.28</v>
      </c>
      <c r="X1472" s="674"/>
      <c r="Y1472" s="675"/>
      <c r="Z1472" s="675"/>
      <c r="AA1472" s="499" t="s">
        <v>3884</v>
      </c>
      <c r="AC1472" s="474"/>
      <c r="AD1472" s="540"/>
      <c r="AE1472" s="717"/>
      <c r="AF1472" s="474"/>
      <c r="AG1472" s="717"/>
      <c r="AH1472" s="499"/>
      <c r="AJ1472" s="499"/>
    </row>
    <row r="1473" spans="1:36" s="472" customFormat="1" ht="15" x14ac:dyDescent="0.25">
      <c r="A1473" s="682"/>
      <c r="B1473" s="683"/>
      <c r="C1473" s="684" t="s">
        <v>3886</v>
      </c>
      <c r="D1473" s="685"/>
      <c r="E1473" s="685"/>
      <c r="F1473" s="685"/>
      <c r="G1473" s="685"/>
      <c r="H1473" s="685"/>
      <c r="I1473" s="685"/>
      <c r="J1473" s="685"/>
      <c r="K1473" s="685"/>
      <c r="L1473" s="685"/>
      <c r="M1473" s="686"/>
      <c r="X1473" s="674"/>
      <c r="Y1473" s="675"/>
      <c r="Z1473" s="675"/>
      <c r="AA1473" s="499"/>
      <c r="AC1473" s="474"/>
      <c r="AD1473" s="540"/>
      <c r="AE1473" s="717"/>
      <c r="AF1473" s="474"/>
      <c r="AG1473" s="717"/>
      <c r="AH1473" s="499"/>
      <c r="AJ1473" s="499"/>
    </row>
    <row r="1474" spans="1:36" s="472" customFormat="1" ht="33.75" x14ac:dyDescent="0.25">
      <c r="A1474" s="560"/>
      <c r="B1474" s="691" t="s">
        <v>1670</v>
      </c>
      <c r="C1474" s="1301" t="s">
        <v>1671</v>
      </c>
      <c r="D1474" s="1301"/>
      <c r="E1474" s="1301"/>
      <c r="F1474" s="1301"/>
      <c r="G1474" s="1301"/>
      <c r="H1474" s="1301"/>
      <c r="I1474" s="1301"/>
      <c r="J1474" s="1301"/>
      <c r="K1474" s="1301"/>
      <c r="L1474" s="1301"/>
      <c r="M1474" s="1302"/>
      <c r="X1474" s="674"/>
      <c r="Y1474" s="675"/>
      <c r="Z1474" s="675"/>
      <c r="AA1474" s="499"/>
      <c r="AB1474" s="509" t="s">
        <v>1671</v>
      </c>
      <c r="AC1474" s="474"/>
      <c r="AD1474" s="540"/>
      <c r="AE1474" s="717"/>
      <c r="AF1474" s="474"/>
      <c r="AG1474" s="717"/>
      <c r="AH1474" s="499"/>
      <c r="AJ1474" s="499"/>
    </row>
    <row r="1475" spans="1:36" s="472" customFormat="1" ht="15" x14ac:dyDescent="0.25">
      <c r="A1475" s="843"/>
      <c r="B1475" s="844"/>
      <c r="C1475" s="844"/>
      <c r="D1475" s="844"/>
      <c r="E1475" s="845" t="s">
        <v>3887</v>
      </c>
      <c r="F1475" s="846"/>
      <c r="G1475" s="847"/>
      <c r="H1475" s="666"/>
      <c r="I1475" s="848">
        <v>14708</v>
      </c>
      <c r="J1475" s="849"/>
      <c r="K1475" s="849"/>
      <c r="L1475" s="850"/>
      <c r="M1475" s="851"/>
      <c r="X1475" s="674"/>
      <c r="Y1475" s="675"/>
      <c r="Z1475" s="675"/>
      <c r="AA1475" s="499"/>
      <c r="AC1475" s="474"/>
      <c r="AD1475" s="540"/>
      <c r="AE1475" s="717"/>
      <c r="AF1475" s="474"/>
      <c r="AG1475" s="717"/>
      <c r="AH1475" s="499"/>
      <c r="AJ1475" s="499"/>
    </row>
    <row r="1476" spans="1:36" s="472" customFormat="1" ht="15" x14ac:dyDescent="0.25">
      <c r="A1476" s="843"/>
      <c r="B1476" s="844"/>
      <c r="C1476" s="844"/>
      <c r="D1476" s="844"/>
      <c r="E1476" s="845" t="s">
        <v>3888</v>
      </c>
      <c r="F1476" s="846"/>
      <c r="G1476" s="847"/>
      <c r="H1476" s="666"/>
      <c r="I1476" s="848">
        <v>8914</v>
      </c>
      <c r="J1476" s="849"/>
      <c r="K1476" s="849"/>
      <c r="L1476" s="850"/>
      <c r="M1476" s="851"/>
      <c r="X1476" s="674"/>
      <c r="Y1476" s="675"/>
      <c r="Z1476" s="675"/>
      <c r="AA1476" s="499"/>
      <c r="AC1476" s="474"/>
      <c r="AD1476" s="540"/>
      <c r="AE1476" s="717"/>
      <c r="AF1476" s="474"/>
      <c r="AG1476" s="717"/>
      <c r="AH1476" s="499"/>
      <c r="AJ1476" s="499"/>
    </row>
    <row r="1477" spans="1:36" s="472" customFormat="1" ht="15" x14ac:dyDescent="0.25">
      <c r="A1477" s="843"/>
      <c r="B1477" s="844"/>
      <c r="C1477" s="844"/>
      <c r="D1477" s="844"/>
      <c r="E1477" s="845" t="s">
        <v>2707</v>
      </c>
      <c r="F1477" s="846"/>
      <c r="G1477" s="847"/>
      <c r="H1477" s="666"/>
      <c r="I1477" s="848">
        <v>45907</v>
      </c>
      <c r="J1477" s="849"/>
      <c r="K1477" s="849"/>
      <c r="L1477" s="850"/>
      <c r="M1477" s="851"/>
      <c r="X1477" s="674"/>
      <c r="Y1477" s="675"/>
      <c r="Z1477" s="675"/>
      <c r="AA1477" s="499"/>
      <c r="AC1477" s="474"/>
      <c r="AD1477" s="540"/>
      <c r="AE1477" s="717"/>
      <c r="AF1477" s="474"/>
      <c r="AG1477" s="717"/>
      <c r="AH1477" s="499"/>
      <c r="AJ1477" s="499"/>
    </row>
    <row r="1478" spans="1:36" s="472" customFormat="1" ht="23.25" x14ac:dyDescent="0.25">
      <c r="A1478" s="525"/>
      <c r="B1478" s="692" t="s">
        <v>3889</v>
      </c>
      <c r="C1478" s="1303" t="s">
        <v>3890</v>
      </c>
      <c r="D1478" s="1303"/>
      <c r="E1478" s="1303"/>
      <c r="F1478" s="693" t="s">
        <v>3891</v>
      </c>
      <c r="G1478" s="694" t="s">
        <v>3892</v>
      </c>
      <c r="H1478" s="694"/>
      <c r="I1478" s="694">
        <v>22284.77</v>
      </c>
      <c r="J1478" s="694">
        <v>22284.77</v>
      </c>
      <c r="K1478" s="694"/>
      <c r="L1478" s="695"/>
      <c r="M1478" s="696"/>
      <c r="X1478" s="674"/>
      <c r="Y1478" s="675"/>
      <c r="Z1478" s="675"/>
      <c r="AA1478" s="499"/>
      <c r="AC1478" s="474" t="s">
        <v>3890</v>
      </c>
      <c r="AD1478" s="540"/>
      <c r="AE1478" s="717"/>
      <c r="AF1478" s="474"/>
      <c r="AG1478" s="717"/>
      <c r="AH1478" s="499"/>
      <c r="AJ1478" s="499"/>
    </row>
    <row r="1479" spans="1:36" s="472" customFormat="1" ht="23.25" x14ac:dyDescent="0.25">
      <c r="A1479" s="533" t="s">
        <v>878</v>
      </c>
      <c r="B1479" s="704" t="s">
        <v>3893</v>
      </c>
      <c r="C1479" s="1314" t="s">
        <v>3894</v>
      </c>
      <c r="D1479" s="1314"/>
      <c r="E1479" s="1314"/>
      <c r="F1479" s="705" t="s">
        <v>3895</v>
      </c>
      <c r="G1479" s="706">
        <v>0</v>
      </c>
      <c r="H1479" s="706"/>
      <c r="I1479" s="706">
        <v>0</v>
      </c>
      <c r="J1479" s="706"/>
      <c r="K1479" s="706"/>
      <c r="L1479" s="707"/>
      <c r="M1479" s="708"/>
      <c r="X1479" s="674"/>
      <c r="Y1479" s="675"/>
      <c r="Z1479" s="675"/>
      <c r="AA1479" s="499"/>
      <c r="AC1479" s="474"/>
      <c r="AD1479" s="540" t="s">
        <v>3894</v>
      </c>
      <c r="AE1479" s="717"/>
      <c r="AF1479" s="474"/>
      <c r="AG1479" s="717"/>
      <c r="AH1479" s="499"/>
      <c r="AJ1479" s="499"/>
    </row>
    <row r="1480" spans="1:36" s="472" customFormat="1" ht="23.25" x14ac:dyDescent="0.25">
      <c r="A1480" s="533" t="s">
        <v>878</v>
      </c>
      <c r="B1480" s="704" t="s">
        <v>3896</v>
      </c>
      <c r="C1480" s="1314" t="s">
        <v>3897</v>
      </c>
      <c r="D1480" s="1314"/>
      <c r="E1480" s="1314"/>
      <c r="F1480" s="705" t="s">
        <v>3898</v>
      </c>
      <c r="G1480" s="706">
        <v>0</v>
      </c>
      <c r="H1480" s="706"/>
      <c r="I1480" s="706">
        <v>0</v>
      </c>
      <c r="J1480" s="706"/>
      <c r="K1480" s="706"/>
      <c r="L1480" s="707"/>
      <c r="M1480" s="708"/>
      <c r="X1480" s="674"/>
      <c r="Y1480" s="675"/>
      <c r="Z1480" s="675"/>
      <c r="AA1480" s="499"/>
      <c r="AC1480" s="474"/>
      <c r="AD1480" s="540" t="s">
        <v>3897</v>
      </c>
      <c r="AE1480" s="717"/>
      <c r="AF1480" s="474"/>
      <c r="AG1480" s="717"/>
      <c r="AH1480" s="499"/>
      <c r="AJ1480" s="499"/>
    </row>
    <row r="1481" spans="1:36" s="472" customFormat="1" ht="45" x14ac:dyDescent="0.25">
      <c r="A1481" s="676" t="s">
        <v>1584</v>
      </c>
      <c r="B1481" s="677" t="s">
        <v>3899</v>
      </c>
      <c r="C1481" s="1304" t="s">
        <v>3900</v>
      </c>
      <c r="D1481" s="1304"/>
      <c r="E1481" s="1304"/>
      <c r="F1481" s="697">
        <v>11.15</v>
      </c>
      <c r="G1481" s="679" t="s">
        <v>3901</v>
      </c>
      <c r="H1481" s="679" t="s">
        <v>1588</v>
      </c>
      <c r="I1481" s="679">
        <v>39204</v>
      </c>
      <c r="J1481" s="679">
        <v>39055</v>
      </c>
      <c r="K1481" s="680" t="s">
        <v>1589</v>
      </c>
      <c r="L1481" s="710">
        <v>421.5</v>
      </c>
      <c r="M1481" s="690">
        <v>4699.7299999999996</v>
      </c>
      <c r="X1481" s="674"/>
      <c r="Y1481" s="675"/>
      <c r="Z1481" s="675"/>
      <c r="AA1481" s="499" t="s">
        <v>3900</v>
      </c>
      <c r="AC1481" s="474"/>
      <c r="AD1481" s="540"/>
      <c r="AE1481" s="717"/>
      <c r="AF1481" s="474"/>
      <c r="AG1481" s="717"/>
      <c r="AH1481" s="499"/>
      <c r="AJ1481" s="499"/>
    </row>
    <row r="1482" spans="1:36" s="472" customFormat="1" ht="15" x14ac:dyDescent="0.25">
      <c r="A1482" s="682"/>
      <c r="B1482" s="683"/>
      <c r="C1482" s="684" t="s">
        <v>3886</v>
      </c>
      <c r="D1482" s="685"/>
      <c r="E1482" s="685"/>
      <c r="F1482" s="685"/>
      <c r="G1482" s="685"/>
      <c r="H1482" s="685"/>
      <c r="I1482" s="685"/>
      <c r="J1482" s="685"/>
      <c r="K1482" s="685"/>
      <c r="L1482" s="685"/>
      <c r="M1482" s="686"/>
      <c r="X1482" s="674"/>
      <c r="Y1482" s="675"/>
      <c r="Z1482" s="675"/>
      <c r="AA1482" s="499"/>
      <c r="AC1482" s="474"/>
      <c r="AD1482" s="540"/>
      <c r="AE1482" s="717"/>
      <c r="AF1482" s="474"/>
      <c r="AG1482" s="717"/>
      <c r="AH1482" s="499"/>
      <c r="AJ1482" s="499"/>
    </row>
    <row r="1483" spans="1:36" s="472" customFormat="1" ht="33.75" x14ac:dyDescent="0.25">
      <c r="A1483" s="560"/>
      <c r="B1483" s="691" t="s">
        <v>1670</v>
      </c>
      <c r="C1483" s="1301" t="s">
        <v>1671</v>
      </c>
      <c r="D1483" s="1301"/>
      <c r="E1483" s="1301"/>
      <c r="F1483" s="1301"/>
      <c r="G1483" s="1301"/>
      <c r="H1483" s="1301"/>
      <c r="I1483" s="1301"/>
      <c r="J1483" s="1301"/>
      <c r="K1483" s="1301"/>
      <c r="L1483" s="1301"/>
      <c r="M1483" s="1302"/>
      <c r="X1483" s="674"/>
      <c r="Y1483" s="675"/>
      <c r="Z1483" s="675"/>
      <c r="AA1483" s="499"/>
      <c r="AB1483" s="509" t="s">
        <v>1671</v>
      </c>
      <c r="AC1483" s="474"/>
      <c r="AD1483" s="540"/>
      <c r="AE1483" s="717"/>
      <c r="AF1483" s="474"/>
      <c r="AG1483" s="717"/>
      <c r="AH1483" s="499"/>
      <c r="AJ1483" s="499"/>
    </row>
    <row r="1484" spans="1:36" s="472" customFormat="1" ht="15" x14ac:dyDescent="0.25">
      <c r="A1484" s="843"/>
      <c r="B1484" s="844"/>
      <c r="C1484" s="844"/>
      <c r="D1484" s="844"/>
      <c r="E1484" s="845" t="s">
        <v>3902</v>
      </c>
      <c r="F1484" s="846"/>
      <c r="G1484" s="847"/>
      <c r="H1484" s="666"/>
      <c r="I1484" s="848">
        <v>31259</v>
      </c>
      <c r="J1484" s="849"/>
      <c r="K1484" s="849"/>
      <c r="L1484" s="850"/>
      <c r="M1484" s="851"/>
      <c r="X1484" s="674"/>
      <c r="Y1484" s="675"/>
      <c r="Z1484" s="675"/>
      <c r="AA1484" s="499"/>
      <c r="AC1484" s="474"/>
      <c r="AD1484" s="540"/>
      <c r="AE1484" s="717"/>
      <c r="AF1484" s="474"/>
      <c r="AG1484" s="717"/>
      <c r="AH1484" s="499"/>
      <c r="AJ1484" s="499"/>
    </row>
    <row r="1485" spans="1:36" s="472" customFormat="1" ht="15" x14ac:dyDescent="0.25">
      <c r="A1485" s="843"/>
      <c r="B1485" s="844"/>
      <c r="C1485" s="844"/>
      <c r="D1485" s="844"/>
      <c r="E1485" s="845" t="s">
        <v>3903</v>
      </c>
      <c r="F1485" s="846"/>
      <c r="G1485" s="847"/>
      <c r="H1485" s="666"/>
      <c r="I1485" s="848">
        <v>17583</v>
      </c>
      <c r="J1485" s="849"/>
      <c r="K1485" s="849"/>
      <c r="L1485" s="850"/>
      <c r="M1485" s="851"/>
      <c r="X1485" s="674"/>
      <c r="Y1485" s="675"/>
      <c r="Z1485" s="675"/>
      <c r="AA1485" s="499"/>
      <c r="AC1485" s="474"/>
      <c r="AD1485" s="540"/>
      <c r="AE1485" s="717"/>
      <c r="AF1485" s="474"/>
      <c r="AG1485" s="717"/>
      <c r="AH1485" s="499"/>
      <c r="AJ1485" s="499"/>
    </row>
    <row r="1486" spans="1:36" s="472" customFormat="1" ht="15" x14ac:dyDescent="0.25">
      <c r="A1486" s="843"/>
      <c r="B1486" s="844"/>
      <c r="C1486" s="844"/>
      <c r="D1486" s="844"/>
      <c r="E1486" s="845" t="s">
        <v>2707</v>
      </c>
      <c r="F1486" s="846"/>
      <c r="G1486" s="847"/>
      <c r="H1486" s="666"/>
      <c r="I1486" s="848">
        <v>88046</v>
      </c>
      <c r="J1486" s="849"/>
      <c r="K1486" s="849"/>
      <c r="L1486" s="850"/>
      <c r="M1486" s="851"/>
      <c r="X1486" s="674"/>
      <c r="Y1486" s="675"/>
      <c r="Z1486" s="675"/>
      <c r="AA1486" s="499"/>
      <c r="AC1486" s="474"/>
      <c r="AD1486" s="540"/>
      <c r="AE1486" s="717"/>
      <c r="AF1486" s="474"/>
      <c r="AG1486" s="717"/>
      <c r="AH1486" s="499"/>
      <c r="AJ1486" s="499"/>
    </row>
    <row r="1487" spans="1:36" s="472" customFormat="1" ht="23.25" x14ac:dyDescent="0.25">
      <c r="A1487" s="525"/>
      <c r="B1487" s="692" t="s">
        <v>3904</v>
      </c>
      <c r="C1487" s="1303" t="s">
        <v>3905</v>
      </c>
      <c r="D1487" s="1303"/>
      <c r="E1487" s="1303"/>
      <c r="F1487" s="693" t="s">
        <v>3906</v>
      </c>
      <c r="G1487" s="694" t="s">
        <v>3907</v>
      </c>
      <c r="H1487" s="694"/>
      <c r="I1487" s="694">
        <v>39054.76</v>
      </c>
      <c r="J1487" s="694">
        <v>39054.76</v>
      </c>
      <c r="K1487" s="694"/>
      <c r="L1487" s="695"/>
      <c r="M1487" s="696"/>
      <c r="X1487" s="674"/>
      <c r="Y1487" s="675"/>
      <c r="Z1487" s="675"/>
      <c r="AA1487" s="499"/>
      <c r="AC1487" s="474" t="s">
        <v>3905</v>
      </c>
      <c r="AD1487" s="540"/>
      <c r="AE1487" s="717"/>
      <c r="AF1487" s="474"/>
      <c r="AG1487" s="717"/>
      <c r="AH1487" s="499"/>
      <c r="AJ1487" s="499"/>
    </row>
    <row r="1488" spans="1:36" s="472" customFormat="1" ht="23.25" x14ac:dyDescent="0.25">
      <c r="A1488" s="525"/>
      <c r="B1488" s="692" t="s">
        <v>651</v>
      </c>
      <c r="C1488" s="1303" t="s">
        <v>1676</v>
      </c>
      <c r="D1488" s="1303"/>
      <c r="E1488" s="1303"/>
      <c r="F1488" s="693" t="s">
        <v>3908</v>
      </c>
      <c r="G1488" s="694">
        <v>0</v>
      </c>
      <c r="H1488" s="694">
        <v>0</v>
      </c>
      <c r="I1488" s="694">
        <v>0</v>
      </c>
      <c r="J1488" s="694"/>
      <c r="K1488" s="694">
        <v>0</v>
      </c>
      <c r="L1488" s="695"/>
      <c r="M1488" s="696"/>
      <c r="X1488" s="674"/>
      <c r="Y1488" s="675"/>
      <c r="Z1488" s="675"/>
      <c r="AA1488" s="499"/>
      <c r="AC1488" s="474" t="s">
        <v>1676</v>
      </c>
      <c r="AD1488" s="540"/>
      <c r="AE1488" s="717"/>
      <c r="AF1488" s="474"/>
      <c r="AG1488" s="717"/>
      <c r="AH1488" s="499"/>
      <c r="AJ1488" s="499"/>
    </row>
    <row r="1489" spans="1:36" s="472" customFormat="1" ht="34.5" x14ac:dyDescent="0.25">
      <c r="A1489" s="525"/>
      <c r="B1489" s="692" t="s">
        <v>3909</v>
      </c>
      <c r="C1489" s="1303" t="s">
        <v>3910</v>
      </c>
      <c r="D1489" s="1303"/>
      <c r="E1489" s="1303"/>
      <c r="F1489" s="693" t="s">
        <v>3911</v>
      </c>
      <c r="G1489" s="694">
        <v>89.54</v>
      </c>
      <c r="H1489" s="694" t="s">
        <v>3912</v>
      </c>
      <c r="I1489" s="694">
        <v>100.28</v>
      </c>
      <c r="J1489" s="694"/>
      <c r="K1489" s="694" t="s">
        <v>3913</v>
      </c>
      <c r="L1489" s="695"/>
      <c r="M1489" s="696"/>
      <c r="X1489" s="674"/>
      <c r="Y1489" s="675"/>
      <c r="Z1489" s="675"/>
      <c r="AA1489" s="499"/>
      <c r="AC1489" s="474" t="s">
        <v>3910</v>
      </c>
      <c r="AD1489" s="540"/>
      <c r="AE1489" s="717"/>
      <c r="AF1489" s="474"/>
      <c r="AG1489" s="717"/>
      <c r="AH1489" s="499"/>
      <c r="AJ1489" s="499"/>
    </row>
    <row r="1490" spans="1:36" s="472" customFormat="1" ht="23.25" x14ac:dyDescent="0.25">
      <c r="A1490" s="533" t="s">
        <v>878</v>
      </c>
      <c r="B1490" s="704" t="s">
        <v>3914</v>
      </c>
      <c r="C1490" s="1314" t="s">
        <v>3915</v>
      </c>
      <c r="D1490" s="1314"/>
      <c r="E1490" s="1314"/>
      <c r="F1490" s="705" t="s">
        <v>3916</v>
      </c>
      <c r="G1490" s="706">
        <v>0</v>
      </c>
      <c r="H1490" s="706"/>
      <c r="I1490" s="706">
        <v>0</v>
      </c>
      <c r="J1490" s="706"/>
      <c r="K1490" s="706"/>
      <c r="L1490" s="707"/>
      <c r="M1490" s="708"/>
      <c r="X1490" s="674"/>
      <c r="Y1490" s="675"/>
      <c r="Z1490" s="675"/>
      <c r="AA1490" s="499"/>
      <c r="AC1490" s="474"/>
      <c r="AD1490" s="540" t="s">
        <v>3915</v>
      </c>
      <c r="AE1490" s="717"/>
      <c r="AF1490" s="474"/>
      <c r="AG1490" s="717"/>
      <c r="AH1490" s="499"/>
      <c r="AJ1490" s="499"/>
    </row>
    <row r="1491" spans="1:36" s="472" customFormat="1" ht="15" x14ac:dyDescent="0.25">
      <c r="A1491" s="1311" t="s">
        <v>1590</v>
      </c>
      <c r="B1491" s="1312"/>
      <c r="C1491" s="1312"/>
      <c r="D1491" s="1312"/>
      <c r="E1491" s="1312"/>
      <c r="F1491" s="1312"/>
      <c r="G1491" s="1312"/>
      <c r="H1491" s="1312"/>
      <c r="I1491" s="1312"/>
      <c r="J1491" s="1312"/>
      <c r="K1491" s="1312"/>
      <c r="L1491" s="1312"/>
      <c r="M1491" s="1313"/>
      <c r="X1491" s="674"/>
      <c r="Y1491" s="675" t="s">
        <v>1590</v>
      </c>
      <c r="Z1491" s="675"/>
      <c r="AA1491" s="499"/>
      <c r="AC1491" s="474"/>
      <c r="AD1491" s="540"/>
      <c r="AE1491" s="717"/>
      <c r="AF1491" s="474"/>
      <c r="AG1491" s="717"/>
      <c r="AH1491" s="499"/>
      <c r="AJ1491" s="499"/>
    </row>
    <row r="1492" spans="1:36" s="472" customFormat="1" ht="45.75" x14ac:dyDescent="0.25">
      <c r="A1492" s="676" t="s">
        <v>1591</v>
      </c>
      <c r="B1492" s="677" t="s">
        <v>3917</v>
      </c>
      <c r="C1492" s="1304" t="s">
        <v>3918</v>
      </c>
      <c r="D1492" s="1304"/>
      <c r="E1492" s="1304"/>
      <c r="F1492" s="697">
        <v>1.85</v>
      </c>
      <c r="G1492" s="679" t="s">
        <v>3919</v>
      </c>
      <c r="H1492" s="679" t="s">
        <v>3920</v>
      </c>
      <c r="I1492" s="679">
        <v>9840</v>
      </c>
      <c r="J1492" s="679">
        <v>543</v>
      </c>
      <c r="K1492" s="680" t="s">
        <v>3921</v>
      </c>
      <c r="L1492" s="689">
        <v>36.284999999999997</v>
      </c>
      <c r="M1492" s="690">
        <v>67.13</v>
      </c>
      <c r="X1492" s="674"/>
      <c r="Y1492" s="675"/>
      <c r="Z1492" s="675"/>
      <c r="AA1492" s="499" t="s">
        <v>3918</v>
      </c>
      <c r="AC1492" s="474"/>
      <c r="AD1492" s="540"/>
      <c r="AE1492" s="717"/>
      <c r="AF1492" s="474"/>
      <c r="AG1492" s="717"/>
      <c r="AH1492" s="499"/>
      <c r="AJ1492" s="499"/>
    </row>
    <row r="1493" spans="1:36" s="472" customFormat="1" ht="15" x14ac:dyDescent="0.25">
      <c r="A1493" s="682"/>
      <c r="B1493" s="683"/>
      <c r="C1493" s="684" t="s">
        <v>3922</v>
      </c>
      <c r="D1493" s="685"/>
      <c r="E1493" s="685"/>
      <c r="F1493" s="685"/>
      <c r="G1493" s="685"/>
      <c r="H1493" s="685"/>
      <c r="I1493" s="685"/>
      <c r="J1493" s="685"/>
      <c r="K1493" s="685"/>
      <c r="L1493" s="685"/>
      <c r="M1493" s="686"/>
      <c r="X1493" s="674"/>
      <c r="Y1493" s="675"/>
      <c r="Z1493" s="675"/>
      <c r="AA1493" s="499"/>
      <c r="AC1493" s="474"/>
      <c r="AD1493" s="540"/>
      <c r="AE1493" s="717"/>
      <c r="AF1493" s="474"/>
      <c r="AG1493" s="717"/>
      <c r="AH1493" s="499"/>
      <c r="AJ1493" s="499"/>
    </row>
    <row r="1494" spans="1:36" s="472" customFormat="1" ht="33.75" x14ac:dyDescent="0.25">
      <c r="A1494" s="560"/>
      <c r="B1494" s="691" t="s">
        <v>1670</v>
      </c>
      <c r="C1494" s="1301" t="s">
        <v>1671</v>
      </c>
      <c r="D1494" s="1301"/>
      <c r="E1494" s="1301"/>
      <c r="F1494" s="1301"/>
      <c r="G1494" s="1301"/>
      <c r="H1494" s="1301"/>
      <c r="I1494" s="1301"/>
      <c r="J1494" s="1301"/>
      <c r="K1494" s="1301"/>
      <c r="L1494" s="1301"/>
      <c r="M1494" s="1302"/>
      <c r="X1494" s="674"/>
      <c r="Y1494" s="675"/>
      <c r="Z1494" s="675"/>
      <c r="AA1494" s="499"/>
      <c r="AB1494" s="509" t="s">
        <v>1671</v>
      </c>
      <c r="AC1494" s="474"/>
      <c r="AD1494" s="540"/>
      <c r="AE1494" s="717"/>
      <c r="AF1494" s="474"/>
      <c r="AG1494" s="717"/>
      <c r="AH1494" s="499"/>
      <c r="AJ1494" s="499"/>
    </row>
    <row r="1495" spans="1:36" s="472" customFormat="1" ht="15" x14ac:dyDescent="0.25">
      <c r="A1495" s="843"/>
      <c r="B1495" s="844"/>
      <c r="C1495" s="844"/>
      <c r="D1495" s="844"/>
      <c r="E1495" s="845" t="s">
        <v>3923</v>
      </c>
      <c r="F1495" s="846"/>
      <c r="G1495" s="847"/>
      <c r="H1495" s="666"/>
      <c r="I1495" s="848">
        <v>1869</v>
      </c>
      <c r="J1495" s="849"/>
      <c r="K1495" s="849"/>
      <c r="L1495" s="850"/>
      <c r="M1495" s="851"/>
      <c r="X1495" s="674"/>
      <c r="Y1495" s="675"/>
      <c r="Z1495" s="675"/>
      <c r="AA1495" s="499"/>
      <c r="AC1495" s="474"/>
      <c r="AD1495" s="540"/>
      <c r="AE1495" s="717"/>
      <c r="AF1495" s="474"/>
      <c r="AG1495" s="717"/>
      <c r="AH1495" s="499"/>
      <c r="AJ1495" s="499"/>
    </row>
    <row r="1496" spans="1:36" s="472" customFormat="1" ht="15" x14ac:dyDescent="0.25">
      <c r="A1496" s="843"/>
      <c r="B1496" s="844"/>
      <c r="C1496" s="844"/>
      <c r="D1496" s="844"/>
      <c r="E1496" s="845" t="s">
        <v>3924</v>
      </c>
      <c r="F1496" s="846"/>
      <c r="G1496" s="847"/>
      <c r="H1496" s="666"/>
      <c r="I1496" s="848">
        <v>1250</v>
      </c>
      <c r="J1496" s="849"/>
      <c r="K1496" s="849"/>
      <c r="L1496" s="850"/>
      <c r="M1496" s="851"/>
      <c r="X1496" s="674"/>
      <c r="Y1496" s="675"/>
      <c r="Z1496" s="675"/>
      <c r="AA1496" s="499"/>
      <c r="AC1496" s="474"/>
      <c r="AD1496" s="540"/>
      <c r="AE1496" s="717"/>
      <c r="AF1496" s="474"/>
      <c r="AG1496" s="717"/>
      <c r="AH1496" s="499"/>
      <c r="AJ1496" s="499"/>
    </row>
    <row r="1497" spans="1:36" s="472" customFormat="1" ht="15" x14ac:dyDescent="0.25">
      <c r="A1497" s="843"/>
      <c r="B1497" s="844"/>
      <c r="C1497" s="844"/>
      <c r="D1497" s="844"/>
      <c r="E1497" s="845" t="s">
        <v>2707</v>
      </c>
      <c r="F1497" s="846"/>
      <c r="G1497" s="847"/>
      <c r="H1497" s="666"/>
      <c r="I1497" s="848">
        <v>12959</v>
      </c>
      <c r="J1497" s="849"/>
      <c r="K1497" s="849"/>
      <c r="L1497" s="850"/>
      <c r="M1497" s="851"/>
      <c r="X1497" s="674"/>
      <c r="Y1497" s="675"/>
      <c r="Z1497" s="675"/>
      <c r="AA1497" s="499"/>
      <c r="AC1497" s="474"/>
      <c r="AD1497" s="540"/>
      <c r="AE1497" s="717"/>
      <c r="AF1497" s="474"/>
      <c r="AG1497" s="717"/>
      <c r="AH1497" s="499"/>
      <c r="AJ1497" s="499"/>
    </row>
    <row r="1498" spans="1:36" s="472" customFormat="1" ht="23.25" x14ac:dyDescent="0.25">
      <c r="A1498" s="525"/>
      <c r="B1498" s="692" t="s">
        <v>3925</v>
      </c>
      <c r="C1498" s="1303" t="s">
        <v>3926</v>
      </c>
      <c r="D1498" s="1303"/>
      <c r="E1498" s="1303"/>
      <c r="F1498" s="693" t="s">
        <v>3927</v>
      </c>
      <c r="G1498" s="694" t="s">
        <v>3928</v>
      </c>
      <c r="H1498" s="694"/>
      <c r="I1498" s="694">
        <v>543.08000000000004</v>
      </c>
      <c r="J1498" s="694">
        <v>543.08000000000004</v>
      </c>
      <c r="K1498" s="694"/>
      <c r="L1498" s="695"/>
      <c r="M1498" s="696"/>
      <c r="X1498" s="674"/>
      <c r="Y1498" s="675"/>
      <c r="Z1498" s="675"/>
      <c r="AA1498" s="499"/>
      <c r="AC1498" s="474" t="s">
        <v>3926</v>
      </c>
      <c r="AD1498" s="540"/>
      <c r="AE1498" s="717"/>
      <c r="AF1498" s="474"/>
      <c r="AG1498" s="717"/>
      <c r="AH1498" s="499"/>
      <c r="AJ1498" s="499"/>
    </row>
    <row r="1499" spans="1:36" s="472" customFormat="1" ht="23.25" x14ac:dyDescent="0.25">
      <c r="A1499" s="525"/>
      <c r="B1499" s="692" t="s">
        <v>651</v>
      </c>
      <c r="C1499" s="1303" t="s">
        <v>1676</v>
      </c>
      <c r="D1499" s="1303"/>
      <c r="E1499" s="1303"/>
      <c r="F1499" s="693" t="s">
        <v>3929</v>
      </c>
      <c r="G1499" s="694">
        <v>0</v>
      </c>
      <c r="H1499" s="694">
        <v>0</v>
      </c>
      <c r="I1499" s="694">
        <v>0</v>
      </c>
      <c r="J1499" s="694"/>
      <c r="K1499" s="694">
        <v>0</v>
      </c>
      <c r="L1499" s="695"/>
      <c r="M1499" s="696"/>
      <c r="X1499" s="674"/>
      <c r="Y1499" s="675"/>
      <c r="Z1499" s="675"/>
      <c r="AA1499" s="499"/>
      <c r="AC1499" s="474" t="s">
        <v>1676</v>
      </c>
      <c r="AD1499" s="540"/>
      <c r="AE1499" s="717"/>
      <c r="AF1499" s="474"/>
      <c r="AG1499" s="717"/>
      <c r="AH1499" s="499"/>
      <c r="AJ1499" s="499"/>
    </row>
    <row r="1500" spans="1:36" s="472" customFormat="1" ht="23.25" x14ac:dyDescent="0.25">
      <c r="A1500" s="525"/>
      <c r="B1500" s="692" t="s">
        <v>1983</v>
      </c>
      <c r="C1500" s="1303" t="s">
        <v>1984</v>
      </c>
      <c r="D1500" s="1303"/>
      <c r="E1500" s="1303"/>
      <c r="F1500" s="693" t="s">
        <v>3930</v>
      </c>
      <c r="G1500" s="694">
        <v>79.069999999999993</v>
      </c>
      <c r="H1500" s="694" t="s">
        <v>1986</v>
      </c>
      <c r="I1500" s="694">
        <v>378.75</v>
      </c>
      <c r="J1500" s="694"/>
      <c r="K1500" s="694" t="s">
        <v>3931</v>
      </c>
      <c r="L1500" s="695"/>
      <c r="M1500" s="696"/>
      <c r="X1500" s="674"/>
      <c r="Y1500" s="675"/>
      <c r="Z1500" s="675"/>
      <c r="AA1500" s="499"/>
      <c r="AC1500" s="474" t="s">
        <v>1984</v>
      </c>
      <c r="AD1500" s="540"/>
      <c r="AE1500" s="717"/>
      <c r="AF1500" s="474"/>
      <c r="AG1500" s="717"/>
      <c r="AH1500" s="499"/>
      <c r="AJ1500" s="499"/>
    </row>
    <row r="1501" spans="1:36" s="472" customFormat="1" ht="34.5" x14ac:dyDescent="0.25">
      <c r="A1501" s="525"/>
      <c r="B1501" s="692" t="s">
        <v>3932</v>
      </c>
      <c r="C1501" s="1303" t="s">
        <v>3933</v>
      </c>
      <c r="D1501" s="1303"/>
      <c r="E1501" s="1303"/>
      <c r="F1501" s="693" t="s">
        <v>3934</v>
      </c>
      <c r="G1501" s="694">
        <v>123</v>
      </c>
      <c r="H1501" s="694" t="s">
        <v>3935</v>
      </c>
      <c r="I1501" s="694">
        <v>523.98</v>
      </c>
      <c r="J1501" s="694"/>
      <c r="K1501" s="694" t="s">
        <v>3936</v>
      </c>
      <c r="L1501" s="695"/>
      <c r="M1501" s="696"/>
      <c r="X1501" s="674"/>
      <c r="Y1501" s="675"/>
      <c r="Z1501" s="675"/>
      <c r="AA1501" s="499"/>
      <c r="AC1501" s="474" t="s">
        <v>3933</v>
      </c>
      <c r="AD1501" s="540"/>
      <c r="AE1501" s="717"/>
      <c r="AF1501" s="474"/>
      <c r="AG1501" s="717"/>
      <c r="AH1501" s="499"/>
      <c r="AJ1501" s="499"/>
    </row>
    <row r="1502" spans="1:36" s="472" customFormat="1" ht="23.25" x14ac:dyDescent="0.25">
      <c r="A1502" s="525"/>
      <c r="B1502" s="692" t="s">
        <v>1756</v>
      </c>
      <c r="C1502" s="1303" t="s">
        <v>1757</v>
      </c>
      <c r="D1502" s="1303"/>
      <c r="E1502" s="1303"/>
      <c r="F1502" s="693" t="s">
        <v>3937</v>
      </c>
      <c r="G1502" s="694">
        <v>89.99</v>
      </c>
      <c r="H1502" s="694" t="s">
        <v>1759</v>
      </c>
      <c r="I1502" s="694">
        <v>409.45</v>
      </c>
      <c r="J1502" s="694"/>
      <c r="K1502" s="694" t="s">
        <v>3938</v>
      </c>
      <c r="L1502" s="695"/>
      <c r="M1502" s="696"/>
      <c r="X1502" s="674"/>
      <c r="Y1502" s="675"/>
      <c r="Z1502" s="675"/>
      <c r="AA1502" s="499"/>
      <c r="AC1502" s="474" t="s">
        <v>1757</v>
      </c>
      <c r="AD1502" s="540"/>
      <c r="AE1502" s="717"/>
      <c r="AF1502" s="474"/>
      <c r="AG1502" s="717"/>
      <c r="AH1502" s="499"/>
      <c r="AJ1502" s="499"/>
    </row>
    <row r="1503" spans="1:36" s="472" customFormat="1" ht="23.25" x14ac:dyDescent="0.25">
      <c r="A1503" s="525"/>
      <c r="B1503" s="692" t="s">
        <v>3939</v>
      </c>
      <c r="C1503" s="1303" t="s">
        <v>3940</v>
      </c>
      <c r="D1503" s="1303"/>
      <c r="E1503" s="1303"/>
      <c r="F1503" s="693" t="s">
        <v>3941</v>
      </c>
      <c r="G1503" s="694">
        <v>206.01</v>
      </c>
      <c r="H1503" s="694" t="s">
        <v>3942</v>
      </c>
      <c r="I1503" s="694">
        <v>4653.7700000000004</v>
      </c>
      <c r="J1503" s="694"/>
      <c r="K1503" s="694" t="s">
        <v>3943</v>
      </c>
      <c r="L1503" s="695"/>
      <c r="M1503" s="696"/>
      <c r="X1503" s="674"/>
      <c r="Y1503" s="675"/>
      <c r="Z1503" s="675"/>
      <c r="AA1503" s="499"/>
      <c r="AC1503" s="474" t="s">
        <v>3940</v>
      </c>
      <c r="AD1503" s="540"/>
      <c r="AE1503" s="717"/>
      <c r="AF1503" s="474"/>
      <c r="AG1503" s="717"/>
      <c r="AH1503" s="499"/>
      <c r="AJ1503" s="499"/>
    </row>
    <row r="1504" spans="1:36" s="472" customFormat="1" ht="23.25" x14ac:dyDescent="0.25">
      <c r="A1504" s="525"/>
      <c r="B1504" s="692" t="s">
        <v>3235</v>
      </c>
      <c r="C1504" s="1303" t="s">
        <v>3236</v>
      </c>
      <c r="D1504" s="1303"/>
      <c r="E1504" s="1303"/>
      <c r="F1504" s="693" t="s">
        <v>3944</v>
      </c>
      <c r="G1504" s="694">
        <v>110</v>
      </c>
      <c r="H1504" s="694" t="s">
        <v>3238</v>
      </c>
      <c r="I1504" s="694">
        <v>211.2</v>
      </c>
      <c r="J1504" s="694"/>
      <c r="K1504" s="694" t="s">
        <v>3945</v>
      </c>
      <c r="L1504" s="695"/>
      <c r="M1504" s="696"/>
      <c r="X1504" s="674"/>
      <c r="Y1504" s="675"/>
      <c r="Z1504" s="675"/>
      <c r="AA1504" s="499"/>
      <c r="AC1504" s="474" t="s">
        <v>3236</v>
      </c>
      <c r="AD1504" s="540"/>
      <c r="AE1504" s="717"/>
      <c r="AF1504" s="474"/>
      <c r="AG1504" s="717"/>
      <c r="AH1504" s="499"/>
      <c r="AJ1504" s="499"/>
    </row>
    <row r="1505" spans="1:36" s="472" customFormat="1" ht="23.25" x14ac:dyDescent="0.25">
      <c r="A1505" s="525"/>
      <c r="B1505" s="692" t="s">
        <v>1770</v>
      </c>
      <c r="C1505" s="1303" t="s">
        <v>1272</v>
      </c>
      <c r="D1505" s="1303"/>
      <c r="E1505" s="1303"/>
      <c r="F1505" s="693" t="s">
        <v>3946</v>
      </c>
      <c r="G1505" s="694">
        <v>2.44</v>
      </c>
      <c r="H1505" s="694"/>
      <c r="I1505" s="694">
        <v>31.6</v>
      </c>
      <c r="J1505" s="694"/>
      <c r="K1505" s="694"/>
      <c r="L1505" s="695"/>
      <c r="M1505" s="696"/>
      <c r="X1505" s="674"/>
      <c r="Y1505" s="675"/>
      <c r="Z1505" s="675"/>
      <c r="AA1505" s="499"/>
      <c r="AC1505" s="474" t="s">
        <v>1272</v>
      </c>
      <c r="AD1505" s="540"/>
      <c r="AE1505" s="717"/>
      <c r="AF1505" s="474"/>
      <c r="AG1505" s="717"/>
      <c r="AH1505" s="499"/>
      <c r="AJ1505" s="499"/>
    </row>
    <row r="1506" spans="1:36" s="472" customFormat="1" ht="23.25" x14ac:dyDescent="0.25">
      <c r="A1506" s="533" t="s">
        <v>875</v>
      </c>
      <c r="B1506" s="704" t="s">
        <v>3253</v>
      </c>
      <c r="C1506" s="1314" t="s">
        <v>3947</v>
      </c>
      <c r="D1506" s="1314"/>
      <c r="E1506" s="1314"/>
      <c r="F1506" s="705" t="s">
        <v>1950</v>
      </c>
      <c r="G1506" s="706">
        <v>0</v>
      </c>
      <c r="H1506" s="706"/>
      <c r="I1506" s="706">
        <v>0</v>
      </c>
      <c r="J1506" s="706"/>
      <c r="K1506" s="706"/>
      <c r="L1506" s="707"/>
      <c r="M1506" s="708"/>
      <c r="X1506" s="674"/>
      <c r="Y1506" s="675"/>
      <c r="Z1506" s="675"/>
      <c r="AA1506" s="499"/>
      <c r="AC1506" s="474"/>
      <c r="AD1506" s="540" t="s">
        <v>3947</v>
      </c>
      <c r="AE1506" s="717"/>
      <c r="AF1506" s="474"/>
      <c r="AG1506" s="717"/>
      <c r="AH1506" s="499"/>
      <c r="AJ1506" s="499"/>
    </row>
    <row r="1507" spans="1:36" s="472" customFormat="1" ht="45.75" x14ac:dyDescent="0.25">
      <c r="A1507" s="676" t="s">
        <v>1598</v>
      </c>
      <c r="B1507" s="677" t="s">
        <v>2428</v>
      </c>
      <c r="C1507" s="1304" t="s">
        <v>1600</v>
      </c>
      <c r="D1507" s="1304"/>
      <c r="E1507" s="1304"/>
      <c r="F1507" s="698">
        <v>240.5</v>
      </c>
      <c r="G1507" s="679">
        <v>90.94</v>
      </c>
      <c r="H1507" s="679"/>
      <c r="I1507" s="679">
        <v>21871</v>
      </c>
      <c r="J1507" s="679"/>
      <c r="K1507" s="680"/>
      <c r="L1507" s="681">
        <v>0</v>
      </c>
      <c r="M1507" s="681">
        <v>0</v>
      </c>
      <c r="X1507" s="674"/>
      <c r="Y1507" s="675"/>
      <c r="Z1507" s="675"/>
      <c r="AA1507" s="499" t="s">
        <v>1600</v>
      </c>
      <c r="AC1507" s="474"/>
      <c r="AD1507" s="540"/>
      <c r="AE1507" s="717"/>
      <c r="AF1507" s="474"/>
      <c r="AG1507" s="717"/>
      <c r="AH1507" s="499"/>
      <c r="AJ1507" s="499"/>
    </row>
    <row r="1508" spans="1:36" s="472" customFormat="1" ht="15" x14ac:dyDescent="0.25">
      <c r="A1508" s="682"/>
      <c r="B1508" s="683"/>
      <c r="C1508" s="684" t="s">
        <v>3948</v>
      </c>
      <c r="D1508" s="685"/>
      <c r="E1508" s="685"/>
      <c r="F1508" s="685"/>
      <c r="G1508" s="685"/>
      <c r="H1508" s="685"/>
      <c r="I1508" s="685"/>
      <c r="J1508" s="685"/>
      <c r="K1508" s="685"/>
      <c r="L1508" s="685"/>
      <c r="M1508" s="686"/>
      <c r="X1508" s="674"/>
      <c r="Y1508" s="675"/>
      <c r="Z1508" s="675"/>
      <c r="AA1508" s="499"/>
      <c r="AC1508" s="474"/>
      <c r="AD1508" s="540"/>
      <c r="AE1508" s="717"/>
      <c r="AF1508" s="474"/>
      <c r="AG1508" s="717"/>
      <c r="AH1508" s="499"/>
      <c r="AJ1508" s="499"/>
    </row>
    <row r="1509" spans="1:36" s="472" customFormat="1" ht="15" x14ac:dyDescent="0.25">
      <c r="A1509" s="1311" t="s">
        <v>1602</v>
      </c>
      <c r="B1509" s="1312"/>
      <c r="C1509" s="1312"/>
      <c r="D1509" s="1312"/>
      <c r="E1509" s="1312"/>
      <c r="F1509" s="1312"/>
      <c r="G1509" s="1312"/>
      <c r="H1509" s="1312"/>
      <c r="I1509" s="1312"/>
      <c r="J1509" s="1312"/>
      <c r="K1509" s="1312"/>
      <c r="L1509" s="1312"/>
      <c r="M1509" s="1313"/>
      <c r="X1509" s="674"/>
      <c r="Y1509" s="675" t="s">
        <v>1602</v>
      </c>
      <c r="Z1509" s="675"/>
      <c r="AA1509" s="499"/>
      <c r="AC1509" s="474"/>
      <c r="AD1509" s="540"/>
      <c r="AE1509" s="717"/>
      <c r="AF1509" s="474"/>
      <c r="AG1509" s="717"/>
      <c r="AH1509" s="499"/>
      <c r="AJ1509" s="499"/>
    </row>
    <row r="1510" spans="1:36" s="472" customFormat="1" ht="68.25" x14ac:dyDescent="0.25">
      <c r="A1510" s="676" t="s">
        <v>1603</v>
      </c>
      <c r="B1510" s="677" t="s">
        <v>3949</v>
      </c>
      <c r="C1510" s="1304" t="s">
        <v>3950</v>
      </c>
      <c r="D1510" s="1304"/>
      <c r="E1510" s="1304"/>
      <c r="F1510" s="719">
        <v>0.86814999999999998</v>
      </c>
      <c r="G1510" s="679">
        <v>6106.5</v>
      </c>
      <c r="H1510" s="679" t="s">
        <v>3951</v>
      </c>
      <c r="I1510" s="679">
        <v>5301</v>
      </c>
      <c r="J1510" s="679"/>
      <c r="K1510" s="680" t="s">
        <v>3952</v>
      </c>
      <c r="L1510" s="681">
        <v>0</v>
      </c>
      <c r="M1510" s="681">
        <v>0</v>
      </c>
      <c r="X1510" s="674"/>
      <c r="Y1510" s="675"/>
      <c r="Z1510" s="675"/>
      <c r="AA1510" s="499" t="s">
        <v>3950</v>
      </c>
      <c r="AC1510" s="474"/>
      <c r="AD1510" s="540"/>
      <c r="AE1510" s="717"/>
      <c r="AF1510" s="474"/>
      <c r="AG1510" s="717"/>
      <c r="AH1510" s="499"/>
      <c r="AJ1510" s="499"/>
    </row>
    <row r="1511" spans="1:36" s="472" customFormat="1" ht="15" x14ac:dyDescent="0.25">
      <c r="A1511" s="682"/>
      <c r="B1511" s="683"/>
      <c r="C1511" s="684" t="s">
        <v>3953</v>
      </c>
      <c r="D1511" s="685"/>
      <c r="E1511" s="685"/>
      <c r="F1511" s="685"/>
      <c r="G1511" s="685"/>
      <c r="H1511" s="685"/>
      <c r="I1511" s="685"/>
      <c r="J1511" s="685"/>
      <c r="K1511" s="685"/>
      <c r="L1511" s="685"/>
      <c r="M1511" s="686"/>
      <c r="X1511" s="674"/>
      <c r="Y1511" s="675"/>
      <c r="Z1511" s="675"/>
      <c r="AA1511" s="499"/>
      <c r="AC1511" s="474"/>
      <c r="AD1511" s="540"/>
      <c r="AE1511" s="717"/>
      <c r="AF1511" s="474"/>
      <c r="AG1511" s="717"/>
      <c r="AH1511" s="499"/>
      <c r="AJ1511" s="499"/>
    </row>
    <row r="1512" spans="1:36" s="472" customFormat="1" ht="33.75" x14ac:dyDescent="0.25">
      <c r="A1512" s="560"/>
      <c r="B1512" s="691" t="s">
        <v>1670</v>
      </c>
      <c r="C1512" s="1301" t="s">
        <v>1671</v>
      </c>
      <c r="D1512" s="1301"/>
      <c r="E1512" s="1301"/>
      <c r="F1512" s="1301"/>
      <c r="G1512" s="1301"/>
      <c r="H1512" s="1301"/>
      <c r="I1512" s="1301"/>
      <c r="J1512" s="1301"/>
      <c r="K1512" s="1301"/>
      <c r="L1512" s="1301"/>
      <c r="M1512" s="1302"/>
      <c r="X1512" s="674"/>
      <c r="Y1512" s="675"/>
      <c r="Z1512" s="675"/>
      <c r="AA1512" s="499"/>
      <c r="AB1512" s="509" t="s">
        <v>1671</v>
      </c>
      <c r="AC1512" s="474"/>
      <c r="AD1512" s="540"/>
      <c r="AE1512" s="717"/>
      <c r="AF1512" s="474"/>
      <c r="AG1512" s="717"/>
      <c r="AH1512" s="499"/>
      <c r="AJ1512" s="499"/>
    </row>
    <row r="1513" spans="1:36" s="472" customFormat="1" ht="15" x14ac:dyDescent="0.25">
      <c r="A1513" s="843"/>
      <c r="B1513" s="844"/>
      <c r="C1513" s="844"/>
      <c r="D1513" s="844"/>
      <c r="E1513" s="845" t="s">
        <v>3954</v>
      </c>
      <c r="F1513" s="846"/>
      <c r="G1513" s="847"/>
      <c r="H1513" s="666"/>
      <c r="I1513" s="848">
        <v>680</v>
      </c>
      <c r="J1513" s="849"/>
      <c r="K1513" s="849"/>
      <c r="L1513" s="850"/>
      <c r="M1513" s="851"/>
      <c r="X1513" s="674"/>
      <c r="Y1513" s="675"/>
      <c r="Z1513" s="675"/>
      <c r="AA1513" s="499"/>
      <c r="AC1513" s="474"/>
      <c r="AD1513" s="540"/>
      <c r="AE1513" s="717"/>
      <c r="AF1513" s="474"/>
      <c r="AG1513" s="717"/>
      <c r="AH1513" s="499"/>
      <c r="AJ1513" s="499"/>
    </row>
    <row r="1514" spans="1:36" s="472" customFormat="1" ht="15" x14ac:dyDescent="0.25">
      <c r="A1514" s="843"/>
      <c r="B1514" s="844"/>
      <c r="C1514" s="844"/>
      <c r="D1514" s="844"/>
      <c r="E1514" s="845" t="s">
        <v>3955</v>
      </c>
      <c r="F1514" s="846"/>
      <c r="G1514" s="847"/>
      <c r="H1514" s="666"/>
      <c r="I1514" s="848">
        <v>358</v>
      </c>
      <c r="J1514" s="849"/>
      <c r="K1514" s="849"/>
      <c r="L1514" s="850"/>
      <c r="M1514" s="851"/>
      <c r="X1514" s="674"/>
      <c r="Y1514" s="675"/>
      <c r="Z1514" s="675"/>
      <c r="AA1514" s="499"/>
      <c r="AC1514" s="474"/>
      <c r="AD1514" s="540"/>
      <c r="AE1514" s="717"/>
      <c r="AF1514" s="474"/>
      <c r="AG1514" s="717"/>
      <c r="AH1514" s="499"/>
      <c r="AJ1514" s="499"/>
    </row>
    <row r="1515" spans="1:36" s="472" customFormat="1" ht="15" x14ac:dyDescent="0.25">
      <c r="A1515" s="843"/>
      <c r="B1515" s="844"/>
      <c r="C1515" s="844"/>
      <c r="D1515" s="844"/>
      <c r="E1515" s="845" t="s">
        <v>2707</v>
      </c>
      <c r="F1515" s="846"/>
      <c r="G1515" s="847"/>
      <c r="H1515" s="666"/>
      <c r="I1515" s="848">
        <v>6339</v>
      </c>
      <c r="J1515" s="849"/>
      <c r="K1515" s="849"/>
      <c r="L1515" s="850"/>
      <c r="M1515" s="851"/>
      <c r="X1515" s="674"/>
      <c r="Y1515" s="675"/>
      <c r="Z1515" s="675"/>
      <c r="AA1515" s="499"/>
      <c r="AC1515" s="474"/>
      <c r="AD1515" s="540"/>
      <c r="AE1515" s="717"/>
      <c r="AF1515" s="474"/>
      <c r="AG1515" s="717"/>
      <c r="AH1515" s="499"/>
      <c r="AJ1515" s="499"/>
    </row>
    <row r="1516" spans="1:36" s="472" customFormat="1" ht="23.25" x14ac:dyDescent="0.25">
      <c r="A1516" s="525"/>
      <c r="B1516" s="692" t="s">
        <v>651</v>
      </c>
      <c r="C1516" s="1303" t="s">
        <v>1676</v>
      </c>
      <c r="D1516" s="1303"/>
      <c r="E1516" s="1303"/>
      <c r="F1516" s="693" t="s">
        <v>3956</v>
      </c>
      <c r="G1516" s="694">
        <v>0</v>
      </c>
      <c r="H1516" s="694">
        <v>0</v>
      </c>
      <c r="I1516" s="694">
        <v>0</v>
      </c>
      <c r="J1516" s="694"/>
      <c r="K1516" s="694">
        <v>0</v>
      </c>
      <c r="L1516" s="695"/>
      <c r="M1516" s="696"/>
      <c r="X1516" s="674"/>
      <c r="Y1516" s="675"/>
      <c r="Z1516" s="675"/>
      <c r="AA1516" s="499"/>
      <c r="AC1516" s="474" t="s">
        <v>1676</v>
      </c>
      <c r="AD1516" s="540"/>
      <c r="AE1516" s="717"/>
      <c r="AF1516" s="474"/>
      <c r="AG1516" s="717"/>
      <c r="AH1516" s="499"/>
      <c r="AJ1516" s="499"/>
    </row>
    <row r="1517" spans="1:36" s="472" customFormat="1" ht="34.5" x14ac:dyDescent="0.25">
      <c r="A1517" s="525"/>
      <c r="B1517" s="692" t="s">
        <v>2446</v>
      </c>
      <c r="C1517" s="1303" t="s">
        <v>2447</v>
      </c>
      <c r="D1517" s="1303"/>
      <c r="E1517" s="1303"/>
      <c r="F1517" s="693" t="s">
        <v>3957</v>
      </c>
      <c r="G1517" s="694">
        <v>100</v>
      </c>
      <c r="H1517" s="694" t="s">
        <v>2449</v>
      </c>
      <c r="I1517" s="694">
        <v>3534</v>
      </c>
      <c r="J1517" s="694"/>
      <c r="K1517" s="694" t="s">
        <v>3958</v>
      </c>
      <c r="L1517" s="695"/>
      <c r="M1517" s="696"/>
      <c r="X1517" s="674"/>
      <c r="Y1517" s="675"/>
      <c r="Z1517" s="675"/>
      <c r="AA1517" s="499"/>
      <c r="AC1517" s="474" t="s">
        <v>2447</v>
      </c>
      <c r="AD1517" s="540"/>
      <c r="AE1517" s="717"/>
      <c r="AF1517" s="474"/>
      <c r="AG1517" s="717"/>
      <c r="AH1517" s="499"/>
      <c r="AJ1517" s="499"/>
    </row>
    <row r="1518" spans="1:36" s="472" customFormat="1" ht="45.75" x14ac:dyDescent="0.25">
      <c r="A1518" s="676" t="s">
        <v>1609</v>
      </c>
      <c r="B1518" s="677" t="s">
        <v>2430</v>
      </c>
      <c r="C1518" s="1304" t="s">
        <v>2431</v>
      </c>
      <c r="D1518" s="1304"/>
      <c r="E1518" s="1304"/>
      <c r="F1518" s="703">
        <v>0.26850000000000002</v>
      </c>
      <c r="G1518" s="679" t="s">
        <v>2432</v>
      </c>
      <c r="H1518" s="679"/>
      <c r="I1518" s="679">
        <v>581</v>
      </c>
      <c r="J1518" s="679">
        <v>581</v>
      </c>
      <c r="K1518" s="680"/>
      <c r="L1518" s="710">
        <v>277.2</v>
      </c>
      <c r="M1518" s="690">
        <v>74.430000000000007</v>
      </c>
      <c r="X1518" s="674"/>
      <c r="Y1518" s="675"/>
      <c r="Z1518" s="675"/>
      <c r="AA1518" s="499" t="s">
        <v>2431</v>
      </c>
      <c r="AC1518" s="474"/>
      <c r="AD1518" s="540"/>
      <c r="AE1518" s="717"/>
      <c r="AF1518" s="474"/>
      <c r="AG1518" s="717"/>
      <c r="AH1518" s="499"/>
      <c r="AJ1518" s="499"/>
    </row>
    <row r="1519" spans="1:36" s="472" customFormat="1" ht="15" x14ac:dyDescent="0.25">
      <c r="A1519" s="682"/>
      <c r="B1519" s="683"/>
      <c r="C1519" s="684" t="s">
        <v>3959</v>
      </c>
      <c r="D1519" s="685"/>
      <c r="E1519" s="685"/>
      <c r="F1519" s="685"/>
      <c r="G1519" s="685"/>
      <c r="H1519" s="685"/>
      <c r="I1519" s="685"/>
      <c r="J1519" s="685"/>
      <c r="K1519" s="685"/>
      <c r="L1519" s="685"/>
      <c r="M1519" s="686"/>
      <c r="X1519" s="674"/>
      <c r="Y1519" s="675"/>
      <c r="Z1519" s="675"/>
      <c r="AA1519" s="499"/>
      <c r="AC1519" s="474"/>
      <c r="AD1519" s="540"/>
      <c r="AE1519" s="717"/>
      <c r="AF1519" s="474"/>
      <c r="AG1519" s="717"/>
      <c r="AH1519" s="499"/>
      <c r="AJ1519" s="499"/>
    </row>
    <row r="1520" spans="1:36" s="472" customFormat="1" ht="15" x14ac:dyDescent="0.25">
      <c r="A1520" s="560"/>
      <c r="B1520" s="691" t="s">
        <v>2434</v>
      </c>
      <c r="C1520" s="1301" t="s">
        <v>2435</v>
      </c>
      <c r="D1520" s="1301"/>
      <c r="E1520" s="1301"/>
      <c r="F1520" s="1301"/>
      <c r="G1520" s="1301"/>
      <c r="H1520" s="1301"/>
      <c r="I1520" s="1301"/>
      <c r="J1520" s="1301"/>
      <c r="K1520" s="1301"/>
      <c r="L1520" s="1301"/>
      <c r="M1520" s="1302"/>
      <c r="X1520" s="674"/>
      <c r="Y1520" s="675"/>
      <c r="Z1520" s="675"/>
      <c r="AA1520" s="499"/>
      <c r="AB1520" s="509" t="s">
        <v>2435</v>
      </c>
      <c r="AC1520" s="474"/>
      <c r="AD1520" s="540"/>
      <c r="AE1520" s="717"/>
      <c r="AF1520" s="474"/>
      <c r="AG1520" s="717"/>
      <c r="AH1520" s="499"/>
      <c r="AJ1520" s="499"/>
    </row>
    <row r="1521" spans="1:36" s="472" customFormat="1" ht="33.75" x14ac:dyDescent="0.25">
      <c r="A1521" s="560"/>
      <c r="B1521" s="691" t="s">
        <v>1670</v>
      </c>
      <c r="C1521" s="1301" t="s">
        <v>1671</v>
      </c>
      <c r="D1521" s="1301"/>
      <c r="E1521" s="1301"/>
      <c r="F1521" s="1301"/>
      <c r="G1521" s="1301"/>
      <c r="H1521" s="1301"/>
      <c r="I1521" s="1301"/>
      <c r="J1521" s="1301"/>
      <c r="K1521" s="1301"/>
      <c r="L1521" s="1301"/>
      <c r="M1521" s="1302"/>
      <c r="X1521" s="674"/>
      <c r="Y1521" s="675"/>
      <c r="Z1521" s="675"/>
      <c r="AA1521" s="499"/>
      <c r="AB1521" s="509" t="s">
        <v>1671</v>
      </c>
      <c r="AC1521" s="474"/>
      <c r="AD1521" s="540"/>
      <c r="AE1521" s="717"/>
      <c r="AF1521" s="474"/>
      <c r="AG1521" s="717"/>
      <c r="AH1521" s="499"/>
      <c r="AJ1521" s="499"/>
    </row>
    <row r="1522" spans="1:36" s="472" customFormat="1" ht="15" x14ac:dyDescent="0.25">
      <c r="A1522" s="843"/>
      <c r="B1522" s="844"/>
      <c r="C1522" s="844"/>
      <c r="D1522" s="844"/>
      <c r="E1522" s="845" t="s">
        <v>3960</v>
      </c>
      <c r="F1522" s="846"/>
      <c r="G1522" s="847"/>
      <c r="H1522" s="666"/>
      <c r="I1522" s="848">
        <v>465</v>
      </c>
      <c r="J1522" s="849"/>
      <c r="K1522" s="849"/>
      <c r="L1522" s="850"/>
      <c r="M1522" s="851"/>
      <c r="X1522" s="674"/>
      <c r="Y1522" s="675"/>
      <c r="Z1522" s="675"/>
      <c r="AA1522" s="499"/>
      <c r="AC1522" s="474"/>
      <c r="AD1522" s="540"/>
      <c r="AE1522" s="717"/>
      <c r="AF1522" s="474"/>
      <c r="AG1522" s="717"/>
      <c r="AH1522" s="499"/>
      <c r="AJ1522" s="499"/>
    </row>
    <row r="1523" spans="1:36" s="472" customFormat="1" ht="15" x14ac:dyDescent="0.25">
      <c r="A1523" s="843"/>
      <c r="B1523" s="844"/>
      <c r="C1523" s="844"/>
      <c r="D1523" s="844"/>
      <c r="E1523" s="845" t="s">
        <v>3961</v>
      </c>
      <c r="F1523" s="846"/>
      <c r="G1523" s="847"/>
      <c r="H1523" s="666"/>
      <c r="I1523" s="848">
        <v>261</v>
      </c>
      <c r="J1523" s="849"/>
      <c r="K1523" s="849"/>
      <c r="L1523" s="850"/>
      <c r="M1523" s="851"/>
      <c r="X1523" s="674"/>
      <c r="Y1523" s="675"/>
      <c r="Z1523" s="675"/>
      <c r="AA1523" s="499"/>
      <c r="AC1523" s="474"/>
      <c r="AD1523" s="540"/>
      <c r="AE1523" s="717"/>
      <c r="AF1523" s="474"/>
      <c r="AG1523" s="717"/>
      <c r="AH1523" s="499"/>
      <c r="AJ1523" s="499"/>
    </row>
    <row r="1524" spans="1:36" s="472" customFormat="1" ht="15" x14ac:dyDescent="0.25">
      <c r="A1524" s="843"/>
      <c r="B1524" s="844"/>
      <c r="C1524" s="844"/>
      <c r="D1524" s="844"/>
      <c r="E1524" s="845" t="s">
        <v>2707</v>
      </c>
      <c r="F1524" s="846"/>
      <c r="G1524" s="847"/>
      <c r="H1524" s="666"/>
      <c r="I1524" s="848">
        <v>1307</v>
      </c>
      <c r="J1524" s="849"/>
      <c r="K1524" s="849"/>
      <c r="L1524" s="850"/>
      <c r="M1524" s="851"/>
      <c r="X1524" s="674"/>
      <c r="Y1524" s="675"/>
      <c r="Z1524" s="675"/>
      <c r="AA1524" s="499"/>
      <c r="AC1524" s="474"/>
      <c r="AD1524" s="540"/>
      <c r="AE1524" s="717"/>
      <c r="AF1524" s="474"/>
      <c r="AG1524" s="717"/>
      <c r="AH1524" s="499"/>
      <c r="AJ1524" s="499"/>
    </row>
    <row r="1525" spans="1:36" s="472" customFormat="1" ht="23.25" x14ac:dyDescent="0.25">
      <c r="A1525" s="525"/>
      <c r="B1525" s="692" t="s">
        <v>2436</v>
      </c>
      <c r="C1525" s="1303" t="s">
        <v>2437</v>
      </c>
      <c r="D1525" s="1303"/>
      <c r="E1525" s="1303"/>
      <c r="F1525" s="693" t="s">
        <v>3962</v>
      </c>
      <c r="G1525" s="694" t="s">
        <v>2439</v>
      </c>
      <c r="H1525" s="694"/>
      <c r="I1525" s="694">
        <v>580.54999999999995</v>
      </c>
      <c r="J1525" s="694">
        <v>580.54999999999995</v>
      </c>
      <c r="K1525" s="694"/>
      <c r="L1525" s="695"/>
      <c r="M1525" s="696"/>
      <c r="X1525" s="674"/>
      <c r="Y1525" s="675"/>
      <c r="Z1525" s="675"/>
      <c r="AA1525" s="499"/>
      <c r="AC1525" s="474" t="s">
        <v>2437</v>
      </c>
      <c r="AD1525" s="540"/>
      <c r="AE1525" s="717"/>
      <c r="AF1525" s="474"/>
      <c r="AG1525" s="717"/>
      <c r="AH1525" s="499"/>
      <c r="AJ1525" s="499"/>
    </row>
    <row r="1526" spans="1:36" s="472" customFormat="1" ht="79.5" x14ac:dyDescent="0.25">
      <c r="A1526" s="676" t="s">
        <v>1614</v>
      </c>
      <c r="B1526" s="677" t="s">
        <v>2440</v>
      </c>
      <c r="C1526" s="1304" t="s">
        <v>2441</v>
      </c>
      <c r="D1526" s="1304"/>
      <c r="E1526" s="1304"/>
      <c r="F1526" s="719">
        <v>2.6849999999999999E-2</v>
      </c>
      <c r="G1526" s="679">
        <v>5044.5</v>
      </c>
      <c r="H1526" s="679" t="s">
        <v>2442</v>
      </c>
      <c r="I1526" s="679">
        <v>135</v>
      </c>
      <c r="J1526" s="679"/>
      <c r="K1526" s="680" t="s">
        <v>1619</v>
      </c>
      <c r="L1526" s="681">
        <v>0</v>
      </c>
      <c r="M1526" s="681">
        <v>0</v>
      </c>
      <c r="X1526" s="674"/>
      <c r="Y1526" s="675"/>
      <c r="Z1526" s="675"/>
      <c r="AA1526" s="499" t="s">
        <v>2441</v>
      </c>
      <c r="AC1526" s="474"/>
      <c r="AD1526" s="540"/>
      <c r="AE1526" s="717"/>
      <c r="AF1526" s="474"/>
      <c r="AG1526" s="717"/>
      <c r="AH1526" s="499"/>
      <c r="AJ1526" s="499"/>
    </row>
    <row r="1527" spans="1:36" s="472" customFormat="1" ht="15" x14ac:dyDescent="0.25">
      <c r="A1527" s="682"/>
      <c r="B1527" s="683"/>
      <c r="C1527" s="684" t="s">
        <v>3963</v>
      </c>
      <c r="D1527" s="685"/>
      <c r="E1527" s="685"/>
      <c r="F1527" s="685"/>
      <c r="G1527" s="685"/>
      <c r="H1527" s="685"/>
      <c r="I1527" s="685"/>
      <c r="J1527" s="685"/>
      <c r="K1527" s="685"/>
      <c r="L1527" s="685"/>
      <c r="M1527" s="686"/>
      <c r="X1527" s="674"/>
      <c r="Y1527" s="675"/>
      <c r="Z1527" s="675"/>
      <c r="AA1527" s="499"/>
      <c r="AC1527" s="474"/>
      <c r="AD1527" s="540"/>
      <c r="AE1527" s="717"/>
      <c r="AF1527" s="474"/>
      <c r="AG1527" s="717"/>
      <c r="AH1527" s="499"/>
      <c r="AJ1527" s="499"/>
    </row>
    <row r="1528" spans="1:36" s="472" customFormat="1" ht="33.75" x14ac:dyDescent="0.25">
      <c r="A1528" s="560"/>
      <c r="B1528" s="691" t="s">
        <v>1670</v>
      </c>
      <c r="C1528" s="1301" t="s">
        <v>1671</v>
      </c>
      <c r="D1528" s="1301"/>
      <c r="E1528" s="1301"/>
      <c r="F1528" s="1301"/>
      <c r="G1528" s="1301"/>
      <c r="H1528" s="1301"/>
      <c r="I1528" s="1301"/>
      <c r="J1528" s="1301"/>
      <c r="K1528" s="1301"/>
      <c r="L1528" s="1301"/>
      <c r="M1528" s="1302"/>
      <c r="X1528" s="674"/>
      <c r="Y1528" s="675"/>
      <c r="Z1528" s="675"/>
      <c r="AA1528" s="499"/>
      <c r="AB1528" s="509" t="s">
        <v>1671</v>
      </c>
      <c r="AC1528" s="474"/>
      <c r="AD1528" s="540"/>
      <c r="AE1528" s="717"/>
      <c r="AF1528" s="474"/>
      <c r="AG1528" s="717"/>
      <c r="AH1528" s="499"/>
      <c r="AJ1528" s="499"/>
    </row>
    <row r="1529" spans="1:36" s="472" customFormat="1" ht="15" x14ac:dyDescent="0.25">
      <c r="A1529" s="843"/>
      <c r="B1529" s="844"/>
      <c r="C1529" s="844"/>
      <c r="D1529" s="844"/>
      <c r="E1529" s="845" t="s">
        <v>3964</v>
      </c>
      <c r="F1529" s="846"/>
      <c r="G1529" s="847"/>
      <c r="H1529" s="666"/>
      <c r="I1529" s="848">
        <v>17</v>
      </c>
      <c r="J1529" s="849"/>
      <c r="K1529" s="849"/>
      <c r="L1529" s="850"/>
      <c r="M1529" s="851"/>
      <c r="X1529" s="674"/>
      <c r="Y1529" s="675"/>
      <c r="Z1529" s="675"/>
      <c r="AA1529" s="499"/>
      <c r="AC1529" s="474"/>
      <c r="AD1529" s="540"/>
      <c r="AE1529" s="717"/>
      <c r="AF1529" s="474"/>
      <c r="AG1529" s="717"/>
      <c r="AH1529" s="499"/>
      <c r="AJ1529" s="499"/>
    </row>
    <row r="1530" spans="1:36" s="472" customFormat="1" ht="15" x14ac:dyDescent="0.25">
      <c r="A1530" s="843"/>
      <c r="B1530" s="844"/>
      <c r="C1530" s="844"/>
      <c r="D1530" s="844"/>
      <c r="E1530" s="845" t="s">
        <v>3965</v>
      </c>
      <c r="F1530" s="846"/>
      <c r="G1530" s="847"/>
      <c r="H1530" s="666"/>
      <c r="I1530" s="848">
        <v>9</v>
      </c>
      <c r="J1530" s="849"/>
      <c r="K1530" s="849"/>
      <c r="L1530" s="850"/>
      <c r="M1530" s="851"/>
      <c r="X1530" s="674"/>
      <c r="Y1530" s="675"/>
      <c r="Z1530" s="675"/>
      <c r="AA1530" s="499"/>
      <c r="AC1530" s="474"/>
      <c r="AD1530" s="540"/>
      <c r="AE1530" s="717"/>
      <c r="AF1530" s="474"/>
      <c r="AG1530" s="717"/>
      <c r="AH1530" s="499"/>
      <c r="AJ1530" s="499"/>
    </row>
    <row r="1531" spans="1:36" s="472" customFormat="1" ht="15" x14ac:dyDescent="0.25">
      <c r="A1531" s="843"/>
      <c r="B1531" s="844"/>
      <c r="C1531" s="844"/>
      <c r="D1531" s="844"/>
      <c r="E1531" s="845" t="s">
        <v>2707</v>
      </c>
      <c r="F1531" s="846"/>
      <c r="G1531" s="847"/>
      <c r="H1531" s="666"/>
      <c r="I1531" s="848">
        <v>161</v>
      </c>
      <c r="J1531" s="849"/>
      <c r="K1531" s="849"/>
      <c r="L1531" s="850"/>
      <c r="M1531" s="851"/>
      <c r="X1531" s="674"/>
      <c r="Y1531" s="675"/>
      <c r="Z1531" s="675"/>
      <c r="AA1531" s="499"/>
      <c r="AC1531" s="474"/>
      <c r="AD1531" s="540"/>
      <c r="AE1531" s="717"/>
      <c r="AF1531" s="474"/>
      <c r="AG1531" s="717"/>
      <c r="AH1531" s="499"/>
      <c r="AJ1531" s="499"/>
    </row>
    <row r="1532" spans="1:36" s="472" customFormat="1" ht="23.25" x14ac:dyDescent="0.25">
      <c r="A1532" s="525"/>
      <c r="B1532" s="692" t="s">
        <v>651</v>
      </c>
      <c r="C1532" s="1303" t="s">
        <v>1676</v>
      </c>
      <c r="D1532" s="1303"/>
      <c r="E1532" s="1303"/>
      <c r="F1532" s="693" t="s">
        <v>3966</v>
      </c>
      <c r="G1532" s="694">
        <v>0</v>
      </c>
      <c r="H1532" s="694">
        <v>0</v>
      </c>
      <c r="I1532" s="694">
        <v>0</v>
      </c>
      <c r="J1532" s="694"/>
      <c r="K1532" s="694">
        <v>0</v>
      </c>
      <c r="L1532" s="695"/>
      <c r="M1532" s="696"/>
      <c r="X1532" s="674"/>
      <c r="Y1532" s="675"/>
      <c r="Z1532" s="675"/>
      <c r="AA1532" s="499"/>
      <c r="AC1532" s="474" t="s">
        <v>1676</v>
      </c>
      <c r="AD1532" s="540"/>
      <c r="AE1532" s="717"/>
      <c r="AF1532" s="474"/>
      <c r="AG1532" s="717"/>
      <c r="AH1532" s="499"/>
      <c r="AJ1532" s="499"/>
    </row>
    <row r="1533" spans="1:36" s="472" customFormat="1" ht="34.5" x14ac:dyDescent="0.25">
      <c r="A1533" s="525"/>
      <c r="B1533" s="692" t="s">
        <v>2446</v>
      </c>
      <c r="C1533" s="1303" t="s">
        <v>2447</v>
      </c>
      <c r="D1533" s="1303"/>
      <c r="E1533" s="1303"/>
      <c r="F1533" s="693" t="s">
        <v>3967</v>
      </c>
      <c r="G1533" s="694">
        <v>100</v>
      </c>
      <c r="H1533" s="694" t="s">
        <v>2449</v>
      </c>
      <c r="I1533" s="694">
        <v>90</v>
      </c>
      <c r="J1533" s="694"/>
      <c r="K1533" s="694" t="s">
        <v>3968</v>
      </c>
      <c r="L1533" s="695"/>
      <c r="M1533" s="696"/>
      <c r="X1533" s="674"/>
      <c r="Y1533" s="675"/>
      <c r="Z1533" s="675"/>
      <c r="AA1533" s="499"/>
      <c r="AC1533" s="474" t="s">
        <v>2447</v>
      </c>
      <c r="AD1533" s="540"/>
      <c r="AE1533" s="717"/>
      <c r="AF1533" s="474"/>
      <c r="AG1533" s="717"/>
      <c r="AH1533" s="499"/>
      <c r="AJ1533" s="499"/>
    </row>
    <row r="1534" spans="1:36" s="472" customFormat="1" ht="57" x14ac:dyDescent="0.25">
      <c r="A1534" s="676" t="s">
        <v>1620</v>
      </c>
      <c r="B1534" s="677" t="s">
        <v>2451</v>
      </c>
      <c r="C1534" s="1304" t="s">
        <v>2452</v>
      </c>
      <c r="D1534" s="1304"/>
      <c r="E1534" s="1304"/>
      <c r="F1534" s="703">
        <v>115.9162</v>
      </c>
      <c r="G1534" s="679">
        <v>11.46</v>
      </c>
      <c r="H1534" s="679">
        <v>11.46</v>
      </c>
      <c r="I1534" s="679">
        <v>1328</v>
      </c>
      <c r="J1534" s="679"/>
      <c r="K1534" s="680">
        <v>1328</v>
      </c>
      <c r="L1534" s="681">
        <v>0</v>
      </c>
      <c r="M1534" s="681">
        <v>0</v>
      </c>
      <c r="X1534" s="674"/>
      <c r="Y1534" s="675"/>
      <c r="Z1534" s="675"/>
      <c r="AA1534" s="499" t="s">
        <v>2452</v>
      </c>
      <c r="AC1534" s="474"/>
      <c r="AD1534" s="540"/>
      <c r="AE1534" s="717"/>
      <c r="AF1534" s="474"/>
      <c r="AG1534" s="717"/>
      <c r="AH1534" s="499"/>
      <c r="AJ1534" s="499"/>
    </row>
    <row r="1535" spans="1:36" s="472" customFormat="1" ht="15" x14ac:dyDescent="0.25">
      <c r="A1535" s="682"/>
      <c r="B1535" s="683"/>
      <c r="C1535" s="684" t="s">
        <v>3969</v>
      </c>
      <c r="D1535" s="685"/>
      <c r="E1535" s="685"/>
      <c r="F1535" s="685"/>
      <c r="G1535" s="685"/>
      <c r="H1535" s="685"/>
      <c r="I1535" s="685"/>
      <c r="J1535" s="685"/>
      <c r="K1535" s="685"/>
      <c r="L1535" s="685"/>
      <c r="M1535" s="686"/>
      <c r="X1535" s="674"/>
      <c r="Y1535" s="675"/>
      <c r="Z1535" s="675"/>
      <c r="AA1535" s="499"/>
      <c r="AC1535" s="474"/>
      <c r="AD1535" s="540"/>
      <c r="AE1535" s="717"/>
      <c r="AF1535" s="474"/>
      <c r="AG1535" s="717"/>
      <c r="AH1535" s="499"/>
      <c r="AJ1535" s="499"/>
    </row>
    <row r="1536" spans="1:36" s="472" customFormat="1" ht="33.75" x14ac:dyDescent="0.25">
      <c r="A1536" s="560"/>
      <c r="B1536" s="691" t="s">
        <v>1670</v>
      </c>
      <c r="C1536" s="1301" t="s">
        <v>1671</v>
      </c>
      <c r="D1536" s="1301"/>
      <c r="E1536" s="1301"/>
      <c r="F1536" s="1301"/>
      <c r="G1536" s="1301"/>
      <c r="H1536" s="1301"/>
      <c r="I1536" s="1301"/>
      <c r="J1536" s="1301"/>
      <c r="K1536" s="1301"/>
      <c r="L1536" s="1301"/>
      <c r="M1536" s="1302"/>
      <c r="X1536" s="674"/>
      <c r="Y1536" s="675"/>
      <c r="Z1536" s="675"/>
      <c r="AA1536" s="499"/>
      <c r="AB1536" s="509" t="s">
        <v>1671</v>
      </c>
      <c r="AC1536" s="474"/>
      <c r="AD1536" s="540"/>
      <c r="AE1536" s="717"/>
      <c r="AF1536" s="474"/>
      <c r="AG1536" s="717"/>
      <c r="AH1536" s="499"/>
      <c r="AJ1536" s="499"/>
    </row>
    <row r="1537" spans="1:36" s="472" customFormat="1" ht="45" x14ac:dyDescent="0.25">
      <c r="A1537" s="676" t="s">
        <v>1624</v>
      </c>
      <c r="B1537" s="677" t="s">
        <v>3970</v>
      </c>
      <c r="C1537" s="1304" t="s">
        <v>3971</v>
      </c>
      <c r="D1537" s="1304"/>
      <c r="E1537" s="1304"/>
      <c r="F1537" s="678">
        <v>0.89500000000000002</v>
      </c>
      <c r="G1537" s="679" t="s">
        <v>1628</v>
      </c>
      <c r="H1537" s="679" t="s">
        <v>3972</v>
      </c>
      <c r="I1537" s="679">
        <v>473</v>
      </c>
      <c r="J1537" s="679">
        <v>38</v>
      </c>
      <c r="K1537" s="680" t="s">
        <v>1630</v>
      </c>
      <c r="L1537" s="689">
        <v>5.4749999999999996</v>
      </c>
      <c r="M1537" s="710">
        <v>4.9000000000000004</v>
      </c>
      <c r="X1537" s="674"/>
      <c r="Y1537" s="675"/>
      <c r="Z1537" s="675"/>
      <c r="AA1537" s="499" t="s">
        <v>3971</v>
      </c>
      <c r="AC1537" s="474"/>
      <c r="AD1537" s="540"/>
      <c r="AE1537" s="717"/>
      <c r="AF1537" s="474"/>
      <c r="AG1537" s="717"/>
      <c r="AH1537" s="499"/>
      <c r="AJ1537" s="499"/>
    </row>
    <row r="1538" spans="1:36" s="472" customFormat="1" ht="15" x14ac:dyDescent="0.25">
      <c r="A1538" s="682"/>
      <c r="B1538" s="683"/>
      <c r="C1538" s="684" t="s">
        <v>3973</v>
      </c>
      <c r="D1538" s="685"/>
      <c r="E1538" s="685"/>
      <c r="F1538" s="685"/>
      <c r="G1538" s="685"/>
      <c r="H1538" s="685"/>
      <c r="I1538" s="685"/>
      <c r="J1538" s="685"/>
      <c r="K1538" s="685"/>
      <c r="L1538" s="685"/>
      <c r="M1538" s="686"/>
      <c r="X1538" s="674"/>
      <c r="Y1538" s="675"/>
      <c r="Z1538" s="675"/>
      <c r="AA1538" s="499"/>
      <c r="AC1538" s="474"/>
      <c r="AD1538" s="540"/>
      <c r="AE1538" s="717"/>
      <c r="AF1538" s="474"/>
      <c r="AG1538" s="717"/>
      <c r="AH1538" s="499"/>
      <c r="AJ1538" s="499"/>
    </row>
    <row r="1539" spans="1:36" s="472" customFormat="1" ht="33.75" x14ac:dyDescent="0.25">
      <c r="A1539" s="560"/>
      <c r="B1539" s="691" t="s">
        <v>1670</v>
      </c>
      <c r="C1539" s="1301" t="s">
        <v>1671</v>
      </c>
      <c r="D1539" s="1301"/>
      <c r="E1539" s="1301"/>
      <c r="F1539" s="1301"/>
      <c r="G1539" s="1301"/>
      <c r="H1539" s="1301"/>
      <c r="I1539" s="1301"/>
      <c r="J1539" s="1301"/>
      <c r="K1539" s="1301"/>
      <c r="L1539" s="1301"/>
      <c r="M1539" s="1302"/>
      <c r="X1539" s="674"/>
      <c r="Y1539" s="675"/>
      <c r="Z1539" s="675"/>
      <c r="AA1539" s="499"/>
      <c r="AB1539" s="509" t="s">
        <v>1671</v>
      </c>
      <c r="AC1539" s="474"/>
      <c r="AD1539" s="540"/>
      <c r="AE1539" s="717"/>
      <c r="AF1539" s="474"/>
      <c r="AG1539" s="717"/>
      <c r="AH1539" s="499"/>
      <c r="AJ1539" s="499"/>
    </row>
    <row r="1540" spans="1:36" s="472" customFormat="1" ht="15" x14ac:dyDescent="0.25">
      <c r="A1540" s="843"/>
      <c r="B1540" s="844"/>
      <c r="C1540" s="844"/>
      <c r="D1540" s="844"/>
      <c r="E1540" s="845" t="s">
        <v>3974</v>
      </c>
      <c r="F1540" s="846"/>
      <c r="G1540" s="847"/>
      <c r="H1540" s="666"/>
      <c r="I1540" s="848">
        <v>105</v>
      </c>
      <c r="J1540" s="849"/>
      <c r="K1540" s="849"/>
      <c r="L1540" s="850"/>
      <c r="M1540" s="851"/>
      <c r="X1540" s="674"/>
      <c r="Y1540" s="675"/>
      <c r="Z1540" s="675"/>
      <c r="AA1540" s="499"/>
      <c r="AC1540" s="474"/>
      <c r="AD1540" s="540"/>
      <c r="AE1540" s="717"/>
      <c r="AF1540" s="474"/>
      <c r="AG1540" s="717"/>
      <c r="AH1540" s="499"/>
      <c r="AJ1540" s="499"/>
    </row>
    <row r="1541" spans="1:36" s="472" customFormat="1" ht="15" x14ac:dyDescent="0.25">
      <c r="A1541" s="843"/>
      <c r="B1541" s="844"/>
      <c r="C1541" s="844"/>
      <c r="D1541" s="844"/>
      <c r="E1541" s="845" t="s">
        <v>3975</v>
      </c>
      <c r="F1541" s="846"/>
      <c r="G1541" s="847"/>
      <c r="H1541" s="666"/>
      <c r="I1541" s="848">
        <v>56</v>
      </c>
      <c r="J1541" s="849"/>
      <c r="K1541" s="849"/>
      <c r="L1541" s="850"/>
      <c r="M1541" s="851"/>
      <c r="X1541" s="674"/>
      <c r="Y1541" s="675"/>
      <c r="Z1541" s="675"/>
      <c r="AA1541" s="499"/>
      <c r="AC1541" s="474"/>
      <c r="AD1541" s="540"/>
      <c r="AE1541" s="717"/>
      <c r="AF1541" s="474"/>
      <c r="AG1541" s="717"/>
      <c r="AH1541" s="499"/>
      <c r="AJ1541" s="499"/>
    </row>
    <row r="1542" spans="1:36" s="472" customFormat="1" ht="15" x14ac:dyDescent="0.25">
      <c r="A1542" s="843"/>
      <c r="B1542" s="844"/>
      <c r="C1542" s="844"/>
      <c r="D1542" s="844"/>
      <c r="E1542" s="845" t="s">
        <v>2707</v>
      </c>
      <c r="F1542" s="846"/>
      <c r="G1542" s="847"/>
      <c r="H1542" s="666"/>
      <c r="I1542" s="848">
        <v>634</v>
      </c>
      <c r="J1542" s="849"/>
      <c r="K1542" s="849"/>
      <c r="L1542" s="850"/>
      <c r="M1542" s="851"/>
      <c r="X1542" s="674"/>
      <c r="Y1542" s="675"/>
      <c r="Z1542" s="675"/>
      <c r="AA1542" s="499"/>
      <c r="AC1542" s="474"/>
      <c r="AD1542" s="540"/>
      <c r="AE1542" s="717"/>
      <c r="AF1542" s="474"/>
      <c r="AG1542" s="717"/>
      <c r="AH1542" s="499"/>
      <c r="AJ1542" s="499"/>
    </row>
    <row r="1543" spans="1:36" s="472" customFormat="1" ht="23.25" x14ac:dyDescent="0.25">
      <c r="A1543" s="525"/>
      <c r="B1543" s="692" t="s">
        <v>2436</v>
      </c>
      <c r="C1543" s="1303" t="s">
        <v>2437</v>
      </c>
      <c r="D1543" s="1303"/>
      <c r="E1543" s="1303"/>
      <c r="F1543" s="693" t="s">
        <v>3976</v>
      </c>
      <c r="G1543" s="694" t="s">
        <v>2439</v>
      </c>
      <c r="H1543" s="694"/>
      <c r="I1543" s="694">
        <v>38.22</v>
      </c>
      <c r="J1543" s="694">
        <v>38.22</v>
      </c>
      <c r="K1543" s="694"/>
      <c r="L1543" s="695"/>
      <c r="M1543" s="696"/>
      <c r="X1543" s="674"/>
      <c r="Y1543" s="675"/>
      <c r="Z1543" s="675"/>
      <c r="AA1543" s="499"/>
      <c r="AC1543" s="474" t="s">
        <v>2437</v>
      </c>
      <c r="AD1543" s="540"/>
      <c r="AE1543" s="717"/>
      <c r="AF1543" s="474"/>
      <c r="AG1543" s="717"/>
      <c r="AH1543" s="499"/>
      <c r="AJ1543" s="499"/>
    </row>
    <row r="1544" spans="1:36" s="472" customFormat="1" ht="23.25" x14ac:dyDescent="0.25">
      <c r="A1544" s="525"/>
      <c r="B1544" s="692" t="s">
        <v>651</v>
      </c>
      <c r="C1544" s="1303" t="s">
        <v>1676</v>
      </c>
      <c r="D1544" s="1303"/>
      <c r="E1544" s="1303"/>
      <c r="F1544" s="693" t="s">
        <v>3977</v>
      </c>
      <c r="G1544" s="694">
        <v>0</v>
      </c>
      <c r="H1544" s="694">
        <v>0</v>
      </c>
      <c r="I1544" s="694">
        <v>0</v>
      </c>
      <c r="J1544" s="694"/>
      <c r="K1544" s="694">
        <v>0</v>
      </c>
      <c r="L1544" s="695"/>
      <c r="M1544" s="696"/>
      <c r="X1544" s="674"/>
      <c r="Y1544" s="675"/>
      <c r="Z1544" s="675"/>
      <c r="AA1544" s="499"/>
      <c r="AC1544" s="474" t="s">
        <v>1676</v>
      </c>
      <c r="AD1544" s="540"/>
      <c r="AE1544" s="717"/>
      <c r="AF1544" s="474"/>
      <c r="AG1544" s="717"/>
      <c r="AH1544" s="499"/>
      <c r="AJ1544" s="499"/>
    </row>
    <row r="1545" spans="1:36" s="472" customFormat="1" ht="23.25" x14ac:dyDescent="0.25">
      <c r="A1545" s="525"/>
      <c r="B1545" s="692" t="s">
        <v>1983</v>
      </c>
      <c r="C1545" s="1303" t="s">
        <v>1984</v>
      </c>
      <c r="D1545" s="1303"/>
      <c r="E1545" s="1303"/>
      <c r="F1545" s="693" t="s">
        <v>3978</v>
      </c>
      <c r="G1545" s="694">
        <v>79.069999999999993</v>
      </c>
      <c r="H1545" s="694" t="s">
        <v>1986</v>
      </c>
      <c r="I1545" s="694">
        <v>280.7</v>
      </c>
      <c r="J1545" s="694"/>
      <c r="K1545" s="694" t="s">
        <v>3979</v>
      </c>
      <c r="L1545" s="695"/>
      <c r="M1545" s="696"/>
      <c r="X1545" s="674"/>
      <c r="Y1545" s="675"/>
      <c r="Z1545" s="675"/>
      <c r="AA1545" s="499"/>
      <c r="AC1545" s="474" t="s">
        <v>1984</v>
      </c>
      <c r="AD1545" s="540"/>
      <c r="AE1545" s="717"/>
      <c r="AF1545" s="474"/>
      <c r="AG1545" s="717"/>
      <c r="AH1545" s="499"/>
      <c r="AJ1545" s="499"/>
    </row>
    <row r="1546" spans="1:36" s="472" customFormat="1" ht="34.5" x14ac:dyDescent="0.25">
      <c r="A1546" s="525"/>
      <c r="B1546" s="692" t="s">
        <v>3909</v>
      </c>
      <c r="C1546" s="1303" t="s">
        <v>3910</v>
      </c>
      <c r="D1546" s="1303"/>
      <c r="E1546" s="1303"/>
      <c r="F1546" s="693" t="s">
        <v>3980</v>
      </c>
      <c r="G1546" s="694">
        <v>89.54</v>
      </c>
      <c r="H1546" s="694" t="s">
        <v>3912</v>
      </c>
      <c r="I1546" s="694">
        <v>6.27</v>
      </c>
      <c r="J1546" s="694"/>
      <c r="K1546" s="694" t="s">
        <v>3981</v>
      </c>
      <c r="L1546" s="695"/>
      <c r="M1546" s="696"/>
      <c r="X1546" s="674"/>
      <c r="Y1546" s="675"/>
      <c r="Z1546" s="675"/>
      <c r="AA1546" s="499"/>
      <c r="AC1546" s="474" t="s">
        <v>3910</v>
      </c>
      <c r="AD1546" s="540"/>
      <c r="AE1546" s="717"/>
      <c r="AF1546" s="474"/>
      <c r="AG1546" s="717"/>
      <c r="AH1546" s="499"/>
      <c r="AJ1546" s="499"/>
    </row>
    <row r="1547" spans="1:36" s="472" customFormat="1" ht="45.75" x14ac:dyDescent="0.25">
      <c r="A1547" s="525"/>
      <c r="B1547" s="692" t="s">
        <v>3982</v>
      </c>
      <c r="C1547" s="1303" t="s">
        <v>3983</v>
      </c>
      <c r="D1547" s="1303"/>
      <c r="E1547" s="1303"/>
      <c r="F1547" s="693" t="s">
        <v>3984</v>
      </c>
      <c r="G1547" s="694">
        <v>108.4</v>
      </c>
      <c r="H1547" s="694"/>
      <c r="I1547" s="694">
        <v>3.88</v>
      </c>
      <c r="J1547" s="694"/>
      <c r="K1547" s="694"/>
      <c r="L1547" s="695"/>
      <c r="M1547" s="696"/>
      <c r="X1547" s="674"/>
      <c r="Y1547" s="675"/>
      <c r="Z1547" s="675"/>
      <c r="AA1547" s="499"/>
      <c r="AC1547" s="474" t="s">
        <v>3983</v>
      </c>
      <c r="AD1547" s="540"/>
      <c r="AE1547" s="717"/>
      <c r="AF1547" s="474"/>
      <c r="AG1547" s="717"/>
      <c r="AH1547" s="499"/>
      <c r="AJ1547" s="499"/>
    </row>
    <row r="1548" spans="1:36" s="472" customFormat="1" ht="22.5" x14ac:dyDescent="0.25">
      <c r="A1548" s="1316" t="s">
        <v>1429</v>
      </c>
      <c r="B1548" s="1317"/>
      <c r="C1548" s="1317"/>
      <c r="D1548" s="1317"/>
      <c r="E1548" s="1317"/>
      <c r="F1548" s="1317"/>
      <c r="G1548" s="1317"/>
      <c r="H1548" s="1318"/>
      <c r="I1548" s="679">
        <v>101018</v>
      </c>
      <c r="J1548" s="679">
        <v>62502</v>
      </c>
      <c r="K1548" s="679" t="s">
        <v>3985</v>
      </c>
      <c r="L1548" s="699"/>
      <c r="M1548" s="690">
        <v>7505.47</v>
      </c>
      <c r="X1548" s="674"/>
      <c r="Y1548" s="675"/>
      <c r="Z1548" s="675"/>
      <c r="AA1548" s="499"/>
      <c r="AC1548" s="474"/>
      <c r="AD1548" s="540"/>
      <c r="AE1548" s="717"/>
      <c r="AF1548" s="474"/>
      <c r="AG1548" s="717"/>
      <c r="AH1548" s="499" t="s">
        <v>1429</v>
      </c>
      <c r="AJ1548" s="499"/>
    </row>
    <row r="1549" spans="1:36" s="472" customFormat="1" ht="15" x14ac:dyDescent="0.25">
      <c r="A1549" s="1316" t="s">
        <v>1431</v>
      </c>
      <c r="B1549" s="1317"/>
      <c r="C1549" s="1317"/>
      <c r="D1549" s="1317"/>
      <c r="E1549" s="1317"/>
      <c r="F1549" s="1317"/>
      <c r="G1549" s="1317"/>
      <c r="H1549" s="1318"/>
      <c r="I1549" s="679">
        <v>49104</v>
      </c>
      <c r="J1549" s="679"/>
      <c r="K1549" s="679"/>
      <c r="L1549" s="699"/>
      <c r="M1549" s="699"/>
      <c r="X1549" s="674"/>
      <c r="Y1549" s="675"/>
      <c r="Z1549" s="675"/>
      <c r="AA1549" s="499"/>
      <c r="AC1549" s="474"/>
      <c r="AD1549" s="540"/>
      <c r="AE1549" s="717"/>
      <c r="AF1549" s="474"/>
      <c r="AG1549" s="717"/>
      <c r="AH1549" s="499" t="s">
        <v>1431</v>
      </c>
      <c r="AJ1549" s="499"/>
    </row>
    <row r="1550" spans="1:36" s="472" customFormat="1" ht="15" x14ac:dyDescent="0.25">
      <c r="A1550" s="1319" t="s">
        <v>1696</v>
      </c>
      <c r="B1550" s="1320"/>
      <c r="C1550" s="1320"/>
      <c r="D1550" s="1320"/>
      <c r="E1550" s="1320"/>
      <c r="F1550" s="1320"/>
      <c r="G1550" s="1320"/>
      <c r="H1550" s="1321"/>
      <c r="I1550" s="700"/>
      <c r="J1550" s="700"/>
      <c r="K1550" s="700"/>
      <c r="L1550" s="701"/>
      <c r="M1550" s="701"/>
      <c r="X1550" s="674"/>
      <c r="Y1550" s="675"/>
      <c r="Z1550" s="675"/>
      <c r="AA1550" s="499"/>
      <c r="AC1550" s="474"/>
      <c r="AD1550" s="540"/>
      <c r="AE1550" s="717"/>
      <c r="AF1550" s="474"/>
      <c r="AG1550" s="717"/>
      <c r="AH1550" s="499"/>
      <c r="AI1550" s="509" t="s">
        <v>1696</v>
      </c>
      <c r="AJ1550" s="499"/>
    </row>
    <row r="1551" spans="1:36" s="472" customFormat="1" ht="15" x14ac:dyDescent="0.25">
      <c r="A1551" s="1319" t="s">
        <v>3986</v>
      </c>
      <c r="B1551" s="1320"/>
      <c r="C1551" s="1320"/>
      <c r="D1551" s="1320"/>
      <c r="E1551" s="1320"/>
      <c r="F1551" s="1320"/>
      <c r="G1551" s="1320"/>
      <c r="H1551" s="1321"/>
      <c r="I1551" s="700">
        <v>14708</v>
      </c>
      <c r="J1551" s="700"/>
      <c r="K1551" s="700"/>
      <c r="L1551" s="701"/>
      <c r="M1551" s="701"/>
      <c r="X1551" s="674"/>
      <c r="Y1551" s="675"/>
      <c r="Z1551" s="675"/>
      <c r="AA1551" s="499"/>
      <c r="AC1551" s="474"/>
      <c r="AD1551" s="540"/>
      <c r="AE1551" s="717"/>
      <c r="AF1551" s="474"/>
      <c r="AG1551" s="717"/>
      <c r="AH1551" s="499"/>
      <c r="AI1551" s="509" t="s">
        <v>3986</v>
      </c>
      <c r="AJ1551" s="499"/>
    </row>
    <row r="1552" spans="1:36" s="472" customFormat="1" ht="15" x14ac:dyDescent="0.25">
      <c r="A1552" s="1319" t="s">
        <v>3987</v>
      </c>
      <c r="B1552" s="1320"/>
      <c r="C1552" s="1320"/>
      <c r="D1552" s="1320"/>
      <c r="E1552" s="1320"/>
      <c r="F1552" s="1320"/>
      <c r="G1552" s="1320"/>
      <c r="H1552" s="1321"/>
      <c r="I1552" s="700">
        <v>31724</v>
      </c>
      <c r="J1552" s="700"/>
      <c r="K1552" s="700"/>
      <c r="L1552" s="701"/>
      <c r="M1552" s="701"/>
      <c r="X1552" s="674"/>
      <c r="Y1552" s="675"/>
      <c r="Z1552" s="675"/>
      <c r="AA1552" s="499"/>
      <c r="AC1552" s="474"/>
      <c r="AD1552" s="540"/>
      <c r="AE1552" s="717"/>
      <c r="AF1552" s="474"/>
      <c r="AG1552" s="717"/>
      <c r="AH1552" s="499"/>
      <c r="AI1552" s="509" t="s">
        <v>3987</v>
      </c>
      <c r="AJ1552" s="499"/>
    </row>
    <row r="1553" spans="1:36" s="472" customFormat="1" ht="15" x14ac:dyDescent="0.25">
      <c r="A1553" s="1319" t="s">
        <v>3988</v>
      </c>
      <c r="B1553" s="1320"/>
      <c r="C1553" s="1320"/>
      <c r="D1553" s="1320"/>
      <c r="E1553" s="1320"/>
      <c r="F1553" s="1320"/>
      <c r="G1553" s="1320"/>
      <c r="H1553" s="1321"/>
      <c r="I1553" s="700">
        <v>803</v>
      </c>
      <c r="J1553" s="700"/>
      <c r="K1553" s="700"/>
      <c r="L1553" s="701"/>
      <c r="M1553" s="701"/>
      <c r="X1553" s="674"/>
      <c r="Y1553" s="675"/>
      <c r="Z1553" s="675"/>
      <c r="AA1553" s="499"/>
      <c r="AC1553" s="474"/>
      <c r="AD1553" s="540"/>
      <c r="AE1553" s="717"/>
      <c r="AF1553" s="474"/>
      <c r="AG1553" s="717"/>
      <c r="AH1553" s="499"/>
      <c r="AI1553" s="509" t="s">
        <v>3988</v>
      </c>
      <c r="AJ1553" s="499"/>
    </row>
    <row r="1554" spans="1:36" s="472" customFormat="1" ht="15" x14ac:dyDescent="0.25">
      <c r="A1554" s="1319" t="s">
        <v>3989</v>
      </c>
      <c r="B1554" s="1320"/>
      <c r="C1554" s="1320"/>
      <c r="D1554" s="1320"/>
      <c r="E1554" s="1320"/>
      <c r="F1554" s="1320"/>
      <c r="G1554" s="1320"/>
      <c r="H1554" s="1321"/>
      <c r="I1554" s="700">
        <v>1869</v>
      </c>
      <c r="J1554" s="700"/>
      <c r="K1554" s="700"/>
      <c r="L1554" s="701"/>
      <c r="M1554" s="701"/>
      <c r="X1554" s="674"/>
      <c r="Y1554" s="675"/>
      <c r="Z1554" s="675"/>
      <c r="AA1554" s="499"/>
      <c r="AC1554" s="474"/>
      <c r="AD1554" s="540"/>
      <c r="AE1554" s="717"/>
      <c r="AF1554" s="474"/>
      <c r="AG1554" s="717"/>
      <c r="AH1554" s="499"/>
      <c r="AI1554" s="509" t="s">
        <v>3989</v>
      </c>
      <c r="AJ1554" s="499"/>
    </row>
    <row r="1555" spans="1:36" s="472" customFormat="1" ht="15" x14ac:dyDescent="0.25">
      <c r="A1555" s="1316" t="s">
        <v>1432</v>
      </c>
      <c r="B1555" s="1317"/>
      <c r="C1555" s="1317"/>
      <c r="D1555" s="1317"/>
      <c r="E1555" s="1317"/>
      <c r="F1555" s="1317"/>
      <c r="G1555" s="1317"/>
      <c r="H1555" s="1318"/>
      <c r="I1555" s="679">
        <v>28431</v>
      </c>
      <c r="J1555" s="679"/>
      <c r="K1555" s="679"/>
      <c r="L1555" s="699"/>
      <c r="M1555" s="699"/>
      <c r="X1555" s="674"/>
      <c r="Y1555" s="675"/>
      <c r="Z1555" s="675"/>
      <c r="AA1555" s="499"/>
      <c r="AC1555" s="474"/>
      <c r="AD1555" s="540"/>
      <c r="AE1555" s="717"/>
      <c r="AF1555" s="474"/>
      <c r="AG1555" s="717"/>
      <c r="AH1555" s="499" t="s">
        <v>1432</v>
      </c>
      <c r="AJ1555" s="499"/>
    </row>
    <row r="1556" spans="1:36" s="472" customFormat="1" ht="15" x14ac:dyDescent="0.25">
      <c r="A1556" s="1319" t="s">
        <v>1696</v>
      </c>
      <c r="B1556" s="1320"/>
      <c r="C1556" s="1320"/>
      <c r="D1556" s="1320"/>
      <c r="E1556" s="1320"/>
      <c r="F1556" s="1320"/>
      <c r="G1556" s="1320"/>
      <c r="H1556" s="1321"/>
      <c r="I1556" s="700"/>
      <c r="J1556" s="700"/>
      <c r="K1556" s="700"/>
      <c r="L1556" s="701"/>
      <c r="M1556" s="701"/>
      <c r="X1556" s="674"/>
      <c r="Y1556" s="675"/>
      <c r="Z1556" s="675"/>
      <c r="AA1556" s="499"/>
      <c r="AC1556" s="474"/>
      <c r="AD1556" s="540"/>
      <c r="AE1556" s="717"/>
      <c r="AF1556" s="474"/>
      <c r="AG1556" s="717"/>
      <c r="AH1556" s="499"/>
      <c r="AI1556" s="509" t="s">
        <v>1696</v>
      </c>
      <c r="AJ1556" s="499"/>
    </row>
    <row r="1557" spans="1:36" s="472" customFormat="1" ht="15" x14ac:dyDescent="0.25">
      <c r="A1557" s="1319" t="s">
        <v>3990</v>
      </c>
      <c r="B1557" s="1320"/>
      <c r="C1557" s="1320"/>
      <c r="D1557" s="1320"/>
      <c r="E1557" s="1320"/>
      <c r="F1557" s="1320"/>
      <c r="G1557" s="1320"/>
      <c r="H1557" s="1321"/>
      <c r="I1557" s="700">
        <v>8914</v>
      </c>
      <c r="J1557" s="700"/>
      <c r="K1557" s="700"/>
      <c r="L1557" s="701"/>
      <c r="M1557" s="701"/>
      <c r="X1557" s="674"/>
      <c r="Y1557" s="675"/>
      <c r="Z1557" s="675"/>
      <c r="AA1557" s="499"/>
      <c r="AC1557" s="474"/>
      <c r="AD1557" s="540"/>
      <c r="AE1557" s="717"/>
      <c r="AF1557" s="474"/>
      <c r="AG1557" s="717"/>
      <c r="AH1557" s="499"/>
      <c r="AI1557" s="509" t="s">
        <v>3990</v>
      </c>
      <c r="AJ1557" s="499"/>
    </row>
    <row r="1558" spans="1:36" s="472" customFormat="1" ht="15" x14ac:dyDescent="0.25">
      <c r="A1558" s="1319" t="s">
        <v>3991</v>
      </c>
      <c r="B1558" s="1320"/>
      <c r="C1558" s="1320"/>
      <c r="D1558" s="1320"/>
      <c r="E1558" s="1320"/>
      <c r="F1558" s="1320"/>
      <c r="G1558" s="1320"/>
      <c r="H1558" s="1321"/>
      <c r="I1558" s="700">
        <v>17844</v>
      </c>
      <c r="J1558" s="700"/>
      <c r="K1558" s="700"/>
      <c r="L1558" s="701"/>
      <c r="M1558" s="701"/>
      <c r="X1558" s="674"/>
      <c r="Y1558" s="675"/>
      <c r="Z1558" s="675"/>
      <c r="AA1558" s="499"/>
      <c r="AC1558" s="474"/>
      <c r="AD1558" s="540"/>
      <c r="AE1558" s="717"/>
      <c r="AF1558" s="474"/>
      <c r="AG1558" s="717"/>
      <c r="AH1558" s="499"/>
      <c r="AI1558" s="509" t="s">
        <v>3991</v>
      </c>
      <c r="AJ1558" s="499"/>
    </row>
    <row r="1559" spans="1:36" s="472" customFormat="1" ht="15" x14ac:dyDescent="0.25">
      <c r="A1559" s="1319" t="s">
        <v>3992</v>
      </c>
      <c r="B1559" s="1320"/>
      <c r="C1559" s="1320"/>
      <c r="D1559" s="1320"/>
      <c r="E1559" s="1320"/>
      <c r="F1559" s="1320"/>
      <c r="G1559" s="1320"/>
      <c r="H1559" s="1321"/>
      <c r="I1559" s="700">
        <v>423</v>
      </c>
      <c r="J1559" s="700"/>
      <c r="K1559" s="700"/>
      <c r="L1559" s="701"/>
      <c r="M1559" s="701"/>
      <c r="X1559" s="674"/>
      <c r="Y1559" s="675"/>
      <c r="Z1559" s="675"/>
      <c r="AA1559" s="499"/>
      <c r="AC1559" s="474"/>
      <c r="AD1559" s="540"/>
      <c r="AE1559" s="717"/>
      <c r="AF1559" s="474"/>
      <c r="AG1559" s="717"/>
      <c r="AH1559" s="499"/>
      <c r="AI1559" s="509" t="s">
        <v>3992</v>
      </c>
      <c r="AJ1559" s="499"/>
    </row>
    <row r="1560" spans="1:36" s="472" customFormat="1" ht="15" x14ac:dyDescent="0.25">
      <c r="A1560" s="1319" t="s">
        <v>3993</v>
      </c>
      <c r="B1560" s="1320"/>
      <c r="C1560" s="1320"/>
      <c r="D1560" s="1320"/>
      <c r="E1560" s="1320"/>
      <c r="F1560" s="1320"/>
      <c r="G1560" s="1320"/>
      <c r="H1560" s="1321"/>
      <c r="I1560" s="700">
        <v>1250</v>
      </c>
      <c r="J1560" s="700"/>
      <c r="K1560" s="700"/>
      <c r="L1560" s="701"/>
      <c r="M1560" s="701"/>
      <c r="X1560" s="674"/>
      <c r="Y1560" s="675"/>
      <c r="Z1560" s="675"/>
      <c r="AA1560" s="499"/>
      <c r="AC1560" s="474"/>
      <c r="AD1560" s="540"/>
      <c r="AE1560" s="717"/>
      <c r="AF1560" s="474"/>
      <c r="AG1560" s="717"/>
      <c r="AH1560" s="499"/>
      <c r="AI1560" s="509" t="s">
        <v>3993</v>
      </c>
      <c r="AJ1560" s="499"/>
    </row>
    <row r="1561" spans="1:36" s="472" customFormat="1" ht="15" x14ac:dyDescent="0.25">
      <c r="A1561" s="1316" t="s">
        <v>2459</v>
      </c>
      <c r="B1561" s="1317"/>
      <c r="C1561" s="1317"/>
      <c r="D1561" s="1317"/>
      <c r="E1561" s="1317"/>
      <c r="F1561" s="1317"/>
      <c r="G1561" s="1317"/>
      <c r="H1561" s="1318"/>
      <c r="I1561" s="679"/>
      <c r="J1561" s="679"/>
      <c r="K1561" s="679"/>
      <c r="L1561" s="699"/>
      <c r="M1561" s="699"/>
      <c r="X1561" s="674"/>
      <c r="Y1561" s="675"/>
      <c r="Z1561" s="675"/>
      <c r="AA1561" s="499"/>
      <c r="AC1561" s="474"/>
      <c r="AD1561" s="540"/>
      <c r="AE1561" s="717"/>
      <c r="AF1561" s="474"/>
      <c r="AG1561" s="717"/>
      <c r="AH1561" s="499" t="s">
        <v>2459</v>
      </c>
      <c r="AJ1561" s="499"/>
    </row>
    <row r="1562" spans="1:36" s="472" customFormat="1" ht="23.25" x14ac:dyDescent="0.25">
      <c r="A1562" s="1319" t="s">
        <v>3994</v>
      </c>
      <c r="B1562" s="1320"/>
      <c r="C1562" s="1320"/>
      <c r="D1562" s="1320"/>
      <c r="E1562" s="1320"/>
      <c r="F1562" s="1320"/>
      <c r="G1562" s="1320"/>
      <c r="H1562" s="1321"/>
      <c r="I1562" s="700"/>
      <c r="J1562" s="700"/>
      <c r="K1562" s="700"/>
      <c r="L1562" s="701"/>
      <c r="M1562" s="701"/>
      <c r="X1562" s="674"/>
      <c r="Y1562" s="675"/>
      <c r="Z1562" s="675"/>
      <c r="AA1562" s="499"/>
      <c r="AC1562" s="474"/>
      <c r="AD1562" s="540"/>
      <c r="AE1562" s="717"/>
      <c r="AF1562" s="474"/>
      <c r="AG1562" s="717"/>
      <c r="AH1562" s="499"/>
      <c r="AI1562" s="509" t="s">
        <v>3994</v>
      </c>
      <c r="AJ1562" s="499"/>
    </row>
    <row r="1563" spans="1:36" s="472" customFormat="1" ht="15" x14ac:dyDescent="0.25">
      <c r="A1563" s="1319" t="s">
        <v>3995</v>
      </c>
      <c r="B1563" s="1320"/>
      <c r="C1563" s="1320"/>
      <c r="D1563" s="1320"/>
      <c r="E1563" s="1320"/>
      <c r="F1563" s="1320"/>
      <c r="G1563" s="1320"/>
      <c r="H1563" s="1321"/>
      <c r="I1563" s="700">
        <v>22285</v>
      </c>
      <c r="J1563" s="700">
        <v>22285</v>
      </c>
      <c r="K1563" s="700"/>
      <c r="L1563" s="701"/>
      <c r="M1563" s="702">
        <v>2659.28</v>
      </c>
      <c r="X1563" s="674"/>
      <c r="Y1563" s="675"/>
      <c r="Z1563" s="675"/>
      <c r="AA1563" s="499"/>
      <c r="AC1563" s="474"/>
      <c r="AD1563" s="540"/>
      <c r="AE1563" s="717"/>
      <c r="AF1563" s="474"/>
      <c r="AG1563" s="717"/>
      <c r="AH1563" s="499"/>
      <c r="AI1563" s="509" t="s">
        <v>3995</v>
      </c>
      <c r="AJ1563" s="499"/>
    </row>
    <row r="1564" spans="1:36" s="472" customFormat="1" ht="15" x14ac:dyDescent="0.25">
      <c r="A1564" s="1319" t="s">
        <v>3996</v>
      </c>
      <c r="B1564" s="1320"/>
      <c r="C1564" s="1320"/>
      <c r="D1564" s="1320"/>
      <c r="E1564" s="1320"/>
      <c r="F1564" s="1320"/>
      <c r="G1564" s="1320"/>
      <c r="H1564" s="1321"/>
      <c r="I1564" s="700">
        <v>14708</v>
      </c>
      <c r="J1564" s="700"/>
      <c r="K1564" s="700"/>
      <c r="L1564" s="701"/>
      <c r="M1564" s="701"/>
      <c r="X1564" s="674"/>
      <c r="Y1564" s="675"/>
      <c r="Z1564" s="675"/>
      <c r="AA1564" s="499"/>
      <c r="AC1564" s="474"/>
      <c r="AD1564" s="540"/>
      <c r="AE1564" s="717"/>
      <c r="AF1564" s="474"/>
      <c r="AG1564" s="717"/>
      <c r="AH1564" s="499"/>
      <c r="AI1564" s="509" t="s">
        <v>3996</v>
      </c>
      <c r="AJ1564" s="499"/>
    </row>
    <row r="1565" spans="1:36" s="472" customFormat="1" ht="15" x14ac:dyDescent="0.25">
      <c r="A1565" s="1319" t="s">
        <v>3997</v>
      </c>
      <c r="B1565" s="1320"/>
      <c r="C1565" s="1320"/>
      <c r="D1565" s="1320"/>
      <c r="E1565" s="1320"/>
      <c r="F1565" s="1320"/>
      <c r="G1565" s="1320"/>
      <c r="H1565" s="1321"/>
      <c r="I1565" s="700">
        <v>8914</v>
      </c>
      <c r="J1565" s="700"/>
      <c r="K1565" s="700"/>
      <c r="L1565" s="701"/>
      <c r="M1565" s="701"/>
      <c r="X1565" s="674"/>
      <c r="Y1565" s="675"/>
      <c r="Z1565" s="675"/>
      <c r="AA1565" s="499"/>
      <c r="AC1565" s="474"/>
      <c r="AD1565" s="540"/>
      <c r="AE1565" s="717"/>
      <c r="AF1565" s="474"/>
      <c r="AG1565" s="717"/>
      <c r="AH1565" s="499"/>
      <c r="AI1565" s="509" t="s">
        <v>3997</v>
      </c>
      <c r="AJ1565" s="499"/>
    </row>
    <row r="1566" spans="1:36" s="472" customFormat="1" ht="15" x14ac:dyDescent="0.25">
      <c r="A1566" s="1319" t="s">
        <v>2466</v>
      </c>
      <c r="B1566" s="1320"/>
      <c r="C1566" s="1320"/>
      <c r="D1566" s="1320"/>
      <c r="E1566" s="1320"/>
      <c r="F1566" s="1320"/>
      <c r="G1566" s="1320"/>
      <c r="H1566" s="1321"/>
      <c r="I1566" s="700">
        <v>45907</v>
      </c>
      <c r="J1566" s="700"/>
      <c r="K1566" s="700"/>
      <c r="L1566" s="701"/>
      <c r="M1566" s="702">
        <v>2659.28</v>
      </c>
      <c r="X1566" s="674"/>
      <c r="Y1566" s="675"/>
      <c r="Z1566" s="675"/>
      <c r="AA1566" s="499"/>
      <c r="AC1566" s="474"/>
      <c r="AD1566" s="540"/>
      <c r="AE1566" s="717"/>
      <c r="AF1566" s="474"/>
      <c r="AG1566" s="717"/>
      <c r="AH1566" s="499"/>
      <c r="AI1566" s="509" t="s">
        <v>2466</v>
      </c>
      <c r="AJ1566" s="499"/>
    </row>
    <row r="1567" spans="1:36" s="472" customFormat="1" ht="15" x14ac:dyDescent="0.25">
      <c r="A1567" s="1319" t="s">
        <v>3998</v>
      </c>
      <c r="B1567" s="1320"/>
      <c r="C1567" s="1320"/>
      <c r="D1567" s="1320"/>
      <c r="E1567" s="1320"/>
      <c r="F1567" s="1320"/>
      <c r="G1567" s="1320"/>
      <c r="H1567" s="1321"/>
      <c r="I1567" s="700"/>
      <c r="J1567" s="700"/>
      <c r="K1567" s="700"/>
      <c r="L1567" s="701"/>
      <c r="M1567" s="701"/>
      <c r="X1567" s="674"/>
      <c r="Y1567" s="675"/>
      <c r="Z1567" s="675"/>
      <c r="AA1567" s="499"/>
      <c r="AC1567" s="474"/>
      <c r="AD1567" s="540"/>
      <c r="AE1567" s="717"/>
      <c r="AF1567" s="474"/>
      <c r="AG1567" s="717"/>
      <c r="AH1567" s="499"/>
      <c r="AI1567" s="509" t="s">
        <v>3998</v>
      </c>
      <c r="AJ1567" s="499"/>
    </row>
    <row r="1568" spans="1:36" s="472" customFormat="1" ht="22.5" x14ac:dyDescent="0.25">
      <c r="A1568" s="1319" t="s">
        <v>3999</v>
      </c>
      <c r="B1568" s="1320"/>
      <c r="C1568" s="1320"/>
      <c r="D1568" s="1320"/>
      <c r="E1568" s="1320"/>
      <c r="F1568" s="1320"/>
      <c r="G1568" s="1320"/>
      <c r="H1568" s="1321"/>
      <c r="I1568" s="700">
        <v>39204</v>
      </c>
      <c r="J1568" s="700">
        <v>39055</v>
      </c>
      <c r="K1568" s="700" t="s">
        <v>1589</v>
      </c>
      <c r="L1568" s="701"/>
      <c r="M1568" s="702">
        <v>4699.7299999999996</v>
      </c>
      <c r="X1568" s="674"/>
      <c r="Y1568" s="675"/>
      <c r="Z1568" s="675"/>
      <c r="AA1568" s="499"/>
      <c r="AC1568" s="474"/>
      <c r="AD1568" s="540"/>
      <c r="AE1568" s="717"/>
      <c r="AF1568" s="474"/>
      <c r="AG1568" s="717"/>
      <c r="AH1568" s="499"/>
      <c r="AI1568" s="509" t="s">
        <v>3999</v>
      </c>
      <c r="AJ1568" s="499"/>
    </row>
    <row r="1569" spans="1:36" s="472" customFormat="1" ht="15" x14ac:dyDescent="0.25">
      <c r="A1569" s="1319" t="s">
        <v>4000</v>
      </c>
      <c r="B1569" s="1320"/>
      <c r="C1569" s="1320"/>
      <c r="D1569" s="1320"/>
      <c r="E1569" s="1320"/>
      <c r="F1569" s="1320"/>
      <c r="G1569" s="1320"/>
      <c r="H1569" s="1321"/>
      <c r="I1569" s="700">
        <v>31259</v>
      </c>
      <c r="J1569" s="700"/>
      <c r="K1569" s="700"/>
      <c r="L1569" s="701"/>
      <c r="M1569" s="701"/>
      <c r="X1569" s="674"/>
      <c r="Y1569" s="675"/>
      <c r="Z1569" s="675"/>
      <c r="AA1569" s="499"/>
      <c r="AC1569" s="474"/>
      <c r="AD1569" s="540"/>
      <c r="AE1569" s="717"/>
      <c r="AF1569" s="474"/>
      <c r="AG1569" s="717"/>
      <c r="AH1569" s="499"/>
      <c r="AI1569" s="509" t="s">
        <v>4000</v>
      </c>
      <c r="AJ1569" s="499"/>
    </row>
    <row r="1570" spans="1:36" s="472" customFormat="1" ht="15" x14ac:dyDescent="0.25">
      <c r="A1570" s="1319" t="s">
        <v>4001</v>
      </c>
      <c r="B1570" s="1320"/>
      <c r="C1570" s="1320"/>
      <c r="D1570" s="1320"/>
      <c r="E1570" s="1320"/>
      <c r="F1570" s="1320"/>
      <c r="G1570" s="1320"/>
      <c r="H1570" s="1321"/>
      <c r="I1570" s="700">
        <v>17583</v>
      </c>
      <c r="J1570" s="700"/>
      <c r="K1570" s="700"/>
      <c r="L1570" s="701"/>
      <c r="M1570" s="701"/>
      <c r="X1570" s="674"/>
      <c r="Y1570" s="675"/>
      <c r="Z1570" s="675"/>
      <c r="AA1570" s="499"/>
      <c r="AC1570" s="474"/>
      <c r="AD1570" s="540"/>
      <c r="AE1570" s="717"/>
      <c r="AF1570" s="474"/>
      <c r="AG1570" s="717"/>
      <c r="AH1570" s="499"/>
      <c r="AI1570" s="509" t="s">
        <v>4001</v>
      </c>
      <c r="AJ1570" s="499"/>
    </row>
    <row r="1571" spans="1:36" s="472" customFormat="1" ht="15" x14ac:dyDescent="0.25">
      <c r="A1571" s="1319" t="s">
        <v>2466</v>
      </c>
      <c r="B1571" s="1320"/>
      <c r="C1571" s="1320"/>
      <c r="D1571" s="1320"/>
      <c r="E1571" s="1320"/>
      <c r="F1571" s="1320"/>
      <c r="G1571" s="1320"/>
      <c r="H1571" s="1321"/>
      <c r="I1571" s="700">
        <v>88046</v>
      </c>
      <c r="J1571" s="700"/>
      <c r="K1571" s="700"/>
      <c r="L1571" s="701"/>
      <c r="M1571" s="702">
        <v>4699.7299999999996</v>
      </c>
      <c r="X1571" s="674"/>
      <c r="Y1571" s="675"/>
      <c r="Z1571" s="675"/>
      <c r="AA1571" s="499"/>
      <c r="AC1571" s="474"/>
      <c r="AD1571" s="540"/>
      <c r="AE1571" s="717"/>
      <c r="AF1571" s="474"/>
      <c r="AG1571" s="717"/>
      <c r="AH1571" s="499"/>
      <c r="AI1571" s="509" t="s">
        <v>2466</v>
      </c>
      <c r="AJ1571" s="499"/>
    </row>
    <row r="1572" spans="1:36" s="472" customFormat="1" ht="15" x14ac:dyDescent="0.25">
      <c r="A1572" s="1319" t="s">
        <v>4002</v>
      </c>
      <c r="B1572" s="1320"/>
      <c r="C1572" s="1320"/>
      <c r="D1572" s="1320"/>
      <c r="E1572" s="1320"/>
      <c r="F1572" s="1320"/>
      <c r="G1572" s="1320"/>
      <c r="H1572" s="1321"/>
      <c r="I1572" s="700"/>
      <c r="J1572" s="700"/>
      <c r="K1572" s="700"/>
      <c r="L1572" s="701"/>
      <c r="M1572" s="701"/>
      <c r="X1572" s="674"/>
      <c r="Y1572" s="675"/>
      <c r="Z1572" s="675"/>
      <c r="AA1572" s="499"/>
      <c r="AC1572" s="474"/>
      <c r="AD1572" s="540"/>
      <c r="AE1572" s="717"/>
      <c r="AF1572" s="474"/>
      <c r="AG1572" s="717"/>
      <c r="AH1572" s="499"/>
      <c r="AI1572" s="509" t="s">
        <v>4002</v>
      </c>
      <c r="AJ1572" s="499"/>
    </row>
    <row r="1573" spans="1:36" s="472" customFormat="1" ht="22.5" x14ac:dyDescent="0.25">
      <c r="A1573" s="1319" t="s">
        <v>4003</v>
      </c>
      <c r="B1573" s="1320"/>
      <c r="C1573" s="1320"/>
      <c r="D1573" s="1320"/>
      <c r="E1573" s="1320"/>
      <c r="F1573" s="1320"/>
      <c r="G1573" s="1320"/>
      <c r="H1573" s="1321"/>
      <c r="I1573" s="700">
        <v>9840</v>
      </c>
      <c r="J1573" s="700">
        <v>543</v>
      </c>
      <c r="K1573" s="700" t="s">
        <v>3921</v>
      </c>
      <c r="L1573" s="701"/>
      <c r="M1573" s="702">
        <v>67.13</v>
      </c>
      <c r="X1573" s="674"/>
      <c r="Y1573" s="675"/>
      <c r="Z1573" s="675"/>
      <c r="AA1573" s="499"/>
      <c r="AC1573" s="474"/>
      <c r="AD1573" s="540"/>
      <c r="AE1573" s="717"/>
      <c r="AF1573" s="474"/>
      <c r="AG1573" s="717"/>
      <c r="AH1573" s="499"/>
      <c r="AI1573" s="509" t="s">
        <v>4003</v>
      </c>
      <c r="AJ1573" s="499"/>
    </row>
    <row r="1574" spans="1:36" s="472" customFormat="1" ht="15" x14ac:dyDescent="0.25">
      <c r="A1574" s="1319" t="s">
        <v>4004</v>
      </c>
      <c r="B1574" s="1320"/>
      <c r="C1574" s="1320"/>
      <c r="D1574" s="1320"/>
      <c r="E1574" s="1320"/>
      <c r="F1574" s="1320"/>
      <c r="G1574" s="1320"/>
      <c r="H1574" s="1321"/>
      <c r="I1574" s="700">
        <v>1869</v>
      </c>
      <c r="J1574" s="700"/>
      <c r="K1574" s="700"/>
      <c r="L1574" s="701"/>
      <c r="M1574" s="701"/>
      <c r="X1574" s="674"/>
      <c r="Y1574" s="675"/>
      <c r="Z1574" s="675"/>
      <c r="AA1574" s="499"/>
      <c r="AC1574" s="474"/>
      <c r="AD1574" s="540"/>
      <c r="AE1574" s="717"/>
      <c r="AF1574" s="474"/>
      <c r="AG1574" s="717"/>
      <c r="AH1574" s="499"/>
      <c r="AI1574" s="509" t="s">
        <v>4004</v>
      </c>
      <c r="AJ1574" s="499"/>
    </row>
    <row r="1575" spans="1:36" s="472" customFormat="1" ht="15" x14ac:dyDescent="0.25">
      <c r="A1575" s="1319" t="s">
        <v>4005</v>
      </c>
      <c r="B1575" s="1320"/>
      <c r="C1575" s="1320"/>
      <c r="D1575" s="1320"/>
      <c r="E1575" s="1320"/>
      <c r="F1575" s="1320"/>
      <c r="G1575" s="1320"/>
      <c r="H1575" s="1321"/>
      <c r="I1575" s="700">
        <v>1250</v>
      </c>
      <c r="J1575" s="700"/>
      <c r="K1575" s="700"/>
      <c r="L1575" s="701"/>
      <c r="M1575" s="701"/>
      <c r="X1575" s="674"/>
      <c r="Y1575" s="675"/>
      <c r="Z1575" s="675"/>
      <c r="AA1575" s="499"/>
      <c r="AC1575" s="474"/>
      <c r="AD1575" s="540"/>
      <c r="AE1575" s="717"/>
      <c r="AF1575" s="474"/>
      <c r="AG1575" s="717"/>
      <c r="AH1575" s="499"/>
      <c r="AI1575" s="509" t="s">
        <v>4005</v>
      </c>
      <c r="AJ1575" s="499"/>
    </row>
    <row r="1576" spans="1:36" s="472" customFormat="1" ht="15" x14ac:dyDescent="0.25">
      <c r="A1576" s="1319" t="s">
        <v>2466</v>
      </c>
      <c r="B1576" s="1320"/>
      <c r="C1576" s="1320"/>
      <c r="D1576" s="1320"/>
      <c r="E1576" s="1320"/>
      <c r="F1576" s="1320"/>
      <c r="G1576" s="1320"/>
      <c r="H1576" s="1321"/>
      <c r="I1576" s="700">
        <v>12959</v>
      </c>
      <c r="J1576" s="700"/>
      <c r="K1576" s="700"/>
      <c r="L1576" s="701"/>
      <c r="M1576" s="702">
        <v>67.13</v>
      </c>
      <c r="X1576" s="674"/>
      <c r="Y1576" s="675"/>
      <c r="Z1576" s="675"/>
      <c r="AA1576" s="499"/>
      <c r="AC1576" s="474"/>
      <c r="AD1576" s="540"/>
      <c r="AE1576" s="717"/>
      <c r="AF1576" s="474"/>
      <c r="AG1576" s="717"/>
      <c r="AH1576" s="499"/>
      <c r="AI1576" s="509" t="s">
        <v>2466</v>
      </c>
      <c r="AJ1576" s="499"/>
    </row>
    <row r="1577" spans="1:36" s="472" customFormat="1" ht="15" x14ac:dyDescent="0.25">
      <c r="A1577" s="1319" t="s">
        <v>2460</v>
      </c>
      <c r="B1577" s="1320"/>
      <c r="C1577" s="1320"/>
      <c r="D1577" s="1320"/>
      <c r="E1577" s="1320"/>
      <c r="F1577" s="1320"/>
      <c r="G1577" s="1320"/>
      <c r="H1577" s="1321"/>
      <c r="I1577" s="700"/>
      <c r="J1577" s="700"/>
      <c r="K1577" s="700"/>
      <c r="L1577" s="701"/>
      <c r="M1577" s="701"/>
      <c r="X1577" s="674"/>
      <c r="Y1577" s="675"/>
      <c r="Z1577" s="675"/>
      <c r="AA1577" s="499"/>
      <c r="AC1577" s="474"/>
      <c r="AD1577" s="540"/>
      <c r="AE1577" s="717"/>
      <c r="AF1577" s="474"/>
      <c r="AG1577" s="717"/>
      <c r="AH1577" s="499"/>
      <c r="AI1577" s="509" t="s">
        <v>2460</v>
      </c>
      <c r="AJ1577" s="499"/>
    </row>
    <row r="1578" spans="1:36" s="472" customFormat="1" ht="15" x14ac:dyDescent="0.25">
      <c r="A1578" s="1319" t="s">
        <v>4006</v>
      </c>
      <c r="B1578" s="1320"/>
      <c r="C1578" s="1320"/>
      <c r="D1578" s="1320"/>
      <c r="E1578" s="1320"/>
      <c r="F1578" s="1320"/>
      <c r="G1578" s="1320"/>
      <c r="H1578" s="1321"/>
      <c r="I1578" s="700">
        <v>21871</v>
      </c>
      <c r="J1578" s="700"/>
      <c r="K1578" s="700"/>
      <c r="L1578" s="701"/>
      <c r="M1578" s="701"/>
      <c r="X1578" s="674"/>
      <c r="Y1578" s="675"/>
      <c r="Z1578" s="675"/>
      <c r="AA1578" s="499"/>
      <c r="AC1578" s="474"/>
      <c r="AD1578" s="540"/>
      <c r="AE1578" s="717"/>
      <c r="AF1578" s="474"/>
      <c r="AG1578" s="717"/>
      <c r="AH1578" s="499"/>
      <c r="AI1578" s="509" t="s">
        <v>4006</v>
      </c>
      <c r="AJ1578" s="499"/>
    </row>
    <row r="1579" spans="1:36" s="472" customFormat="1" ht="15" x14ac:dyDescent="0.25">
      <c r="A1579" s="1319" t="s">
        <v>2467</v>
      </c>
      <c r="B1579" s="1320"/>
      <c r="C1579" s="1320"/>
      <c r="D1579" s="1320"/>
      <c r="E1579" s="1320"/>
      <c r="F1579" s="1320"/>
      <c r="G1579" s="1320"/>
      <c r="H1579" s="1321"/>
      <c r="I1579" s="700"/>
      <c r="J1579" s="700"/>
      <c r="K1579" s="700"/>
      <c r="L1579" s="701"/>
      <c r="M1579" s="701"/>
      <c r="X1579" s="674"/>
      <c r="Y1579" s="675"/>
      <c r="Z1579" s="675"/>
      <c r="AA1579" s="499"/>
      <c r="AC1579" s="474"/>
      <c r="AD1579" s="540"/>
      <c r="AE1579" s="717"/>
      <c r="AF1579" s="474"/>
      <c r="AG1579" s="717"/>
      <c r="AH1579" s="499"/>
      <c r="AI1579" s="509" t="s">
        <v>2467</v>
      </c>
      <c r="AJ1579" s="499"/>
    </row>
    <row r="1580" spans="1:36" s="472" customFormat="1" ht="22.5" x14ac:dyDescent="0.25">
      <c r="A1580" s="1319" t="s">
        <v>4007</v>
      </c>
      <c r="B1580" s="1320"/>
      <c r="C1580" s="1320"/>
      <c r="D1580" s="1320"/>
      <c r="E1580" s="1320"/>
      <c r="F1580" s="1320"/>
      <c r="G1580" s="1320"/>
      <c r="H1580" s="1321"/>
      <c r="I1580" s="700">
        <v>5909</v>
      </c>
      <c r="J1580" s="700">
        <v>38</v>
      </c>
      <c r="K1580" s="700" t="s">
        <v>4008</v>
      </c>
      <c r="L1580" s="701"/>
      <c r="M1580" s="718">
        <v>4.9000000000000004</v>
      </c>
      <c r="X1580" s="674"/>
      <c r="Y1580" s="675"/>
      <c r="Z1580" s="675"/>
      <c r="AA1580" s="499"/>
      <c r="AC1580" s="474"/>
      <c r="AD1580" s="540"/>
      <c r="AE1580" s="717"/>
      <c r="AF1580" s="474"/>
      <c r="AG1580" s="717"/>
      <c r="AH1580" s="499"/>
      <c r="AI1580" s="509" t="s">
        <v>4007</v>
      </c>
      <c r="AJ1580" s="499"/>
    </row>
    <row r="1581" spans="1:36" s="472" customFormat="1" ht="15" x14ac:dyDescent="0.25">
      <c r="A1581" s="1319" t="s">
        <v>4009</v>
      </c>
      <c r="B1581" s="1320"/>
      <c r="C1581" s="1320"/>
      <c r="D1581" s="1320"/>
      <c r="E1581" s="1320"/>
      <c r="F1581" s="1320"/>
      <c r="G1581" s="1320"/>
      <c r="H1581" s="1321"/>
      <c r="I1581" s="700">
        <v>803</v>
      </c>
      <c r="J1581" s="700"/>
      <c r="K1581" s="700"/>
      <c r="L1581" s="701"/>
      <c r="M1581" s="701"/>
      <c r="X1581" s="674"/>
      <c r="Y1581" s="675"/>
      <c r="Z1581" s="675"/>
      <c r="AA1581" s="499"/>
      <c r="AC1581" s="474"/>
      <c r="AD1581" s="540"/>
      <c r="AE1581" s="717"/>
      <c r="AF1581" s="474"/>
      <c r="AG1581" s="717"/>
      <c r="AH1581" s="499"/>
      <c r="AI1581" s="509" t="s">
        <v>4009</v>
      </c>
      <c r="AJ1581" s="499"/>
    </row>
    <row r="1582" spans="1:36" s="472" customFormat="1" ht="15" x14ac:dyDescent="0.25">
      <c r="A1582" s="1319" t="s">
        <v>4010</v>
      </c>
      <c r="B1582" s="1320"/>
      <c r="C1582" s="1320"/>
      <c r="D1582" s="1320"/>
      <c r="E1582" s="1320"/>
      <c r="F1582" s="1320"/>
      <c r="G1582" s="1320"/>
      <c r="H1582" s="1321"/>
      <c r="I1582" s="700">
        <v>423</v>
      </c>
      <c r="J1582" s="700"/>
      <c r="K1582" s="700"/>
      <c r="L1582" s="701"/>
      <c r="M1582" s="701"/>
      <c r="X1582" s="674"/>
      <c r="Y1582" s="675"/>
      <c r="Z1582" s="675"/>
      <c r="AA1582" s="499"/>
      <c r="AC1582" s="474"/>
      <c r="AD1582" s="540"/>
      <c r="AE1582" s="717"/>
      <c r="AF1582" s="474"/>
      <c r="AG1582" s="717"/>
      <c r="AH1582" s="499"/>
      <c r="AI1582" s="509" t="s">
        <v>4010</v>
      </c>
      <c r="AJ1582" s="499"/>
    </row>
    <row r="1583" spans="1:36" s="472" customFormat="1" ht="15" x14ac:dyDescent="0.25">
      <c r="A1583" s="1319" t="s">
        <v>2466</v>
      </c>
      <c r="B1583" s="1320"/>
      <c r="C1583" s="1320"/>
      <c r="D1583" s="1320"/>
      <c r="E1583" s="1320"/>
      <c r="F1583" s="1320"/>
      <c r="G1583" s="1320"/>
      <c r="H1583" s="1321"/>
      <c r="I1583" s="700">
        <v>7135</v>
      </c>
      <c r="J1583" s="700"/>
      <c r="K1583" s="700"/>
      <c r="L1583" s="701"/>
      <c r="M1583" s="718">
        <v>4.9000000000000004</v>
      </c>
      <c r="X1583" s="674"/>
      <c r="Y1583" s="675"/>
      <c r="Z1583" s="675"/>
      <c r="AA1583" s="499"/>
      <c r="AC1583" s="474"/>
      <c r="AD1583" s="540"/>
      <c r="AE1583" s="717"/>
      <c r="AF1583" s="474"/>
      <c r="AG1583" s="717"/>
      <c r="AH1583" s="499"/>
      <c r="AI1583" s="509" t="s">
        <v>2466</v>
      </c>
      <c r="AJ1583" s="499"/>
    </row>
    <row r="1584" spans="1:36" s="472" customFormat="1" ht="15" x14ac:dyDescent="0.25">
      <c r="A1584" s="1319" t="s">
        <v>2462</v>
      </c>
      <c r="B1584" s="1320"/>
      <c r="C1584" s="1320"/>
      <c r="D1584" s="1320"/>
      <c r="E1584" s="1320"/>
      <c r="F1584" s="1320"/>
      <c r="G1584" s="1320"/>
      <c r="H1584" s="1321"/>
      <c r="I1584" s="700"/>
      <c r="J1584" s="700"/>
      <c r="K1584" s="700"/>
      <c r="L1584" s="701"/>
      <c r="M1584" s="701"/>
      <c r="X1584" s="674"/>
      <c r="Y1584" s="675"/>
      <c r="Z1584" s="675"/>
      <c r="AA1584" s="499"/>
      <c r="AC1584" s="474"/>
      <c r="AD1584" s="540"/>
      <c r="AE1584" s="717"/>
      <c r="AF1584" s="474"/>
      <c r="AG1584" s="717"/>
      <c r="AH1584" s="499"/>
      <c r="AI1584" s="509" t="s">
        <v>2462</v>
      </c>
      <c r="AJ1584" s="499"/>
    </row>
    <row r="1585" spans="1:37" s="472" customFormat="1" ht="15" x14ac:dyDescent="0.25">
      <c r="A1585" s="1319" t="s">
        <v>4011</v>
      </c>
      <c r="B1585" s="1320"/>
      <c r="C1585" s="1320"/>
      <c r="D1585" s="1320"/>
      <c r="E1585" s="1320"/>
      <c r="F1585" s="1320"/>
      <c r="G1585" s="1320"/>
      <c r="H1585" s="1321"/>
      <c r="I1585" s="700">
        <v>581</v>
      </c>
      <c r="J1585" s="700">
        <v>581</v>
      </c>
      <c r="K1585" s="700"/>
      <c r="L1585" s="701"/>
      <c r="M1585" s="702">
        <v>74.430000000000007</v>
      </c>
      <c r="X1585" s="674"/>
      <c r="Y1585" s="675"/>
      <c r="Z1585" s="675"/>
      <c r="AA1585" s="499"/>
      <c r="AC1585" s="474"/>
      <c r="AD1585" s="540"/>
      <c r="AE1585" s="717"/>
      <c r="AF1585" s="474"/>
      <c r="AG1585" s="717"/>
      <c r="AH1585" s="499"/>
      <c r="AI1585" s="509" t="s">
        <v>4011</v>
      </c>
      <c r="AJ1585" s="499"/>
    </row>
    <row r="1586" spans="1:37" s="472" customFormat="1" ht="15" x14ac:dyDescent="0.25">
      <c r="A1586" s="1319" t="s">
        <v>4012</v>
      </c>
      <c r="B1586" s="1320"/>
      <c r="C1586" s="1320"/>
      <c r="D1586" s="1320"/>
      <c r="E1586" s="1320"/>
      <c r="F1586" s="1320"/>
      <c r="G1586" s="1320"/>
      <c r="H1586" s="1321"/>
      <c r="I1586" s="700">
        <v>465</v>
      </c>
      <c r="J1586" s="700"/>
      <c r="K1586" s="700"/>
      <c r="L1586" s="701"/>
      <c r="M1586" s="701"/>
      <c r="X1586" s="674"/>
      <c r="Y1586" s="675"/>
      <c r="Z1586" s="675"/>
      <c r="AA1586" s="499"/>
      <c r="AC1586" s="474"/>
      <c r="AD1586" s="540"/>
      <c r="AE1586" s="717"/>
      <c r="AF1586" s="474"/>
      <c r="AG1586" s="717"/>
      <c r="AH1586" s="499"/>
      <c r="AI1586" s="509" t="s">
        <v>4012</v>
      </c>
      <c r="AJ1586" s="499"/>
    </row>
    <row r="1587" spans="1:37" s="472" customFormat="1" ht="15" x14ac:dyDescent="0.25">
      <c r="A1587" s="1319" t="s">
        <v>4013</v>
      </c>
      <c r="B1587" s="1320"/>
      <c r="C1587" s="1320"/>
      <c r="D1587" s="1320"/>
      <c r="E1587" s="1320"/>
      <c r="F1587" s="1320"/>
      <c r="G1587" s="1320"/>
      <c r="H1587" s="1321"/>
      <c r="I1587" s="700">
        <v>261</v>
      </c>
      <c r="J1587" s="700"/>
      <c r="K1587" s="700"/>
      <c r="L1587" s="701"/>
      <c r="M1587" s="701"/>
      <c r="X1587" s="674"/>
      <c r="Y1587" s="675"/>
      <c r="Z1587" s="675"/>
      <c r="AA1587" s="499"/>
      <c r="AC1587" s="474"/>
      <c r="AD1587" s="540"/>
      <c r="AE1587" s="717"/>
      <c r="AF1587" s="474"/>
      <c r="AG1587" s="717"/>
      <c r="AH1587" s="499"/>
      <c r="AI1587" s="509" t="s">
        <v>4013</v>
      </c>
      <c r="AJ1587" s="499"/>
    </row>
    <row r="1588" spans="1:37" s="472" customFormat="1" ht="15" x14ac:dyDescent="0.25">
      <c r="A1588" s="1319" t="s">
        <v>2466</v>
      </c>
      <c r="B1588" s="1320"/>
      <c r="C1588" s="1320"/>
      <c r="D1588" s="1320"/>
      <c r="E1588" s="1320"/>
      <c r="F1588" s="1320"/>
      <c r="G1588" s="1320"/>
      <c r="H1588" s="1321"/>
      <c r="I1588" s="700">
        <v>1307</v>
      </c>
      <c r="J1588" s="700"/>
      <c r="K1588" s="700"/>
      <c r="L1588" s="701"/>
      <c r="M1588" s="702">
        <v>74.430000000000007</v>
      </c>
      <c r="X1588" s="674"/>
      <c r="Y1588" s="675"/>
      <c r="Z1588" s="675"/>
      <c r="AA1588" s="499"/>
      <c r="AC1588" s="474"/>
      <c r="AD1588" s="540"/>
      <c r="AE1588" s="717"/>
      <c r="AF1588" s="474"/>
      <c r="AG1588" s="717"/>
      <c r="AH1588" s="499"/>
      <c r="AI1588" s="509" t="s">
        <v>2466</v>
      </c>
      <c r="AJ1588" s="499"/>
    </row>
    <row r="1589" spans="1:37" s="472" customFormat="1" ht="15" x14ac:dyDescent="0.25">
      <c r="A1589" s="1319" t="s">
        <v>2471</v>
      </c>
      <c r="B1589" s="1320"/>
      <c r="C1589" s="1320"/>
      <c r="D1589" s="1320"/>
      <c r="E1589" s="1320"/>
      <c r="F1589" s="1320"/>
      <c r="G1589" s="1320"/>
      <c r="H1589" s="1321"/>
      <c r="I1589" s="700"/>
      <c r="J1589" s="700"/>
      <c r="K1589" s="700"/>
      <c r="L1589" s="701"/>
      <c r="M1589" s="701"/>
      <c r="X1589" s="674"/>
      <c r="Y1589" s="675"/>
      <c r="Z1589" s="675"/>
      <c r="AA1589" s="499"/>
      <c r="AC1589" s="474"/>
      <c r="AD1589" s="540"/>
      <c r="AE1589" s="717"/>
      <c r="AF1589" s="474"/>
      <c r="AG1589" s="717"/>
      <c r="AH1589" s="499"/>
      <c r="AI1589" s="509" t="s">
        <v>2471</v>
      </c>
      <c r="AJ1589" s="499"/>
    </row>
    <row r="1590" spans="1:37" s="472" customFormat="1" ht="15" x14ac:dyDescent="0.25">
      <c r="A1590" s="1319" t="s">
        <v>4014</v>
      </c>
      <c r="B1590" s="1320"/>
      <c r="C1590" s="1320"/>
      <c r="D1590" s="1320"/>
      <c r="E1590" s="1320"/>
      <c r="F1590" s="1320"/>
      <c r="G1590" s="1320"/>
      <c r="H1590" s="1321"/>
      <c r="I1590" s="700">
        <v>1328</v>
      </c>
      <c r="J1590" s="700"/>
      <c r="K1590" s="700">
        <v>1328</v>
      </c>
      <c r="L1590" s="701"/>
      <c r="M1590" s="701"/>
      <c r="X1590" s="674"/>
      <c r="Y1590" s="675"/>
      <c r="Z1590" s="675"/>
      <c r="AA1590" s="499"/>
      <c r="AC1590" s="474"/>
      <c r="AD1590" s="540"/>
      <c r="AE1590" s="717"/>
      <c r="AF1590" s="474"/>
      <c r="AG1590" s="717"/>
      <c r="AH1590" s="499"/>
      <c r="AI1590" s="509" t="s">
        <v>4014</v>
      </c>
      <c r="AJ1590" s="499"/>
    </row>
    <row r="1591" spans="1:37" s="472" customFormat="1" ht="15" x14ac:dyDescent="0.25">
      <c r="A1591" s="1319" t="s">
        <v>1710</v>
      </c>
      <c r="B1591" s="1320"/>
      <c r="C1591" s="1320"/>
      <c r="D1591" s="1320"/>
      <c r="E1591" s="1320"/>
      <c r="F1591" s="1320"/>
      <c r="G1591" s="1320"/>
      <c r="H1591" s="1321"/>
      <c r="I1591" s="700">
        <v>178553</v>
      </c>
      <c r="J1591" s="700"/>
      <c r="K1591" s="700"/>
      <c r="L1591" s="701"/>
      <c r="M1591" s="702">
        <v>7505.47</v>
      </c>
      <c r="X1591" s="674"/>
      <c r="Y1591" s="675"/>
      <c r="Z1591" s="675"/>
      <c r="AA1591" s="499"/>
      <c r="AC1591" s="474"/>
      <c r="AD1591" s="540"/>
      <c r="AE1591" s="717"/>
      <c r="AF1591" s="474"/>
      <c r="AG1591" s="717"/>
      <c r="AH1591" s="499"/>
      <c r="AI1591" s="509" t="s">
        <v>1710</v>
      </c>
      <c r="AJ1591" s="499"/>
    </row>
    <row r="1592" spans="1:37" s="472" customFormat="1" ht="15" x14ac:dyDescent="0.25">
      <c r="A1592" s="1319" t="s">
        <v>1711</v>
      </c>
      <c r="B1592" s="1320"/>
      <c r="C1592" s="1320"/>
      <c r="D1592" s="1320"/>
      <c r="E1592" s="1320"/>
      <c r="F1592" s="1320"/>
      <c r="G1592" s="1320"/>
      <c r="H1592" s="1321"/>
      <c r="I1592" s="700"/>
      <c r="J1592" s="700"/>
      <c r="K1592" s="700"/>
      <c r="L1592" s="701"/>
      <c r="M1592" s="701"/>
      <c r="X1592" s="674"/>
      <c r="Y1592" s="675"/>
      <c r="Z1592" s="675"/>
      <c r="AA1592" s="499"/>
      <c r="AC1592" s="474"/>
      <c r="AD1592" s="540"/>
      <c r="AE1592" s="717"/>
      <c r="AF1592" s="474"/>
      <c r="AG1592" s="717"/>
      <c r="AH1592" s="499"/>
      <c r="AI1592" s="509" t="s">
        <v>1711</v>
      </c>
      <c r="AJ1592" s="499"/>
    </row>
    <row r="1593" spans="1:37" s="472" customFormat="1" ht="15" x14ac:dyDescent="0.25">
      <c r="A1593" s="1319" t="s">
        <v>1712</v>
      </c>
      <c r="B1593" s="1320"/>
      <c r="C1593" s="1320"/>
      <c r="D1593" s="1320"/>
      <c r="E1593" s="1320"/>
      <c r="F1593" s="1320"/>
      <c r="G1593" s="1320"/>
      <c r="H1593" s="1321"/>
      <c r="I1593" s="700">
        <v>21907</v>
      </c>
      <c r="J1593" s="700"/>
      <c r="K1593" s="700"/>
      <c r="L1593" s="701"/>
      <c r="M1593" s="701"/>
      <c r="X1593" s="674"/>
      <c r="Y1593" s="675"/>
      <c r="Z1593" s="675"/>
      <c r="AA1593" s="499"/>
      <c r="AC1593" s="474"/>
      <c r="AD1593" s="540"/>
      <c r="AE1593" s="717"/>
      <c r="AF1593" s="474"/>
      <c r="AG1593" s="717"/>
      <c r="AH1593" s="499"/>
      <c r="AI1593" s="509" t="s">
        <v>1712</v>
      </c>
      <c r="AJ1593" s="499"/>
    </row>
    <row r="1594" spans="1:37" s="472" customFormat="1" ht="15" x14ac:dyDescent="0.25">
      <c r="A1594" s="1319" t="s">
        <v>1713</v>
      </c>
      <c r="B1594" s="1320"/>
      <c r="C1594" s="1320"/>
      <c r="D1594" s="1320"/>
      <c r="E1594" s="1320"/>
      <c r="F1594" s="1320"/>
      <c r="G1594" s="1320"/>
      <c r="H1594" s="1321"/>
      <c r="I1594" s="700">
        <v>16609</v>
      </c>
      <c r="J1594" s="700"/>
      <c r="K1594" s="700"/>
      <c r="L1594" s="701"/>
      <c r="M1594" s="701"/>
      <c r="X1594" s="674"/>
      <c r="Y1594" s="675"/>
      <c r="Z1594" s="675"/>
      <c r="AA1594" s="499"/>
      <c r="AC1594" s="474"/>
      <c r="AD1594" s="540"/>
      <c r="AE1594" s="717"/>
      <c r="AF1594" s="474"/>
      <c r="AG1594" s="717"/>
      <c r="AH1594" s="499"/>
      <c r="AI1594" s="509" t="s">
        <v>1713</v>
      </c>
      <c r="AJ1594" s="499"/>
    </row>
    <row r="1595" spans="1:37" s="472" customFormat="1" ht="15" x14ac:dyDescent="0.25">
      <c r="A1595" s="1319" t="s">
        <v>1714</v>
      </c>
      <c r="B1595" s="1320"/>
      <c r="C1595" s="1320"/>
      <c r="D1595" s="1320"/>
      <c r="E1595" s="1320"/>
      <c r="F1595" s="1320"/>
      <c r="G1595" s="1320"/>
      <c r="H1595" s="1321"/>
      <c r="I1595" s="700">
        <v>64101</v>
      </c>
      <c r="J1595" s="700"/>
      <c r="K1595" s="700"/>
      <c r="L1595" s="701"/>
      <c r="M1595" s="701"/>
      <c r="X1595" s="674"/>
      <c r="Y1595" s="675"/>
      <c r="Z1595" s="675"/>
      <c r="AA1595" s="499"/>
      <c r="AC1595" s="474"/>
      <c r="AD1595" s="540"/>
      <c r="AE1595" s="717"/>
      <c r="AF1595" s="474"/>
      <c r="AG1595" s="717"/>
      <c r="AH1595" s="499"/>
      <c r="AI1595" s="509" t="s">
        <v>1714</v>
      </c>
      <c r="AJ1595" s="499"/>
    </row>
    <row r="1596" spans="1:37" s="472" customFormat="1" ht="15" x14ac:dyDescent="0.25">
      <c r="A1596" s="1319" t="s">
        <v>1715</v>
      </c>
      <c r="B1596" s="1320"/>
      <c r="C1596" s="1320"/>
      <c r="D1596" s="1320"/>
      <c r="E1596" s="1320"/>
      <c r="F1596" s="1320"/>
      <c r="G1596" s="1320"/>
      <c r="H1596" s="1321"/>
      <c r="I1596" s="700">
        <v>49104</v>
      </c>
      <c r="J1596" s="700"/>
      <c r="K1596" s="700"/>
      <c r="L1596" s="701"/>
      <c r="M1596" s="701"/>
      <c r="X1596" s="674"/>
      <c r="Y1596" s="675"/>
      <c r="Z1596" s="675"/>
      <c r="AA1596" s="499"/>
      <c r="AC1596" s="474"/>
      <c r="AD1596" s="540"/>
      <c r="AE1596" s="717"/>
      <c r="AF1596" s="474"/>
      <c r="AG1596" s="717"/>
      <c r="AH1596" s="499"/>
      <c r="AI1596" s="509" t="s">
        <v>1715</v>
      </c>
      <c r="AJ1596" s="499"/>
    </row>
    <row r="1597" spans="1:37" s="472" customFormat="1" ht="15" x14ac:dyDescent="0.25">
      <c r="A1597" s="1319" t="s">
        <v>1716</v>
      </c>
      <c r="B1597" s="1320"/>
      <c r="C1597" s="1320"/>
      <c r="D1597" s="1320"/>
      <c r="E1597" s="1320"/>
      <c r="F1597" s="1320"/>
      <c r="G1597" s="1320"/>
      <c r="H1597" s="1321"/>
      <c r="I1597" s="700">
        <v>28431</v>
      </c>
      <c r="J1597" s="700"/>
      <c r="K1597" s="700"/>
      <c r="L1597" s="701"/>
      <c r="M1597" s="701"/>
      <c r="X1597" s="674"/>
      <c r="Y1597" s="675"/>
      <c r="Z1597" s="675"/>
      <c r="AA1597" s="499"/>
      <c r="AC1597" s="474"/>
      <c r="AD1597" s="540"/>
      <c r="AE1597" s="717"/>
      <c r="AF1597" s="474"/>
      <c r="AG1597" s="717"/>
      <c r="AH1597" s="499"/>
      <c r="AI1597" s="509" t="s">
        <v>1716</v>
      </c>
      <c r="AJ1597" s="499"/>
    </row>
    <row r="1598" spans="1:37" s="472" customFormat="1" ht="15" x14ac:dyDescent="0.25">
      <c r="A1598" s="1316" t="s">
        <v>2473</v>
      </c>
      <c r="B1598" s="1317"/>
      <c r="C1598" s="1317"/>
      <c r="D1598" s="1317"/>
      <c r="E1598" s="1317"/>
      <c r="F1598" s="1317"/>
      <c r="G1598" s="1317"/>
      <c r="H1598" s="1318"/>
      <c r="I1598" s="679">
        <v>178553</v>
      </c>
      <c r="J1598" s="679"/>
      <c r="K1598" s="679"/>
      <c r="L1598" s="699"/>
      <c r="M1598" s="690">
        <v>7505.47</v>
      </c>
      <c r="X1598" s="674"/>
      <c r="Y1598" s="675"/>
      <c r="Z1598" s="675"/>
      <c r="AA1598" s="499"/>
      <c r="AC1598" s="474"/>
      <c r="AD1598" s="540"/>
      <c r="AE1598" s="717"/>
      <c r="AF1598" s="474"/>
      <c r="AG1598" s="717"/>
      <c r="AH1598" s="499"/>
      <c r="AJ1598" s="499" t="s">
        <v>2473</v>
      </c>
    </row>
    <row r="1599" spans="1:37" s="472" customFormat="1" ht="22.5" x14ac:dyDescent="0.25">
      <c r="A1599" s="1316" t="s">
        <v>1634</v>
      </c>
      <c r="B1599" s="1317"/>
      <c r="C1599" s="1317"/>
      <c r="D1599" s="1317"/>
      <c r="E1599" s="1317"/>
      <c r="F1599" s="1317"/>
      <c r="G1599" s="1317"/>
      <c r="H1599" s="1318"/>
      <c r="I1599" s="679">
        <v>13563714</v>
      </c>
      <c r="J1599" s="679">
        <v>848471</v>
      </c>
      <c r="K1599" s="679" t="s">
        <v>4015</v>
      </c>
      <c r="L1599" s="699"/>
      <c r="M1599" s="710">
        <v>86562.2</v>
      </c>
      <c r="AK1599" s="499" t="s">
        <v>1634</v>
      </c>
    </row>
    <row r="1600" spans="1:37" s="472" customFormat="1" ht="15" x14ac:dyDescent="0.25">
      <c r="A1600" s="1316" t="s">
        <v>1431</v>
      </c>
      <c r="B1600" s="1317"/>
      <c r="C1600" s="1317"/>
      <c r="D1600" s="1317"/>
      <c r="E1600" s="1317"/>
      <c r="F1600" s="1317"/>
      <c r="G1600" s="1317"/>
      <c r="H1600" s="1318"/>
      <c r="I1600" s="679">
        <v>1170315</v>
      </c>
      <c r="J1600" s="679"/>
      <c r="K1600" s="679"/>
      <c r="L1600" s="699"/>
      <c r="M1600" s="699"/>
      <c r="AK1600" s="499" t="s">
        <v>1431</v>
      </c>
    </row>
    <row r="1601" spans="1:38" s="472" customFormat="1" ht="15" x14ac:dyDescent="0.25">
      <c r="A1601" s="1319" t="s">
        <v>1696</v>
      </c>
      <c r="B1601" s="1320"/>
      <c r="C1601" s="1320"/>
      <c r="D1601" s="1320"/>
      <c r="E1601" s="1320"/>
      <c r="F1601" s="1320"/>
      <c r="G1601" s="1320"/>
      <c r="H1601" s="1321"/>
      <c r="I1601" s="700"/>
      <c r="J1601" s="700"/>
      <c r="K1601" s="700"/>
      <c r="L1601" s="701"/>
      <c r="M1601" s="701"/>
      <c r="AK1601" s="499"/>
      <c r="AL1601" s="509" t="s">
        <v>1696</v>
      </c>
    </row>
    <row r="1602" spans="1:38" s="472" customFormat="1" ht="15" x14ac:dyDescent="0.25">
      <c r="A1602" s="1319" t="s">
        <v>3986</v>
      </c>
      <c r="B1602" s="1320"/>
      <c r="C1602" s="1320"/>
      <c r="D1602" s="1320"/>
      <c r="E1602" s="1320"/>
      <c r="F1602" s="1320"/>
      <c r="G1602" s="1320"/>
      <c r="H1602" s="1321"/>
      <c r="I1602" s="700">
        <v>14708</v>
      </c>
      <c r="J1602" s="700"/>
      <c r="K1602" s="700"/>
      <c r="L1602" s="701"/>
      <c r="M1602" s="701"/>
      <c r="AK1602" s="499"/>
      <c r="AL1602" s="509" t="s">
        <v>3986</v>
      </c>
    </row>
    <row r="1603" spans="1:38" s="472" customFormat="1" ht="15" x14ac:dyDescent="0.25">
      <c r="A1603" s="1319" t="s">
        <v>4016</v>
      </c>
      <c r="B1603" s="1320"/>
      <c r="C1603" s="1320"/>
      <c r="D1603" s="1320"/>
      <c r="E1603" s="1320"/>
      <c r="F1603" s="1320"/>
      <c r="G1603" s="1320"/>
      <c r="H1603" s="1321"/>
      <c r="I1603" s="700">
        <v>200965</v>
      </c>
      <c r="J1603" s="700"/>
      <c r="K1603" s="700"/>
      <c r="L1603" s="701"/>
      <c r="M1603" s="701"/>
      <c r="AK1603" s="499"/>
      <c r="AL1603" s="509" t="s">
        <v>4016</v>
      </c>
    </row>
    <row r="1604" spans="1:38" s="472" customFormat="1" ht="15" x14ac:dyDescent="0.25">
      <c r="A1604" s="1319" t="s">
        <v>4017</v>
      </c>
      <c r="B1604" s="1320"/>
      <c r="C1604" s="1320"/>
      <c r="D1604" s="1320"/>
      <c r="E1604" s="1320"/>
      <c r="F1604" s="1320"/>
      <c r="G1604" s="1320"/>
      <c r="H1604" s="1321"/>
      <c r="I1604" s="700">
        <v>52198</v>
      </c>
      <c r="J1604" s="700"/>
      <c r="K1604" s="700"/>
      <c r="L1604" s="701"/>
      <c r="M1604" s="701"/>
      <c r="AK1604" s="499"/>
      <c r="AL1604" s="509" t="s">
        <v>4017</v>
      </c>
    </row>
    <row r="1605" spans="1:38" s="472" customFormat="1" ht="15" x14ac:dyDescent="0.25">
      <c r="A1605" s="1319" t="s">
        <v>4018</v>
      </c>
      <c r="B1605" s="1320"/>
      <c r="C1605" s="1320"/>
      <c r="D1605" s="1320"/>
      <c r="E1605" s="1320"/>
      <c r="F1605" s="1320"/>
      <c r="G1605" s="1320"/>
      <c r="H1605" s="1321"/>
      <c r="I1605" s="700">
        <v>2365</v>
      </c>
      <c r="J1605" s="700"/>
      <c r="K1605" s="700"/>
      <c r="L1605" s="701"/>
      <c r="M1605" s="701"/>
      <c r="AK1605" s="499"/>
      <c r="AL1605" s="509" t="s">
        <v>4018</v>
      </c>
    </row>
    <row r="1606" spans="1:38" s="472" customFormat="1" ht="15" x14ac:dyDescent="0.25">
      <c r="A1606" s="1319" t="s">
        <v>3988</v>
      </c>
      <c r="B1606" s="1320"/>
      <c r="C1606" s="1320"/>
      <c r="D1606" s="1320"/>
      <c r="E1606" s="1320"/>
      <c r="F1606" s="1320"/>
      <c r="G1606" s="1320"/>
      <c r="H1606" s="1321"/>
      <c r="I1606" s="700">
        <v>803</v>
      </c>
      <c r="J1606" s="700"/>
      <c r="K1606" s="700"/>
      <c r="L1606" s="701"/>
      <c r="M1606" s="701"/>
      <c r="AK1606" s="499"/>
      <c r="AL1606" s="509" t="s">
        <v>3988</v>
      </c>
    </row>
    <row r="1607" spans="1:38" s="472" customFormat="1" ht="15" x14ac:dyDescent="0.25">
      <c r="A1607" s="1319" t="s">
        <v>4019</v>
      </c>
      <c r="B1607" s="1320"/>
      <c r="C1607" s="1320"/>
      <c r="D1607" s="1320"/>
      <c r="E1607" s="1320"/>
      <c r="F1607" s="1320"/>
      <c r="G1607" s="1320"/>
      <c r="H1607" s="1321"/>
      <c r="I1607" s="700">
        <v>728</v>
      </c>
      <c r="J1607" s="700"/>
      <c r="K1607" s="700"/>
      <c r="L1607" s="701"/>
      <c r="M1607" s="701"/>
      <c r="AK1607" s="499"/>
      <c r="AL1607" s="509" t="s">
        <v>4019</v>
      </c>
    </row>
    <row r="1608" spans="1:38" s="472" customFormat="1" ht="15" x14ac:dyDescent="0.25">
      <c r="A1608" s="1319" t="s">
        <v>3331</v>
      </c>
      <c r="B1608" s="1320"/>
      <c r="C1608" s="1320"/>
      <c r="D1608" s="1320"/>
      <c r="E1608" s="1320"/>
      <c r="F1608" s="1320"/>
      <c r="G1608" s="1320"/>
      <c r="H1608" s="1321"/>
      <c r="I1608" s="700">
        <v>28151</v>
      </c>
      <c r="J1608" s="700"/>
      <c r="K1608" s="700"/>
      <c r="L1608" s="701"/>
      <c r="M1608" s="701"/>
      <c r="AK1608" s="499"/>
      <c r="AL1608" s="509" t="s">
        <v>3331</v>
      </c>
    </row>
    <row r="1609" spans="1:38" s="472" customFormat="1" ht="15" x14ac:dyDescent="0.25">
      <c r="A1609" s="1319" t="s">
        <v>4020</v>
      </c>
      <c r="B1609" s="1320"/>
      <c r="C1609" s="1320"/>
      <c r="D1609" s="1320"/>
      <c r="E1609" s="1320"/>
      <c r="F1609" s="1320"/>
      <c r="G1609" s="1320"/>
      <c r="H1609" s="1321"/>
      <c r="I1609" s="700">
        <v>868528</v>
      </c>
      <c r="J1609" s="700"/>
      <c r="K1609" s="700"/>
      <c r="L1609" s="701"/>
      <c r="M1609" s="701"/>
      <c r="AK1609" s="499"/>
      <c r="AL1609" s="509" t="s">
        <v>4020</v>
      </c>
    </row>
    <row r="1610" spans="1:38" s="472" customFormat="1" ht="15" x14ac:dyDescent="0.25">
      <c r="A1610" s="1319" t="s">
        <v>3989</v>
      </c>
      <c r="B1610" s="1320"/>
      <c r="C1610" s="1320"/>
      <c r="D1610" s="1320"/>
      <c r="E1610" s="1320"/>
      <c r="F1610" s="1320"/>
      <c r="G1610" s="1320"/>
      <c r="H1610" s="1321"/>
      <c r="I1610" s="700">
        <v>1869</v>
      </c>
      <c r="J1610" s="700"/>
      <c r="K1610" s="700"/>
      <c r="L1610" s="701"/>
      <c r="M1610" s="701"/>
      <c r="AK1610" s="499"/>
      <c r="AL1610" s="509" t="s">
        <v>3989</v>
      </c>
    </row>
    <row r="1611" spans="1:38" s="472" customFormat="1" ht="15" x14ac:dyDescent="0.25">
      <c r="A1611" s="1316" t="s">
        <v>1432</v>
      </c>
      <c r="B1611" s="1317"/>
      <c r="C1611" s="1317"/>
      <c r="D1611" s="1317"/>
      <c r="E1611" s="1317"/>
      <c r="F1611" s="1317"/>
      <c r="G1611" s="1317"/>
      <c r="H1611" s="1318"/>
      <c r="I1611" s="679">
        <v>578598</v>
      </c>
      <c r="J1611" s="679"/>
      <c r="K1611" s="679"/>
      <c r="L1611" s="699"/>
      <c r="M1611" s="699"/>
      <c r="AK1611" s="499" t="s">
        <v>1432</v>
      </c>
    </row>
    <row r="1612" spans="1:38" s="472" customFormat="1" ht="15" x14ac:dyDescent="0.25">
      <c r="A1612" s="1319" t="s">
        <v>1696</v>
      </c>
      <c r="B1612" s="1320"/>
      <c r="C1612" s="1320"/>
      <c r="D1612" s="1320"/>
      <c r="E1612" s="1320"/>
      <c r="F1612" s="1320"/>
      <c r="G1612" s="1320"/>
      <c r="H1612" s="1321"/>
      <c r="I1612" s="700"/>
      <c r="J1612" s="700"/>
      <c r="K1612" s="700"/>
      <c r="L1612" s="701"/>
      <c r="M1612" s="701"/>
      <c r="AK1612" s="499"/>
      <c r="AL1612" s="509" t="s">
        <v>1696</v>
      </c>
    </row>
    <row r="1613" spans="1:38" s="472" customFormat="1" ht="15" x14ac:dyDescent="0.25">
      <c r="A1613" s="1319" t="s">
        <v>3990</v>
      </c>
      <c r="B1613" s="1320"/>
      <c r="C1613" s="1320"/>
      <c r="D1613" s="1320"/>
      <c r="E1613" s="1320"/>
      <c r="F1613" s="1320"/>
      <c r="G1613" s="1320"/>
      <c r="H1613" s="1321"/>
      <c r="I1613" s="700">
        <v>8914</v>
      </c>
      <c r="J1613" s="700"/>
      <c r="K1613" s="700"/>
      <c r="L1613" s="701"/>
      <c r="M1613" s="701"/>
      <c r="AK1613" s="499"/>
      <c r="AL1613" s="509" t="s">
        <v>3990</v>
      </c>
    </row>
    <row r="1614" spans="1:38" s="472" customFormat="1" ht="15" x14ac:dyDescent="0.25">
      <c r="A1614" s="1319" t="s">
        <v>4021</v>
      </c>
      <c r="B1614" s="1320"/>
      <c r="C1614" s="1320"/>
      <c r="D1614" s="1320"/>
      <c r="E1614" s="1320"/>
      <c r="F1614" s="1320"/>
      <c r="G1614" s="1320"/>
      <c r="H1614" s="1321"/>
      <c r="I1614" s="700">
        <v>112075</v>
      </c>
      <c r="J1614" s="700"/>
      <c r="K1614" s="700"/>
      <c r="L1614" s="701"/>
      <c r="M1614" s="701"/>
      <c r="AK1614" s="499"/>
      <c r="AL1614" s="509" t="s">
        <v>4021</v>
      </c>
    </row>
    <row r="1615" spans="1:38" s="472" customFormat="1" ht="15" x14ac:dyDescent="0.25">
      <c r="A1615" s="1319" t="s">
        <v>3992</v>
      </c>
      <c r="B1615" s="1320"/>
      <c r="C1615" s="1320"/>
      <c r="D1615" s="1320"/>
      <c r="E1615" s="1320"/>
      <c r="F1615" s="1320"/>
      <c r="G1615" s="1320"/>
      <c r="H1615" s="1321"/>
      <c r="I1615" s="700">
        <v>423</v>
      </c>
      <c r="J1615" s="700"/>
      <c r="K1615" s="700"/>
      <c r="L1615" s="701"/>
      <c r="M1615" s="701"/>
      <c r="AK1615" s="499"/>
      <c r="AL1615" s="509" t="s">
        <v>3992</v>
      </c>
    </row>
    <row r="1616" spans="1:38" s="472" customFormat="1" ht="15" x14ac:dyDescent="0.25">
      <c r="A1616" s="1319" t="s">
        <v>4022</v>
      </c>
      <c r="B1616" s="1320"/>
      <c r="C1616" s="1320"/>
      <c r="D1616" s="1320"/>
      <c r="E1616" s="1320"/>
      <c r="F1616" s="1320"/>
      <c r="G1616" s="1320"/>
      <c r="H1616" s="1321"/>
      <c r="I1616" s="700">
        <v>395490</v>
      </c>
      <c r="J1616" s="700"/>
      <c r="K1616" s="700"/>
      <c r="L1616" s="701"/>
      <c r="M1616" s="701"/>
      <c r="AK1616" s="499"/>
      <c r="AL1616" s="509" t="s">
        <v>4022</v>
      </c>
    </row>
    <row r="1617" spans="1:38" s="472" customFormat="1" ht="15" x14ac:dyDescent="0.25">
      <c r="A1617" s="1319" t="s">
        <v>4023</v>
      </c>
      <c r="B1617" s="1320"/>
      <c r="C1617" s="1320"/>
      <c r="D1617" s="1320"/>
      <c r="E1617" s="1320"/>
      <c r="F1617" s="1320"/>
      <c r="G1617" s="1320"/>
      <c r="H1617" s="1321"/>
      <c r="I1617" s="700">
        <v>37288</v>
      </c>
      <c r="J1617" s="700"/>
      <c r="K1617" s="700"/>
      <c r="L1617" s="701"/>
      <c r="M1617" s="701"/>
      <c r="AK1617" s="499"/>
      <c r="AL1617" s="509" t="s">
        <v>4023</v>
      </c>
    </row>
    <row r="1618" spans="1:38" s="472" customFormat="1" ht="15" x14ac:dyDescent="0.25">
      <c r="A1618" s="1319" t="s">
        <v>4024</v>
      </c>
      <c r="B1618" s="1320"/>
      <c r="C1618" s="1320"/>
      <c r="D1618" s="1320"/>
      <c r="E1618" s="1320"/>
      <c r="F1618" s="1320"/>
      <c r="G1618" s="1320"/>
      <c r="H1618" s="1321"/>
      <c r="I1618" s="700">
        <v>450</v>
      </c>
      <c r="J1618" s="700"/>
      <c r="K1618" s="700"/>
      <c r="L1618" s="701"/>
      <c r="M1618" s="701"/>
      <c r="AK1618" s="499"/>
      <c r="AL1618" s="509" t="s">
        <v>4024</v>
      </c>
    </row>
    <row r="1619" spans="1:38" s="472" customFormat="1" ht="15" x14ac:dyDescent="0.25">
      <c r="A1619" s="1319" t="s">
        <v>3337</v>
      </c>
      <c r="B1619" s="1320"/>
      <c r="C1619" s="1320"/>
      <c r="D1619" s="1320"/>
      <c r="E1619" s="1320"/>
      <c r="F1619" s="1320"/>
      <c r="G1619" s="1320"/>
      <c r="H1619" s="1321"/>
      <c r="I1619" s="700">
        <v>20474</v>
      </c>
      <c r="J1619" s="700"/>
      <c r="K1619" s="700"/>
      <c r="L1619" s="701"/>
      <c r="M1619" s="701"/>
      <c r="AK1619" s="499"/>
      <c r="AL1619" s="509" t="s">
        <v>3337</v>
      </c>
    </row>
    <row r="1620" spans="1:38" s="472" customFormat="1" ht="15" x14ac:dyDescent="0.25">
      <c r="A1620" s="1319" t="s">
        <v>4025</v>
      </c>
      <c r="B1620" s="1320"/>
      <c r="C1620" s="1320"/>
      <c r="D1620" s="1320"/>
      <c r="E1620" s="1320"/>
      <c r="F1620" s="1320"/>
      <c r="G1620" s="1320"/>
      <c r="H1620" s="1321"/>
      <c r="I1620" s="700">
        <v>2234</v>
      </c>
      <c r="J1620" s="700"/>
      <c r="K1620" s="700"/>
      <c r="L1620" s="701"/>
      <c r="M1620" s="701"/>
      <c r="AK1620" s="499"/>
      <c r="AL1620" s="509" t="s">
        <v>4025</v>
      </c>
    </row>
    <row r="1621" spans="1:38" s="472" customFormat="1" ht="15" x14ac:dyDescent="0.25">
      <c r="A1621" s="1319" t="s">
        <v>3993</v>
      </c>
      <c r="B1621" s="1320"/>
      <c r="C1621" s="1320"/>
      <c r="D1621" s="1320"/>
      <c r="E1621" s="1320"/>
      <c r="F1621" s="1320"/>
      <c r="G1621" s="1320"/>
      <c r="H1621" s="1321"/>
      <c r="I1621" s="700">
        <v>1250</v>
      </c>
      <c r="J1621" s="700"/>
      <c r="K1621" s="700"/>
      <c r="L1621" s="701"/>
      <c r="M1621" s="701"/>
      <c r="AK1621" s="499"/>
      <c r="AL1621" s="509" t="s">
        <v>3993</v>
      </c>
    </row>
    <row r="1622" spans="1:38" s="472" customFormat="1" ht="15" x14ac:dyDescent="0.25">
      <c r="A1622" s="1316" t="s">
        <v>936</v>
      </c>
      <c r="B1622" s="1317"/>
      <c r="C1622" s="1317"/>
      <c r="D1622" s="1317"/>
      <c r="E1622" s="1317"/>
      <c r="F1622" s="1317"/>
      <c r="G1622" s="1317"/>
      <c r="H1622" s="1318"/>
      <c r="I1622" s="679"/>
      <c r="J1622" s="679"/>
      <c r="K1622" s="679"/>
      <c r="L1622" s="699"/>
      <c r="M1622" s="699"/>
      <c r="AK1622" s="499" t="s">
        <v>936</v>
      </c>
    </row>
    <row r="1623" spans="1:38" s="472" customFormat="1" ht="15" x14ac:dyDescent="0.25">
      <c r="A1623" s="1319" t="s">
        <v>1700</v>
      </c>
      <c r="B1623" s="1320"/>
      <c r="C1623" s="1320"/>
      <c r="D1623" s="1320"/>
      <c r="E1623" s="1320"/>
      <c r="F1623" s="1320"/>
      <c r="G1623" s="1320"/>
      <c r="H1623" s="1321"/>
      <c r="I1623" s="700"/>
      <c r="J1623" s="700"/>
      <c r="K1623" s="700"/>
      <c r="L1623" s="701"/>
      <c r="M1623" s="701"/>
      <c r="AK1623" s="499"/>
      <c r="AL1623" s="509" t="s">
        <v>1700</v>
      </c>
    </row>
    <row r="1624" spans="1:38" s="472" customFormat="1" ht="15" x14ac:dyDescent="0.25">
      <c r="A1624" s="1319" t="s">
        <v>2397</v>
      </c>
      <c r="B1624" s="1320"/>
      <c r="C1624" s="1320"/>
      <c r="D1624" s="1320"/>
      <c r="E1624" s="1320"/>
      <c r="F1624" s="1320"/>
      <c r="G1624" s="1320"/>
      <c r="H1624" s="1321"/>
      <c r="I1624" s="700"/>
      <c r="J1624" s="700"/>
      <c r="K1624" s="700"/>
      <c r="L1624" s="701"/>
      <c r="M1624" s="701"/>
      <c r="AK1624" s="499"/>
      <c r="AL1624" s="509" t="s">
        <v>2397</v>
      </c>
    </row>
    <row r="1625" spans="1:38" s="472" customFormat="1" ht="22.5" x14ac:dyDescent="0.25">
      <c r="A1625" s="1319" t="s">
        <v>4026</v>
      </c>
      <c r="B1625" s="1320"/>
      <c r="C1625" s="1320"/>
      <c r="D1625" s="1320"/>
      <c r="E1625" s="1320"/>
      <c r="F1625" s="1320"/>
      <c r="G1625" s="1320"/>
      <c r="H1625" s="1321"/>
      <c r="I1625" s="700">
        <v>250579</v>
      </c>
      <c r="J1625" s="700">
        <v>248313</v>
      </c>
      <c r="K1625" s="700" t="s">
        <v>4027</v>
      </c>
      <c r="L1625" s="701"/>
      <c r="M1625" s="702">
        <v>23537.47</v>
      </c>
      <c r="AK1625" s="499"/>
      <c r="AL1625" s="509" t="s">
        <v>4026</v>
      </c>
    </row>
    <row r="1626" spans="1:38" s="472" customFormat="1" ht="15" x14ac:dyDescent="0.25">
      <c r="A1626" s="1319" t="s">
        <v>4028</v>
      </c>
      <c r="B1626" s="1320"/>
      <c r="C1626" s="1320"/>
      <c r="D1626" s="1320"/>
      <c r="E1626" s="1320"/>
      <c r="F1626" s="1320"/>
      <c r="G1626" s="1320"/>
      <c r="H1626" s="1321"/>
      <c r="I1626" s="700">
        <v>198781</v>
      </c>
      <c r="J1626" s="700"/>
      <c r="K1626" s="700"/>
      <c r="L1626" s="701"/>
      <c r="M1626" s="701"/>
      <c r="AK1626" s="499"/>
      <c r="AL1626" s="509" t="s">
        <v>4028</v>
      </c>
    </row>
    <row r="1627" spans="1:38" s="472" customFormat="1" ht="15" x14ac:dyDescent="0.25">
      <c r="A1627" s="1319" t="s">
        <v>4029</v>
      </c>
      <c r="B1627" s="1320"/>
      <c r="C1627" s="1320"/>
      <c r="D1627" s="1320"/>
      <c r="E1627" s="1320"/>
      <c r="F1627" s="1320"/>
      <c r="G1627" s="1320"/>
      <c r="H1627" s="1321"/>
      <c r="I1627" s="700">
        <v>111814</v>
      </c>
      <c r="J1627" s="700"/>
      <c r="K1627" s="700"/>
      <c r="L1627" s="701"/>
      <c r="M1627" s="701"/>
      <c r="AK1627" s="499"/>
      <c r="AL1627" s="509" t="s">
        <v>4029</v>
      </c>
    </row>
    <row r="1628" spans="1:38" s="472" customFormat="1" ht="15" x14ac:dyDescent="0.25">
      <c r="A1628" s="1319" t="s">
        <v>1709</v>
      </c>
      <c r="B1628" s="1320"/>
      <c r="C1628" s="1320"/>
      <c r="D1628" s="1320"/>
      <c r="E1628" s="1320"/>
      <c r="F1628" s="1320"/>
      <c r="G1628" s="1320"/>
      <c r="H1628" s="1321"/>
      <c r="I1628" s="700">
        <v>561174</v>
      </c>
      <c r="J1628" s="700"/>
      <c r="K1628" s="700"/>
      <c r="L1628" s="701"/>
      <c r="M1628" s="702">
        <v>23537.47</v>
      </c>
      <c r="AK1628" s="499"/>
      <c r="AL1628" s="509" t="s">
        <v>1709</v>
      </c>
    </row>
    <row r="1629" spans="1:38" s="472" customFormat="1" ht="15" x14ac:dyDescent="0.25">
      <c r="A1629" s="1319" t="s">
        <v>2401</v>
      </c>
      <c r="B1629" s="1320"/>
      <c r="C1629" s="1320"/>
      <c r="D1629" s="1320"/>
      <c r="E1629" s="1320"/>
      <c r="F1629" s="1320"/>
      <c r="G1629" s="1320"/>
      <c r="H1629" s="1321"/>
      <c r="I1629" s="700"/>
      <c r="J1629" s="700"/>
      <c r="K1629" s="700"/>
      <c r="L1629" s="701"/>
      <c r="M1629" s="701"/>
      <c r="AK1629" s="499"/>
      <c r="AL1629" s="509" t="s">
        <v>2401</v>
      </c>
    </row>
    <row r="1630" spans="1:38" s="472" customFormat="1" ht="22.5" x14ac:dyDescent="0.25">
      <c r="A1630" s="1319" t="s">
        <v>4030</v>
      </c>
      <c r="B1630" s="1320"/>
      <c r="C1630" s="1320"/>
      <c r="D1630" s="1320"/>
      <c r="E1630" s="1320"/>
      <c r="F1630" s="1320"/>
      <c r="G1630" s="1320"/>
      <c r="H1630" s="1321"/>
      <c r="I1630" s="700">
        <v>1197</v>
      </c>
      <c r="J1630" s="700">
        <v>651</v>
      </c>
      <c r="K1630" s="700" t="s">
        <v>4031</v>
      </c>
      <c r="L1630" s="701"/>
      <c r="M1630" s="702">
        <v>76.33</v>
      </c>
      <c r="AK1630" s="499"/>
      <c r="AL1630" s="509" t="s">
        <v>4030</v>
      </c>
    </row>
    <row r="1631" spans="1:38" s="472" customFormat="1" ht="15" x14ac:dyDescent="0.25">
      <c r="A1631" s="1319" t="s">
        <v>4032</v>
      </c>
      <c r="B1631" s="1320"/>
      <c r="C1631" s="1320"/>
      <c r="D1631" s="1320"/>
      <c r="E1631" s="1320"/>
      <c r="F1631" s="1320"/>
      <c r="G1631" s="1320"/>
      <c r="H1631" s="1321"/>
      <c r="I1631" s="700">
        <v>728</v>
      </c>
      <c r="J1631" s="700"/>
      <c r="K1631" s="700"/>
      <c r="L1631" s="701"/>
      <c r="M1631" s="701"/>
      <c r="AK1631" s="499"/>
      <c r="AL1631" s="509" t="s">
        <v>4032</v>
      </c>
    </row>
    <row r="1632" spans="1:38" s="472" customFormat="1" ht="15" x14ac:dyDescent="0.25">
      <c r="A1632" s="1319" t="s">
        <v>4033</v>
      </c>
      <c r="B1632" s="1320"/>
      <c r="C1632" s="1320"/>
      <c r="D1632" s="1320"/>
      <c r="E1632" s="1320"/>
      <c r="F1632" s="1320"/>
      <c r="G1632" s="1320"/>
      <c r="H1632" s="1321"/>
      <c r="I1632" s="700">
        <v>450</v>
      </c>
      <c r="J1632" s="700"/>
      <c r="K1632" s="700"/>
      <c r="L1632" s="701"/>
      <c r="M1632" s="701"/>
      <c r="AK1632" s="499"/>
      <c r="AL1632" s="509" t="s">
        <v>4033</v>
      </c>
    </row>
    <row r="1633" spans="1:38" s="472" customFormat="1" ht="15" x14ac:dyDescent="0.25">
      <c r="A1633" s="1319" t="s">
        <v>1709</v>
      </c>
      <c r="B1633" s="1320"/>
      <c r="C1633" s="1320"/>
      <c r="D1633" s="1320"/>
      <c r="E1633" s="1320"/>
      <c r="F1633" s="1320"/>
      <c r="G1633" s="1320"/>
      <c r="H1633" s="1321"/>
      <c r="I1633" s="700">
        <v>2375</v>
      </c>
      <c r="J1633" s="700"/>
      <c r="K1633" s="700"/>
      <c r="L1633" s="701"/>
      <c r="M1633" s="702">
        <v>76.33</v>
      </c>
      <c r="AK1633" s="499"/>
      <c r="AL1633" s="509" t="s">
        <v>1709</v>
      </c>
    </row>
    <row r="1634" spans="1:38" s="472" customFormat="1" ht="15" x14ac:dyDescent="0.25">
      <c r="A1634" s="1319" t="s">
        <v>1701</v>
      </c>
      <c r="B1634" s="1320"/>
      <c r="C1634" s="1320"/>
      <c r="D1634" s="1320"/>
      <c r="E1634" s="1320"/>
      <c r="F1634" s="1320"/>
      <c r="G1634" s="1320"/>
      <c r="H1634" s="1321"/>
      <c r="I1634" s="700"/>
      <c r="J1634" s="700"/>
      <c r="K1634" s="700"/>
      <c r="L1634" s="701"/>
      <c r="M1634" s="701"/>
      <c r="AK1634" s="499"/>
      <c r="AL1634" s="509" t="s">
        <v>1701</v>
      </c>
    </row>
    <row r="1635" spans="1:38" s="472" customFormat="1" ht="23.25" x14ac:dyDescent="0.25">
      <c r="A1635" s="1319" t="s">
        <v>4034</v>
      </c>
      <c r="B1635" s="1320"/>
      <c r="C1635" s="1320"/>
      <c r="D1635" s="1320"/>
      <c r="E1635" s="1320"/>
      <c r="F1635" s="1320"/>
      <c r="G1635" s="1320"/>
      <c r="H1635" s="1321"/>
      <c r="I1635" s="700">
        <v>145989</v>
      </c>
      <c r="J1635" s="700"/>
      <c r="K1635" s="700"/>
      <c r="L1635" s="701"/>
      <c r="M1635" s="701"/>
      <c r="AK1635" s="499"/>
      <c r="AL1635" s="509" t="s">
        <v>4034</v>
      </c>
    </row>
    <row r="1636" spans="1:38" s="472" customFormat="1" ht="15" x14ac:dyDescent="0.25">
      <c r="A1636" s="1319" t="s">
        <v>2406</v>
      </c>
      <c r="B1636" s="1320"/>
      <c r="C1636" s="1320"/>
      <c r="D1636" s="1320"/>
      <c r="E1636" s="1320"/>
      <c r="F1636" s="1320"/>
      <c r="G1636" s="1320"/>
      <c r="H1636" s="1321"/>
      <c r="I1636" s="700"/>
      <c r="J1636" s="700"/>
      <c r="K1636" s="700"/>
      <c r="L1636" s="701"/>
      <c r="M1636" s="701"/>
      <c r="AK1636" s="499"/>
      <c r="AL1636" s="509" t="s">
        <v>2406</v>
      </c>
    </row>
    <row r="1637" spans="1:38" s="472" customFormat="1" ht="22.5" x14ac:dyDescent="0.25">
      <c r="A1637" s="1319" t="s">
        <v>4035</v>
      </c>
      <c r="B1637" s="1320"/>
      <c r="C1637" s="1320"/>
      <c r="D1637" s="1320"/>
      <c r="E1637" s="1320"/>
      <c r="F1637" s="1320"/>
      <c r="G1637" s="1320"/>
      <c r="H1637" s="1321"/>
      <c r="I1637" s="700">
        <v>6565</v>
      </c>
      <c r="J1637" s="700">
        <v>2249</v>
      </c>
      <c r="K1637" s="700" t="s">
        <v>4036</v>
      </c>
      <c r="L1637" s="701"/>
      <c r="M1637" s="702">
        <v>219.07</v>
      </c>
      <c r="AK1637" s="499"/>
      <c r="AL1637" s="509" t="s">
        <v>4035</v>
      </c>
    </row>
    <row r="1638" spans="1:38" s="472" customFormat="1" ht="15" x14ac:dyDescent="0.25">
      <c r="A1638" s="1319" t="s">
        <v>4037</v>
      </c>
      <c r="B1638" s="1320"/>
      <c r="C1638" s="1320"/>
      <c r="D1638" s="1320"/>
      <c r="E1638" s="1320"/>
      <c r="F1638" s="1320"/>
      <c r="G1638" s="1320"/>
      <c r="H1638" s="1321"/>
      <c r="I1638" s="700">
        <v>2365</v>
      </c>
      <c r="J1638" s="700"/>
      <c r="K1638" s="700"/>
      <c r="L1638" s="701"/>
      <c r="M1638" s="701"/>
      <c r="AK1638" s="499"/>
      <c r="AL1638" s="509" t="s">
        <v>4037</v>
      </c>
    </row>
    <row r="1639" spans="1:38" s="472" customFormat="1" ht="15" x14ac:dyDescent="0.25">
      <c r="A1639" s="1319" t="s">
        <v>4038</v>
      </c>
      <c r="B1639" s="1320"/>
      <c r="C1639" s="1320"/>
      <c r="D1639" s="1320"/>
      <c r="E1639" s="1320"/>
      <c r="F1639" s="1320"/>
      <c r="G1639" s="1320"/>
      <c r="H1639" s="1321"/>
      <c r="I1639" s="700">
        <v>2234</v>
      </c>
      <c r="J1639" s="700"/>
      <c r="K1639" s="700"/>
      <c r="L1639" s="701"/>
      <c r="M1639" s="701"/>
      <c r="AK1639" s="499"/>
      <c r="AL1639" s="509" t="s">
        <v>4038</v>
      </c>
    </row>
    <row r="1640" spans="1:38" s="472" customFormat="1" ht="15" x14ac:dyDescent="0.25">
      <c r="A1640" s="1319" t="s">
        <v>1709</v>
      </c>
      <c r="B1640" s="1320"/>
      <c r="C1640" s="1320"/>
      <c r="D1640" s="1320"/>
      <c r="E1640" s="1320"/>
      <c r="F1640" s="1320"/>
      <c r="G1640" s="1320"/>
      <c r="H1640" s="1321"/>
      <c r="I1640" s="700">
        <v>11164</v>
      </c>
      <c r="J1640" s="700"/>
      <c r="K1640" s="700"/>
      <c r="L1640" s="701"/>
      <c r="M1640" s="702">
        <v>219.07</v>
      </c>
      <c r="AK1640" s="499"/>
      <c r="AL1640" s="509" t="s">
        <v>1709</v>
      </c>
    </row>
    <row r="1641" spans="1:38" s="472" customFormat="1" ht="15" x14ac:dyDescent="0.25">
      <c r="A1641" s="1319" t="s">
        <v>2411</v>
      </c>
      <c r="B1641" s="1320"/>
      <c r="C1641" s="1320"/>
      <c r="D1641" s="1320"/>
      <c r="E1641" s="1320"/>
      <c r="F1641" s="1320"/>
      <c r="G1641" s="1320"/>
      <c r="H1641" s="1321"/>
      <c r="I1641" s="700"/>
      <c r="J1641" s="700"/>
      <c r="K1641" s="700"/>
      <c r="L1641" s="701"/>
      <c r="M1641" s="701"/>
      <c r="AK1641" s="499"/>
      <c r="AL1641" s="509" t="s">
        <v>2411</v>
      </c>
    </row>
    <row r="1642" spans="1:38" s="472" customFormat="1" ht="15" x14ac:dyDescent="0.25">
      <c r="A1642" s="1319" t="s">
        <v>4039</v>
      </c>
      <c r="B1642" s="1320"/>
      <c r="C1642" s="1320"/>
      <c r="D1642" s="1320"/>
      <c r="E1642" s="1320"/>
      <c r="F1642" s="1320"/>
      <c r="G1642" s="1320"/>
      <c r="H1642" s="1321"/>
      <c r="I1642" s="700">
        <v>6173874</v>
      </c>
      <c r="J1642" s="700"/>
      <c r="K1642" s="700"/>
      <c r="L1642" s="701"/>
      <c r="M1642" s="701"/>
      <c r="AK1642" s="499"/>
      <c r="AL1642" s="509" t="s">
        <v>4039</v>
      </c>
    </row>
    <row r="1643" spans="1:38" s="472" customFormat="1" ht="15" x14ac:dyDescent="0.25">
      <c r="A1643" s="1319" t="s">
        <v>2413</v>
      </c>
      <c r="B1643" s="1320"/>
      <c r="C1643" s="1320"/>
      <c r="D1643" s="1320"/>
      <c r="E1643" s="1320"/>
      <c r="F1643" s="1320"/>
      <c r="G1643" s="1320"/>
      <c r="H1643" s="1321"/>
      <c r="I1643" s="700"/>
      <c r="J1643" s="700"/>
      <c r="K1643" s="700"/>
      <c r="L1643" s="701"/>
      <c r="M1643" s="701"/>
      <c r="AK1643" s="499"/>
      <c r="AL1643" s="509" t="s">
        <v>2413</v>
      </c>
    </row>
    <row r="1644" spans="1:38" s="472" customFormat="1" ht="22.5" x14ac:dyDescent="0.25">
      <c r="A1644" s="1319" t="s">
        <v>4040</v>
      </c>
      <c r="B1644" s="1320"/>
      <c r="C1644" s="1320"/>
      <c r="D1644" s="1320"/>
      <c r="E1644" s="1320"/>
      <c r="F1644" s="1320"/>
      <c r="G1644" s="1320"/>
      <c r="H1644" s="1321"/>
      <c r="I1644" s="700">
        <v>6619792</v>
      </c>
      <c r="J1644" s="700">
        <v>509816</v>
      </c>
      <c r="K1644" s="700" t="s">
        <v>4041</v>
      </c>
      <c r="L1644" s="701"/>
      <c r="M1644" s="702">
        <v>53007.81</v>
      </c>
      <c r="AK1644" s="499"/>
      <c r="AL1644" s="509" t="s">
        <v>4040</v>
      </c>
    </row>
    <row r="1645" spans="1:38" s="472" customFormat="1" ht="15" x14ac:dyDescent="0.25">
      <c r="A1645" s="1319" t="s">
        <v>4042</v>
      </c>
      <c r="B1645" s="1320"/>
      <c r="C1645" s="1320"/>
      <c r="D1645" s="1320"/>
      <c r="E1645" s="1320"/>
      <c r="F1645" s="1320"/>
      <c r="G1645" s="1320"/>
      <c r="H1645" s="1321"/>
      <c r="I1645" s="700">
        <v>868528</v>
      </c>
      <c r="J1645" s="700"/>
      <c r="K1645" s="700"/>
      <c r="L1645" s="701"/>
      <c r="M1645" s="701"/>
      <c r="AK1645" s="499"/>
      <c r="AL1645" s="509" t="s">
        <v>4042</v>
      </c>
    </row>
    <row r="1646" spans="1:38" s="472" customFormat="1" ht="15" x14ac:dyDescent="0.25">
      <c r="A1646" s="1319" t="s">
        <v>4043</v>
      </c>
      <c r="B1646" s="1320"/>
      <c r="C1646" s="1320"/>
      <c r="D1646" s="1320"/>
      <c r="E1646" s="1320"/>
      <c r="F1646" s="1320"/>
      <c r="G1646" s="1320"/>
      <c r="H1646" s="1321"/>
      <c r="I1646" s="700">
        <v>395490</v>
      </c>
      <c r="J1646" s="700"/>
      <c r="K1646" s="700"/>
      <c r="L1646" s="701"/>
      <c r="M1646" s="701"/>
      <c r="AK1646" s="499"/>
      <c r="AL1646" s="509" t="s">
        <v>4043</v>
      </c>
    </row>
    <row r="1647" spans="1:38" s="472" customFormat="1" ht="15" x14ac:dyDescent="0.25">
      <c r="A1647" s="1319" t="s">
        <v>1709</v>
      </c>
      <c r="B1647" s="1320"/>
      <c r="C1647" s="1320"/>
      <c r="D1647" s="1320"/>
      <c r="E1647" s="1320"/>
      <c r="F1647" s="1320"/>
      <c r="G1647" s="1320"/>
      <c r="H1647" s="1321"/>
      <c r="I1647" s="700">
        <v>7883810</v>
      </c>
      <c r="J1647" s="700"/>
      <c r="K1647" s="700"/>
      <c r="L1647" s="701"/>
      <c r="M1647" s="702">
        <v>53007.81</v>
      </c>
      <c r="AK1647" s="499"/>
      <c r="AL1647" s="509" t="s">
        <v>1709</v>
      </c>
    </row>
    <row r="1648" spans="1:38" s="472" customFormat="1" ht="15" x14ac:dyDescent="0.25">
      <c r="A1648" s="1319" t="s">
        <v>2418</v>
      </c>
      <c r="B1648" s="1320"/>
      <c r="C1648" s="1320"/>
      <c r="D1648" s="1320"/>
      <c r="E1648" s="1320"/>
      <c r="F1648" s="1320"/>
      <c r="G1648" s="1320"/>
      <c r="H1648" s="1321"/>
      <c r="I1648" s="700"/>
      <c r="J1648" s="700"/>
      <c r="K1648" s="700"/>
      <c r="L1648" s="701"/>
      <c r="M1648" s="701"/>
      <c r="AK1648" s="499"/>
      <c r="AL1648" s="509" t="s">
        <v>2418</v>
      </c>
    </row>
    <row r="1649" spans="1:38" s="472" customFormat="1" ht="22.5" x14ac:dyDescent="0.25">
      <c r="A1649" s="1319" t="s">
        <v>4044</v>
      </c>
      <c r="B1649" s="1320"/>
      <c r="C1649" s="1320"/>
      <c r="D1649" s="1320"/>
      <c r="E1649" s="1320"/>
      <c r="F1649" s="1320"/>
      <c r="G1649" s="1320"/>
      <c r="H1649" s="1321"/>
      <c r="I1649" s="700">
        <v>278719</v>
      </c>
      <c r="J1649" s="700">
        <v>37379</v>
      </c>
      <c r="K1649" s="700" t="s">
        <v>4045</v>
      </c>
      <c r="L1649" s="701"/>
      <c r="M1649" s="702">
        <v>3885.53</v>
      </c>
      <c r="AK1649" s="499"/>
      <c r="AL1649" s="509" t="s">
        <v>4044</v>
      </c>
    </row>
    <row r="1650" spans="1:38" s="472" customFormat="1" ht="15" x14ac:dyDescent="0.25">
      <c r="A1650" s="1319" t="s">
        <v>4046</v>
      </c>
      <c r="B1650" s="1320"/>
      <c r="C1650" s="1320"/>
      <c r="D1650" s="1320"/>
      <c r="E1650" s="1320"/>
      <c r="F1650" s="1320"/>
      <c r="G1650" s="1320"/>
      <c r="H1650" s="1321"/>
      <c r="I1650" s="700">
        <v>52198</v>
      </c>
      <c r="J1650" s="700"/>
      <c r="K1650" s="700"/>
      <c r="L1650" s="701"/>
      <c r="M1650" s="701"/>
      <c r="AK1650" s="499"/>
      <c r="AL1650" s="509" t="s">
        <v>4046</v>
      </c>
    </row>
    <row r="1651" spans="1:38" s="472" customFormat="1" ht="15" x14ac:dyDescent="0.25">
      <c r="A1651" s="1319" t="s">
        <v>4047</v>
      </c>
      <c r="B1651" s="1320"/>
      <c r="C1651" s="1320"/>
      <c r="D1651" s="1320"/>
      <c r="E1651" s="1320"/>
      <c r="F1651" s="1320"/>
      <c r="G1651" s="1320"/>
      <c r="H1651" s="1321"/>
      <c r="I1651" s="700">
        <v>35999</v>
      </c>
      <c r="J1651" s="700"/>
      <c r="K1651" s="700"/>
      <c r="L1651" s="701"/>
      <c r="M1651" s="701"/>
      <c r="AK1651" s="499"/>
      <c r="AL1651" s="509" t="s">
        <v>4047</v>
      </c>
    </row>
    <row r="1652" spans="1:38" s="472" customFormat="1" ht="15" x14ac:dyDescent="0.25">
      <c r="A1652" s="1319" t="s">
        <v>1709</v>
      </c>
      <c r="B1652" s="1320"/>
      <c r="C1652" s="1320"/>
      <c r="D1652" s="1320"/>
      <c r="E1652" s="1320"/>
      <c r="F1652" s="1320"/>
      <c r="G1652" s="1320"/>
      <c r="H1652" s="1321"/>
      <c r="I1652" s="700">
        <v>366916</v>
      </c>
      <c r="J1652" s="700"/>
      <c r="K1652" s="700"/>
      <c r="L1652" s="701"/>
      <c r="M1652" s="702">
        <v>3885.53</v>
      </c>
      <c r="AK1652" s="499"/>
      <c r="AL1652" s="509" t="s">
        <v>1709</v>
      </c>
    </row>
    <row r="1653" spans="1:38" s="472" customFormat="1" ht="15" x14ac:dyDescent="0.25">
      <c r="A1653" s="1319" t="s">
        <v>3359</v>
      </c>
      <c r="B1653" s="1320"/>
      <c r="C1653" s="1320"/>
      <c r="D1653" s="1320"/>
      <c r="E1653" s="1320"/>
      <c r="F1653" s="1320"/>
      <c r="G1653" s="1320"/>
      <c r="H1653" s="1321"/>
      <c r="I1653" s="700"/>
      <c r="J1653" s="700"/>
      <c r="K1653" s="700"/>
      <c r="L1653" s="701"/>
      <c r="M1653" s="701"/>
      <c r="AK1653" s="499"/>
      <c r="AL1653" s="509" t="s">
        <v>3359</v>
      </c>
    </row>
    <row r="1654" spans="1:38" s="472" customFormat="1" ht="22.5" x14ac:dyDescent="0.25">
      <c r="A1654" s="1319" t="s">
        <v>3360</v>
      </c>
      <c r="B1654" s="1320"/>
      <c r="C1654" s="1320"/>
      <c r="D1654" s="1320"/>
      <c r="E1654" s="1320"/>
      <c r="F1654" s="1320"/>
      <c r="G1654" s="1320"/>
      <c r="H1654" s="1321"/>
      <c r="I1654" s="700">
        <v>41945</v>
      </c>
      <c r="J1654" s="700">
        <v>24869</v>
      </c>
      <c r="K1654" s="700" t="s">
        <v>3361</v>
      </c>
      <c r="L1654" s="701"/>
      <c r="M1654" s="702">
        <v>2816.51</v>
      </c>
      <c r="AK1654" s="499"/>
      <c r="AL1654" s="509" t="s">
        <v>3360</v>
      </c>
    </row>
    <row r="1655" spans="1:38" s="472" customFormat="1" ht="15" x14ac:dyDescent="0.25">
      <c r="A1655" s="1319" t="s">
        <v>3362</v>
      </c>
      <c r="B1655" s="1320"/>
      <c r="C1655" s="1320"/>
      <c r="D1655" s="1320"/>
      <c r="E1655" s="1320"/>
      <c r="F1655" s="1320"/>
      <c r="G1655" s="1320"/>
      <c r="H1655" s="1321"/>
      <c r="I1655" s="700">
        <v>28151</v>
      </c>
      <c r="J1655" s="700"/>
      <c r="K1655" s="700"/>
      <c r="L1655" s="701"/>
      <c r="M1655" s="701"/>
      <c r="AK1655" s="499"/>
      <c r="AL1655" s="509" t="s">
        <v>3362</v>
      </c>
    </row>
    <row r="1656" spans="1:38" s="472" customFormat="1" ht="15" x14ac:dyDescent="0.25">
      <c r="A1656" s="1319" t="s">
        <v>3363</v>
      </c>
      <c r="B1656" s="1320"/>
      <c r="C1656" s="1320"/>
      <c r="D1656" s="1320"/>
      <c r="E1656" s="1320"/>
      <c r="F1656" s="1320"/>
      <c r="G1656" s="1320"/>
      <c r="H1656" s="1321"/>
      <c r="I1656" s="700">
        <v>20474</v>
      </c>
      <c r="J1656" s="700"/>
      <c r="K1656" s="700"/>
      <c r="L1656" s="701"/>
      <c r="M1656" s="701"/>
      <c r="AK1656" s="499"/>
      <c r="AL1656" s="509" t="s">
        <v>3363</v>
      </c>
    </row>
    <row r="1657" spans="1:38" s="472" customFormat="1" ht="15" x14ac:dyDescent="0.25">
      <c r="A1657" s="1319" t="s">
        <v>1709</v>
      </c>
      <c r="B1657" s="1320"/>
      <c r="C1657" s="1320"/>
      <c r="D1657" s="1320"/>
      <c r="E1657" s="1320"/>
      <c r="F1657" s="1320"/>
      <c r="G1657" s="1320"/>
      <c r="H1657" s="1321"/>
      <c r="I1657" s="700">
        <v>90570</v>
      </c>
      <c r="J1657" s="700"/>
      <c r="K1657" s="700"/>
      <c r="L1657" s="701"/>
      <c r="M1657" s="702">
        <v>2816.51</v>
      </c>
      <c r="AK1657" s="499"/>
      <c r="AL1657" s="509" t="s">
        <v>1709</v>
      </c>
    </row>
    <row r="1658" spans="1:38" s="472" customFormat="1" ht="23.25" x14ac:dyDescent="0.25">
      <c r="A1658" s="1319" t="s">
        <v>4048</v>
      </c>
      <c r="B1658" s="1320"/>
      <c r="C1658" s="1320"/>
      <c r="D1658" s="1320"/>
      <c r="E1658" s="1320"/>
      <c r="F1658" s="1320"/>
      <c r="G1658" s="1320"/>
      <c r="H1658" s="1321"/>
      <c r="I1658" s="700"/>
      <c r="J1658" s="700"/>
      <c r="K1658" s="700"/>
      <c r="L1658" s="701"/>
      <c r="M1658" s="701"/>
      <c r="AK1658" s="499"/>
      <c r="AL1658" s="509" t="s">
        <v>4048</v>
      </c>
    </row>
    <row r="1659" spans="1:38" s="472" customFormat="1" ht="15" x14ac:dyDescent="0.25">
      <c r="A1659" s="1319" t="s">
        <v>4049</v>
      </c>
      <c r="B1659" s="1320"/>
      <c r="C1659" s="1320"/>
      <c r="D1659" s="1320"/>
      <c r="E1659" s="1320"/>
      <c r="F1659" s="1320"/>
      <c r="G1659" s="1320"/>
      <c r="H1659" s="1321"/>
      <c r="I1659" s="700">
        <v>22285</v>
      </c>
      <c r="J1659" s="700">
        <v>22285</v>
      </c>
      <c r="K1659" s="700"/>
      <c r="L1659" s="701"/>
      <c r="M1659" s="702">
        <v>2659.28</v>
      </c>
      <c r="AK1659" s="499"/>
      <c r="AL1659" s="509" t="s">
        <v>4049</v>
      </c>
    </row>
    <row r="1660" spans="1:38" s="472" customFormat="1" ht="15" x14ac:dyDescent="0.25">
      <c r="A1660" s="1319" t="s">
        <v>4050</v>
      </c>
      <c r="B1660" s="1320"/>
      <c r="C1660" s="1320"/>
      <c r="D1660" s="1320"/>
      <c r="E1660" s="1320"/>
      <c r="F1660" s="1320"/>
      <c r="G1660" s="1320"/>
      <c r="H1660" s="1321"/>
      <c r="I1660" s="700">
        <v>14708</v>
      </c>
      <c r="J1660" s="700"/>
      <c r="K1660" s="700"/>
      <c r="L1660" s="701"/>
      <c r="M1660" s="701"/>
      <c r="AK1660" s="499"/>
      <c r="AL1660" s="509" t="s">
        <v>4050</v>
      </c>
    </row>
    <row r="1661" spans="1:38" s="472" customFormat="1" ht="15" x14ac:dyDescent="0.25">
      <c r="A1661" s="1319" t="s">
        <v>4051</v>
      </c>
      <c r="B1661" s="1320"/>
      <c r="C1661" s="1320"/>
      <c r="D1661" s="1320"/>
      <c r="E1661" s="1320"/>
      <c r="F1661" s="1320"/>
      <c r="G1661" s="1320"/>
      <c r="H1661" s="1321"/>
      <c r="I1661" s="700">
        <v>8914</v>
      </c>
      <c r="J1661" s="700"/>
      <c r="K1661" s="700"/>
      <c r="L1661" s="701"/>
      <c r="M1661" s="701"/>
      <c r="AK1661" s="499"/>
      <c r="AL1661" s="509" t="s">
        <v>4051</v>
      </c>
    </row>
    <row r="1662" spans="1:38" s="472" customFormat="1" ht="15" x14ac:dyDescent="0.25">
      <c r="A1662" s="1319" t="s">
        <v>1709</v>
      </c>
      <c r="B1662" s="1320"/>
      <c r="C1662" s="1320"/>
      <c r="D1662" s="1320"/>
      <c r="E1662" s="1320"/>
      <c r="F1662" s="1320"/>
      <c r="G1662" s="1320"/>
      <c r="H1662" s="1321"/>
      <c r="I1662" s="700">
        <v>45907</v>
      </c>
      <c r="J1662" s="700"/>
      <c r="K1662" s="700"/>
      <c r="L1662" s="701"/>
      <c r="M1662" s="702">
        <v>2659.28</v>
      </c>
      <c r="AK1662" s="499"/>
      <c r="AL1662" s="509" t="s">
        <v>1709</v>
      </c>
    </row>
    <row r="1663" spans="1:38" s="472" customFormat="1" ht="15" x14ac:dyDescent="0.25">
      <c r="A1663" s="1319" t="s">
        <v>4052</v>
      </c>
      <c r="B1663" s="1320"/>
      <c r="C1663" s="1320"/>
      <c r="D1663" s="1320"/>
      <c r="E1663" s="1320"/>
      <c r="F1663" s="1320"/>
      <c r="G1663" s="1320"/>
      <c r="H1663" s="1321"/>
      <c r="I1663" s="700"/>
      <c r="J1663" s="700"/>
      <c r="K1663" s="700"/>
      <c r="L1663" s="701"/>
      <c r="M1663" s="701"/>
      <c r="AK1663" s="499"/>
      <c r="AL1663" s="509" t="s">
        <v>4052</v>
      </c>
    </row>
    <row r="1664" spans="1:38" s="472" customFormat="1" ht="22.5" x14ac:dyDescent="0.25">
      <c r="A1664" s="1319" t="s">
        <v>4053</v>
      </c>
      <c r="B1664" s="1320"/>
      <c r="C1664" s="1320"/>
      <c r="D1664" s="1320"/>
      <c r="E1664" s="1320"/>
      <c r="F1664" s="1320"/>
      <c r="G1664" s="1320"/>
      <c r="H1664" s="1321"/>
      <c r="I1664" s="700">
        <v>9840</v>
      </c>
      <c r="J1664" s="700">
        <v>543</v>
      </c>
      <c r="K1664" s="700" t="s">
        <v>3921</v>
      </c>
      <c r="L1664" s="701"/>
      <c r="M1664" s="702">
        <v>67.13</v>
      </c>
      <c r="AK1664" s="499"/>
      <c r="AL1664" s="509" t="s">
        <v>4053</v>
      </c>
    </row>
    <row r="1665" spans="1:38" s="472" customFormat="1" ht="15" x14ac:dyDescent="0.25">
      <c r="A1665" s="1319" t="s">
        <v>4054</v>
      </c>
      <c r="B1665" s="1320"/>
      <c r="C1665" s="1320"/>
      <c r="D1665" s="1320"/>
      <c r="E1665" s="1320"/>
      <c r="F1665" s="1320"/>
      <c r="G1665" s="1320"/>
      <c r="H1665" s="1321"/>
      <c r="I1665" s="700">
        <v>1869</v>
      </c>
      <c r="J1665" s="700"/>
      <c r="K1665" s="700"/>
      <c r="L1665" s="701"/>
      <c r="M1665" s="701"/>
      <c r="AK1665" s="499"/>
      <c r="AL1665" s="509" t="s">
        <v>4054</v>
      </c>
    </row>
    <row r="1666" spans="1:38" s="472" customFormat="1" ht="15" x14ac:dyDescent="0.25">
      <c r="A1666" s="1319" t="s">
        <v>4055</v>
      </c>
      <c r="B1666" s="1320"/>
      <c r="C1666" s="1320"/>
      <c r="D1666" s="1320"/>
      <c r="E1666" s="1320"/>
      <c r="F1666" s="1320"/>
      <c r="G1666" s="1320"/>
      <c r="H1666" s="1321"/>
      <c r="I1666" s="700">
        <v>1250</v>
      </c>
      <c r="J1666" s="700"/>
      <c r="K1666" s="700"/>
      <c r="L1666" s="701"/>
      <c r="M1666" s="701"/>
      <c r="AK1666" s="499"/>
      <c r="AL1666" s="509" t="s">
        <v>4055</v>
      </c>
    </row>
    <row r="1667" spans="1:38" s="472" customFormat="1" ht="15" x14ac:dyDescent="0.25">
      <c r="A1667" s="1319" t="s">
        <v>1709</v>
      </c>
      <c r="B1667" s="1320"/>
      <c r="C1667" s="1320"/>
      <c r="D1667" s="1320"/>
      <c r="E1667" s="1320"/>
      <c r="F1667" s="1320"/>
      <c r="G1667" s="1320"/>
      <c r="H1667" s="1321"/>
      <c r="I1667" s="700">
        <v>12959</v>
      </c>
      <c r="J1667" s="700"/>
      <c r="K1667" s="700"/>
      <c r="L1667" s="701"/>
      <c r="M1667" s="702">
        <v>67.13</v>
      </c>
      <c r="AK1667" s="499"/>
      <c r="AL1667" s="509" t="s">
        <v>1709</v>
      </c>
    </row>
    <row r="1668" spans="1:38" s="472" customFormat="1" ht="15" x14ac:dyDescent="0.25">
      <c r="A1668" s="1319" t="s">
        <v>2483</v>
      </c>
      <c r="B1668" s="1320"/>
      <c r="C1668" s="1320"/>
      <c r="D1668" s="1320"/>
      <c r="E1668" s="1320"/>
      <c r="F1668" s="1320"/>
      <c r="G1668" s="1320"/>
      <c r="H1668" s="1321"/>
      <c r="I1668" s="700"/>
      <c r="J1668" s="700"/>
      <c r="K1668" s="700"/>
      <c r="L1668" s="701"/>
      <c r="M1668" s="701"/>
      <c r="AK1668" s="499"/>
      <c r="AL1668" s="509" t="s">
        <v>2483</v>
      </c>
    </row>
    <row r="1669" spans="1:38" s="472" customFormat="1" ht="22.5" x14ac:dyDescent="0.25">
      <c r="A1669" s="1319" t="s">
        <v>4056</v>
      </c>
      <c r="B1669" s="1320"/>
      <c r="C1669" s="1320"/>
      <c r="D1669" s="1320"/>
      <c r="E1669" s="1320"/>
      <c r="F1669" s="1320"/>
      <c r="G1669" s="1320"/>
      <c r="H1669" s="1321"/>
      <c r="I1669" s="700">
        <v>5909</v>
      </c>
      <c r="J1669" s="700">
        <v>38</v>
      </c>
      <c r="K1669" s="700" t="s">
        <v>4008</v>
      </c>
      <c r="L1669" s="701"/>
      <c r="M1669" s="718">
        <v>4.9000000000000004</v>
      </c>
      <c r="AK1669" s="499"/>
      <c r="AL1669" s="509" t="s">
        <v>4056</v>
      </c>
    </row>
    <row r="1670" spans="1:38" s="472" customFormat="1" ht="15" x14ac:dyDescent="0.25">
      <c r="A1670" s="1319" t="s">
        <v>4057</v>
      </c>
      <c r="B1670" s="1320"/>
      <c r="C1670" s="1320"/>
      <c r="D1670" s="1320"/>
      <c r="E1670" s="1320"/>
      <c r="F1670" s="1320"/>
      <c r="G1670" s="1320"/>
      <c r="H1670" s="1321"/>
      <c r="I1670" s="700">
        <v>803</v>
      </c>
      <c r="J1670" s="700"/>
      <c r="K1670" s="700"/>
      <c r="L1670" s="701"/>
      <c r="M1670" s="701"/>
      <c r="AK1670" s="499"/>
      <c r="AL1670" s="509" t="s">
        <v>4057</v>
      </c>
    </row>
    <row r="1671" spans="1:38" s="472" customFormat="1" ht="15" x14ac:dyDescent="0.25">
      <c r="A1671" s="1319" t="s">
        <v>4058</v>
      </c>
      <c r="B1671" s="1320"/>
      <c r="C1671" s="1320"/>
      <c r="D1671" s="1320"/>
      <c r="E1671" s="1320"/>
      <c r="F1671" s="1320"/>
      <c r="G1671" s="1320"/>
      <c r="H1671" s="1321"/>
      <c r="I1671" s="700">
        <v>423</v>
      </c>
      <c r="J1671" s="700"/>
      <c r="K1671" s="700"/>
      <c r="L1671" s="701"/>
      <c r="M1671" s="701"/>
      <c r="AK1671" s="499"/>
      <c r="AL1671" s="509" t="s">
        <v>4058</v>
      </c>
    </row>
    <row r="1672" spans="1:38" s="472" customFormat="1" ht="15" x14ac:dyDescent="0.25">
      <c r="A1672" s="1319" t="s">
        <v>1709</v>
      </c>
      <c r="B1672" s="1320"/>
      <c r="C1672" s="1320"/>
      <c r="D1672" s="1320"/>
      <c r="E1672" s="1320"/>
      <c r="F1672" s="1320"/>
      <c r="G1672" s="1320"/>
      <c r="H1672" s="1321"/>
      <c r="I1672" s="700">
        <v>7135</v>
      </c>
      <c r="J1672" s="700"/>
      <c r="K1672" s="700"/>
      <c r="L1672" s="701"/>
      <c r="M1672" s="718">
        <v>4.9000000000000004</v>
      </c>
      <c r="AK1672" s="499"/>
      <c r="AL1672" s="509" t="s">
        <v>1709</v>
      </c>
    </row>
    <row r="1673" spans="1:38" s="472" customFormat="1" ht="15" x14ac:dyDescent="0.25">
      <c r="A1673" s="1319" t="s">
        <v>2479</v>
      </c>
      <c r="B1673" s="1320"/>
      <c r="C1673" s="1320"/>
      <c r="D1673" s="1320"/>
      <c r="E1673" s="1320"/>
      <c r="F1673" s="1320"/>
      <c r="G1673" s="1320"/>
      <c r="H1673" s="1321"/>
      <c r="I1673" s="700"/>
      <c r="J1673" s="700"/>
      <c r="K1673" s="700"/>
      <c r="L1673" s="701"/>
      <c r="M1673" s="701"/>
      <c r="AK1673" s="499"/>
      <c r="AL1673" s="509" t="s">
        <v>2479</v>
      </c>
    </row>
    <row r="1674" spans="1:38" s="472" customFormat="1" ht="15" x14ac:dyDescent="0.25">
      <c r="A1674" s="1319" t="s">
        <v>4059</v>
      </c>
      <c r="B1674" s="1320"/>
      <c r="C1674" s="1320"/>
      <c r="D1674" s="1320"/>
      <c r="E1674" s="1320"/>
      <c r="F1674" s="1320"/>
      <c r="G1674" s="1320"/>
      <c r="H1674" s="1321"/>
      <c r="I1674" s="700">
        <v>581</v>
      </c>
      <c r="J1674" s="700">
        <v>581</v>
      </c>
      <c r="K1674" s="700"/>
      <c r="L1674" s="701"/>
      <c r="M1674" s="702">
        <v>74.430000000000007</v>
      </c>
      <c r="AK1674" s="499"/>
      <c r="AL1674" s="509" t="s">
        <v>4059</v>
      </c>
    </row>
    <row r="1675" spans="1:38" s="472" customFormat="1" ht="15" x14ac:dyDescent="0.25">
      <c r="A1675" s="1319" t="s">
        <v>4060</v>
      </c>
      <c r="B1675" s="1320"/>
      <c r="C1675" s="1320"/>
      <c r="D1675" s="1320"/>
      <c r="E1675" s="1320"/>
      <c r="F1675" s="1320"/>
      <c r="G1675" s="1320"/>
      <c r="H1675" s="1321"/>
      <c r="I1675" s="700">
        <v>465</v>
      </c>
      <c r="J1675" s="700"/>
      <c r="K1675" s="700"/>
      <c r="L1675" s="701"/>
      <c r="M1675" s="701"/>
      <c r="AK1675" s="499"/>
      <c r="AL1675" s="509" t="s">
        <v>4060</v>
      </c>
    </row>
    <row r="1676" spans="1:38" s="472" customFormat="1" ht="15" x14ac:dyDescent="0.25">
      <c r="A1676" s="1319" t="s">
        <v>4061</v>
      </c>
      <c r="B1676" s="1320"/>
      <c r="C1676" s="1320"/>
      <c r="D1676" s="1320"/>
      <c r="E1676" s="1320"/>
      <c r="F1676" s="1320"/>
      <c r="G1676" s="1320"/>
      <c r="H1676" s="1321"/>
      <c r="I1676" s="700">
        <v>261</v>
      </c>
      <c r="J1676" s="700"/>
      <c r="K1676" s="700"/>
      <c r="L1676" s="701"/>
      <c r="M1676" s="701"/>
      <c r="AK1676" s="499"/>
      <c r="AL1676" s="509" t="s">
        <v>4061</v>
      </c>
    </row>
    <row r="1677" spans="1:38" s="472" customFormat="1" ht="15" x14ac:dyDescent="0.25">
      <c r="A1677" s="1319" t="s">
        <v>1709</v>
      </c>
      <c r="B1677" s="1320"/>
      <c r="C1677" s="1320"/>
      <c r="D1677" s="1320"/>
      <c r="E1677" s="1320"/>
      <c r="F1677" s="1320"/>
      <c r="G1677" s="1320"/>
      <c r="H1677" s="1321"/>
      <c r="I1677" s="700">
        <v>1307</v>
      </c>
      <c r="J1677" s="700"/>
      <c r="K1677" s="700"/>
      <c r="L1677" s="701"/>
      <c r="M1677" s="702">
        <v>74.430000000000007</v>
      </c>
      <c r="AK1677" s="499"/>
      <c r="AL1677" s="509" t="s">
        <v>1709</v>
      </c>
    </row>
    <row r="1678" spans="1:38" s="472" customFormat="1" ht="15" x14ac:dyDescent="0.25">
      <c r="A1678" s="1319" t="s">
        <v>2487</v>
      </c>
      <c r="B1678" s="1320"/>
      <c r="C1678" s="1320"/>
      <c r="D1678" s="1320"/>
      <c r="E1678" s="1320"/>
      <c r="F1678" s="1320"/>
      <c r="G1678" s="1320"/>
      <c r="H1678" s="1321"/>
      <c r="I1678" s="700"/>
      <c r="J1678" s="700"/>
      <c r="K1678" s="700"/>
      <c r="L1678" s="701"/>
      <c r="M1678" s="701"/>
      <c r="AK1678" s="499"/>
      <c r="AL1678" s="509" t="s">
        <v>2487</v>
      </c>
    </row>
    <row r="1679" spans="1:38" s="472" customFormat="1" ht="15" x14ac:dyDescent="0.25">
      <c r="A1679" s="1319" t="s">
        <v>4062</v>
      </c>
      <c r="B1679" s="1320"/>
      <c r="C1679" s="1320"/>
      <c r="D1679" s="1320"/>
      <c r="E1679" s="1320"/>
      <c r="F1679" s="1320"/>
      <c r="G1679" s="1320"/>
      <c r="H1679" s="1321"/>
      <c r="I1679" s="700">
        <v>1328</v>
      </c>
      <c r="J1679" s="700"/>
      <c r="K1679" s="700">
        <v>1328</v>
      </c>
      <c r="L1679" s="701"/>
      <c r="M1679" s="701"/>
      <c r="AK1679" s="499"/>
      <c r="AL1679" s="509" t="s">
        <v>4062</v>
      </c>
    </row>
    <row r="1680" spans="1:38" s="472" customFormat="1" ht="15" x14ac:dyDescent="0.25">
      <c r="A1680" s="1319" t="s">
        <v>1703</v>
      </c>
      <c r="B1680" s="1320"/>
      <c r="C1680" s="1320"/>
      <c r="D1680" s="1320"/>
      <c r="E1680" s="1320"/>
      <c r="F1680" s="1320"/>
      <c r="G1680" s="1320"/>
      <c r="H1680" s="1321"/>
      <c r="I1680" s="700">
        <v>15304508</v>
      </c>
      <c r="J1680" s="700"/>
      <c r="K1680" s="700"/>
      <c r="L1680" s="701"/>
      <c r="M1680" s="702">
        <v>86348.46</v>
      </c>
      <c r="AK1680" s="499"/>
      <c r="AL1680" s="509" t="s">
        <v>1703</v>
      </c>
    </row>
    <row r="1681" spans="1:39" s="472" customFormat="1" ht="15" x14ac:dyDescent="0.25">
      <c r="A1681" s="1319" t="s">
        <v>1704</v>
      </c>
      <c r="B1681" s="1320"/>
      <c r="C1681" s="1320"/>
      <c r="D1681" s="1320"/>
      <c r="E1681" s="1320"/>
      <c r="F1681" s="1320"/>
      <c r="G1681" s="1320"/>
      <c r="H1681" s="1321"/>
      <c r="I1681" s="700"/>
      <c r="J1681" s="700"/>
      <c r="K1681" s="700"/>
      <c r="L1681" s="701"/>
      <c r="M1681" s="701"/>
      <c r="AK1681" s="499"/>
      <c r="AL1681" s="509" t="s">
        <v>1704</v>
      </c>
    </row>
    <row r="1682" spans="1:39" s="472" customFormat="1" ht="15" x14ac:dyDescent="0.25">
      <c r="A1682" s="1319" t="s">
        <v>1705</v>
      </c>
      <c r="B1682" s="1320"/>
      <c r="C1682" s="1320"/>
      <c r="D1682" s="1320"/>
      <c r="E1682" s="1320"/>
      <c r="F1682" s="1320"/>
      <c r="G1682" s="1320"/>
      <c r="H1682" s="1321"/>
      <c r="I1682" s="700"/>
      <c r="J1682" s="700"/>
      <c r="K1682" s="700"/>
      <c r="L1682" s="701"/>
      <c r="M1682" s="701"/>
      <c r="AK1682" s="499"/>
      <c r="AL1682" s="509" t="s">
        <v>1705</v>
      </c>
    </row>
    <row r="1683" spans="1:39" s="472" customFormat="1" ht="22.5" x14ac:dyDescent="0.25">
      <c r="A1683" s="1319" t="s">
        <v>4063</v>
      </c>
      <c r="B1683" s="1320"/>
      <c r="C1683" s="1320"/>
      <c r="D1683" s="1320"/>
      <c r="E1683" s="1320"/>
      <c r="F1683" s="1320"/>
      <c r="G1683" s="1320"/>
      <c r="H1683" s="1321"/>
      <c r="I1683" s="700">
        <v>5111</v>
      </c>
      <c r="J1683" s="700">
        <v>1747</v>
      </c>
      <c r="K1683" s="700" t="s">
        <v>4064</v>
      </c>
      <c r="L1683" s="701"/>
      <c r="M1683" s="702">
        <v>213.74</v>
      </c>
      <c r="AK1683" s="499"/>
      <c r="AL1683" s="509" t="s">
        <v>4063</v>
      </c>
    </row>
    <row r="1684" spans="1:39" s="472" customFormat="1" ht="15" x14ac:dyDescent="0.25">
      <c r="A1684" s="1319" t="s">
        <v>4065</v>
      </c>
      <c r="B1684" s="1320"/>
      <c r="C1684" s="1320"/>
      <c r="D1684" s="1320"/>
      <c r="E1684" s="1320"/>
      <c r="F1684" s="1320"/>
      <c r="G1684" s="1320"/>
      <c r="H1684" s="1321"/>
      <c r="I1684" s="700">
        <v>1719</v>
      </c>
      <c r="J1684" s="700"/>
      <c r="K1684" s="700"/>
      <c r="L1684" s="701"/>
      <c r="M1684" s="701"/>
      <c r="AK1684" s="499"/>
      <c r="AL1684" s="509" t="s">
        <v>4065</v>
      </c>
    </row>
    <row r="1685" spans="1:39" s="472" customFormat="1" ht="15" x14ac:dyDescent="0.25">
      <c r="A1685" s="1319" t="s">
        <v>4066</v>
      </c>
      <c r="B1685" s="1320"/>
      <c r="C1685" s="1320"/>
      <c r="D1685" s="1320"/>
      <c r="E1685" s="1320"/>
      <c r="F1685" s="1320"/>
      <c r="G1685" s="1320"/>
      <c r="H1685" s="1321"/>
      <c r="I1685" s="700">
        <v>1289</v>
      </c>
      <c r="J1685" s="700"/>
      <c r="K1685" s="700"/>
      <c r="L1685" s="701"/>
      <c r="M1685" s="701"/>
      <c r="AK1685" s="499"/>
      <c r="AL1685" s="509" t="s">
        <v>4066</v>
      </c>
    </row>
    <row r="1686" spans="1:39" s="472" customFormat="1" ht="15" x14ac:dyDescent="0.25">
      <c r="A1686" s="1319" t="s">
        <v>1709</v>
      </c>
      <c r="B1686" s="1320"/>
      <c r="C1686" s="1320"/>
      <c r="D1686" s="1320"/>
      <c r="E1686" s="1320"/>
      <c r="F1686" s="1320"/>
      <c r="G1686" s="1320"/>
      <c r="H1686" s="1321"/>
      <c r="I1686" s="700">
        <v>8119</v>
      </c>
      <c r="J1686" s="700"/>
      <c r="K1686" s="700"/>
      <c r="L1686" s="701"/>
      <c r="M1686" s="702">
        <v>213.74</v>
      </c>
      <c r="AK1686" s="499"/>
      <c r="AL1686" s="509" t="s">
        <v>1709</v>
      </c>
    </row>
    <row r="1687" spans="1:39" s="472" customFormat="1" ht="15" x14ac:dyDescent="0.25">
      <c r="A1687" s="1319" t="s">
        <v>1703</v>
      </c>
      <c r="B1687" s="1320"/>
      <c r="C1687" s="1320"/>
      <c r="D1687" s="1320"/>
      <c r="E1687" s="1320"/>
      <c r="F1687" s="1320"/>
      <c r="G1687" s="1320"/>
      <c r="H1687" s="1321"/>
      <c r="I1687" s="700">
        <v>8119</v>
      </c>
      <c r="J1687" s="700"/>
      <c r="K1687" s="700"/>
      <c r="L1687" s="701"/>
      <c r="M1687" s="702">
        <v>213.74</v>
      </c>
      <c r="AK1687" s="499"/>
      <c r="AL1687" s="509" t="s">
        <v>1703</v>
      </c>
    </row>
    <row r="1688" spans="1:39" s="472" customFormat="1" ht="15" x14ac:dyDescent="0.25">
      <c r="A1688" s="1319" t="s">
        <v>1710</v>
      </c>
      <c r="B1688" s="1320"/>
      <c r="C1688" s="1320"/>
      <c r="D1688" s="1320"/>
      <c r="E1688" s="1320"/>
      <c r="F1688" s="1320"/>
      <c r="G1688" s="1320"/>
      <c r="H1688" s="1321"/>
      <c r="I1688" s="700">
        <v>15312627</v>
      </c>
      <c r="J1688" s="700"/>
      <c r="K1688" s="700"/>
      <c r="L1688" s="701"/>
      <c r="M1688" s="718">
        <v>86562.2</v>
      </c>
      <c r="AK1688" s="499"/>
      <c r="AL1688" s="509" t="s">
        <v>1710</v>
      </c>
    </row>
    <row r="1689" spans="1:39" s="472" customFormat="1" ht="15" x14ac:dyDescent="0.25">
      <c r="A1689" s="1319" t="s">
        <v>1711</v>
      </c>
      <c r="B1689" s="1320"/>
      <c r="C1689" s="1320"/>
      <c r="D1689" s="1320"/>
      <c r="E1689" s="1320"/>
      <c r="F1689" s="1320"/>
      <c r="G1689" s="1320"/>
      <c r="H1689" s="1321"/>
      <c r="I1689" s="700"/>
      <c r="J1689" s="700"/>
      <c r="K1689" s="700"/>
      <c r="L1689" s="701"/>
      <c r="M1689" s="701"/>
      <c r="AK1689" s="499"/>
      <c r="AL1689" s="509" t="s">
        <v>1711</v>
      </c>
    </row>
    <row r="1690" spans="1:39" s="472" customFormat="1" ht="15" x14ac:dyDescent="0.25">
      <c r="A1690" s="1319" t="s">
        <v>1712</v>
      </c>
      <c r="B1690" s="1320"/>
      <c r="C1690" s="1320"/>
      <c r="D1690" s="1320"/>
      <c r="E1690" s="1320"/>
      <c r="F1690" s="1320"/>
      <c r="G1690" s="1320"/>
      <c r="H1690" s="1321"/>
      <c r="I1690" s="700">
        <v>6432699</v>
      </c>
      <c r="J1690" s="700"/>
      <c r="K1690" s="700"/>
      <c r="L1690" s="701"/>
      <c r="M1690" s="701"/>
      <c r="AK1690" s="499"/>
      <c r="AL1690" s="509" t="s">
        <v>1712</v>
      </c>
    </row>
    <row r="1691" spans="1:39" s="472" customFormat="1" ht="15" x14ac:dyDescent="0.25">
      <c r="A1691" s="1319" t="s">
        <v>1713</v>
      </c>
      <c r="B1691" s="1320"/>
      <c r="C1691" s="1320"/>
      <c r="D1691" s="1320"/>
      <c r="E1691" s="1320"/>
      <c r="F1691" s="1320"/>
      <c r="G1691" s="1320"/>
      <c r="H1691" s="1321"/>
      <c r="I1691" s="700">
        <v>6282544</v>
      </c>
      <c r="J1691" s="700"/>
      <c r="K1691" s="700"/>
      <c r="L1691" s="701"/>
      <c r="M1691" s="701"/>
      <c r="AK1691" s="499"/>
      <c r="AL1691" s="509" t="s">
        <v>1713</v>
      </c>
    </row>
    <row r="1692" spans="1:39" s="472" customFormat="1" ht="15" x14ac:dyDescent="0.25">
      <c r="A1692" s="1319" t="s">
        <v>1714</v>
      </c>
      <c r="B1692" s="1320"/>
      <c r="C1692" s="1320"/>
      <c r="D1692" s="1320"/>
      <c r="E1692" s="1320"/>
      <c r="F1692" s="1320"/>
      <c r="G1692" s="1320"/>
      <c r="H1692" s="1321"/>
      <c r="I1692" s="700">
        <v>1140034</v>
      </c>
      <c r="J1692" s="700"/>
      <c r="K1692" s="700"/>
      <c r="L1692" s="701"/>
      <c r="M1692" s="701"/>
      <c r="AK1692" s="499"/>
      <c r="AL1692" s="509" t="s">
        <v>1714</v>
      </c>
    </row>
    <row r="1693" spans="1:39" s="472" customFormat="1" ht="15" x14ac:dyDescent="0.25">
      <c r="A1693" s="1319" t="s">
        <v>1715</v>
      </c>
      <c r="B1693" s="1320"/>
      <c r="C1693" s="1320"/>
      <c r="D1693" s="1320"/>
      <c r="E1693" s="1320"/>
      <c r="F1693" s="1320"/>
      <c r="G1693" s="1320"/>
      <c r="H1693" s="1321"/>
      <c r="I1693" s="700">
        <v>1170315</v>
      </c>
      <c r="J1693" s="700"/>
      <c r="K1693" s="700"/>
      <c r="L1693" s="701"/>
      <c r="M1693" s="701"/>
      <c r="AK1693" s="499"/>
      <c r="AL1693" s="509" t="s">
        <v>1715</v>
      </c>
    </row>
    <row r="1694" spans="1:39" s="472" customFormat="1" ht="15" x14ac:dyDescent="0.25">
      <c r="A1694" s="1319" t="s">
        <v>1716</v>
      </c>
      <c r="B1694" s="1320"/>
      <c r="C1694" s="1320"/>
      <c r="D1694" s="1320"/>
      <c r="E1694" s="1320"/>
      <c r="F1694" s="1320"/>
      <c r="G1694" s="1320"/>
      <c r="H1694" s="1321"/>
      <c r="I1694" s="700">
        <v>578598</v>
      </c>
      <c r="J1694" s="700"/>
      <c r="K1694" s="700"/>
      <c r="L1694" s="701"/>
      <c r="M1694" s="701"/>
      <c r="AK1694" s="499"/>
      <c r="AL1694" s="509" t="s">
        <v>1716</v>
      </c>
    </row>
    <row r="1695" spans="1:39" s="472" customFormat="1" ht="15" x14ac:dyDescent="0.25">
      <c r="A1695" s="1316" t="s">
        <v>1645</v>
      </c>
      <c r="B1695" s="1317"/>
      <c r="C1695" s="1317"/>
      <c r="D1695" s="1317"/>
      <c r="E1695" s="1317"/>
      <c r="F1695" s="1317"/>
      <c r="G1695" s="1317"/>
      <c r="H1695" s="1318"/>
      <c r="I1695" s="679">
        <v>15312627</v>
      </c>
      <c r="J1695" s="679"/>
      <c r="K1695" s="679"/>
      <c r="L1695" s="699"/>
      <c r="M1695" s="710">
        <v>86562.2</v>
      </c>
      <c r="AK1695" s="499"/>
      <c r="AM1695" s="499" t="s">
        <v>1645</v>
      </c>
    </row>
    <row r="1696" spans="1:39" s="472" customFormat="1" ht="53.25" customHeight="1" x14ac:dyDescent="0.25">
      <c r="A1696" s="470"/>
      <c r="B1696" s="470"/>
      <c r="C1696" s="470"/>
      <c r="D1696" s="470"/>
      <c r="E1696" s="470"/>
      <c r="F1696" s="470"/>
      <c r="G1696" s="470"/>
      <c r="H1696" s="470"/>
      <c r="I1696" s="470"/>
      <c r="J1696" s="470"/>
      <c r="K1696" s="470"/>
      <c r="L1696" s="470"/>
      <c r="M1696" s="470"/>
    </row>
    <row r="1697" spans="1:39" s="487" customFormat="1" ht="12.75" customHeight="1" x14ac:dyDescent="0.2">
      <c r="A1697" s="1322" t="s">
        <v>4067</v>
      </c>
      <c r="B1697" s="1322"/>
      <c r="C1697" s="1322"/>
      <c r="D1697" s="1322"/>
      <c r="E1697" s="1322"/>
      <c r="F1697" s="1322"/>
      <c r="G1697" s="1322"/>
      <c r="H1697" s="1322"/>
      <c r="I1697" s="1322"/>
      <c r="J1697" s="1322"/>
      <c r="K1697" s="1322"/>
      <c r="L1697" s="1322"/>
      <c r="M1697" s="1322"/>
      <c r="N1697" s="341"/>
      <c r="O1697" s="341"/>
      <c r="P1697" s="341"/>
      <c r="Q1697" s="341"/>
      <c r="R1697" s="341"/>
      <c r="S1697" s="474"/>
      <c r="T1697" s="474"/>
      <c r="U1697" s="474"/>
      <c r="V1697" s="474"/>
      <c r="W1697" s="474"/>
      <c r="X1697" s="474"/>
      <c r="Y1697" s="474"/>
      <c r="Z1697" s="474"/>
      <c r="AA1697" s="474"/>
      <c r="AB1697" s="474"/>
      <c r="AC1697" s="474"/>
      <c r="AD1697" s="474"/>
      <c r="AE1697" s="474"/>
      <c r="AF1697" s="474"/>
      <c r="AG1697" s="474"/>
      <c r="AH1697" s="474"/>
      <c r="AI1697" s="474"/>
      <c r="AJ1697" s="474"/>
      <c r="AK1697" s="474"/>
      <c r="AL1697" s="474"/>
      <c r="AM1697" s="474"/>
    </row>
    <row r="1698" spans="1:39" s="487" customFormat="1" ht="12.75" customHeight="1" x14ac:dyDescent="0.2">
      <c r="A1698" s="1323" t="s">
        <v>944</v>
      </c>
      <c r="B1698" s="1323"/>
      <c r="C1698" s="1323"/>
      <c r="D1698" s="1323"/>
      <c r="E1698" s="1323"/>
      <c r="F1698" s="1323"/>
      <c r="G1698" s="1323"/>
      <c r="H1698" s="1323"/>
      <c r="I1698" s="1323"/>
      <c r="J1698" s="1323"/>
      <c r="K1698" s="1323"/>
      <c r="L1698" s="1323"/>
      <c r="M1698" s="1323"/>
      <c r="N1698" s="720"/>
      <c r="O1698" s="720"/>
      <c r="P1698" s="720"/>
      <c r="Q1698" s="720"/>
      <c r="R1698" s="720"/>
      <c r="S1698" s="474"/>
      <c r="T1698" s="474"/>
      <c r="U1698" s="474"/>
      <c r="V1698" s="474"/>
      <c r="W1698" s="474"/>
      <c r="X1698" s="474"/>
      <c r="Y1698" s="474"/>
      <c r="Z1698" s="474"/>
      <c r="AA1698" s="474"/>
      <c r="AB1698" s="474"/>
      <c r="AC1698" s="474"/>
      <c r="AD1698" s="474"/>
      <c r="AE1698" s="474"/>
      <c r="AF1698" s="474"/>
      <c r="AG1698" s="474"/>
      <c r="AH1698" s="474"/>
      <c r="AI1698" s="474"/>
      <c r="AJ1698" s="474"/>
      <c r="AK1698" s="474"/>
      <c r="AL1698" s="474"/>
      <c r="AM1698" s="474"/>
    </row>
    <row r="1699" spans="1:39" s="487" customFormat="1" ht="13.5" customHeight="1" x14ac:dyDescent="0.25">
      <c r="A1699" s="473"/>
      <c r="B1699" s="473"/>
      <c r="C1699" s="473"/>
      <c r="D1699" s="473"/>
      <c r="E1699" s="473"/>
      <c r="F1699" s="473"/>
      <c r="G1699" s="473"/>
      <c r="H1699" s="721"/>
      <c r="I1699" s="479"/>
      <c r="J1699" s="479"/>
      <c r="K1699" s="479"/>
      <c r="L1699" s="479"/>
      <c r="M1699" s="473"/>
      <c r="N1699" s="472"/>
      <c r="O1699" s="472"/>
      <c r="P1699" s="472"/>
      <c r="Q1699" s="472"/>
      <c r="R1699" s="472"/>
      <c r="S1699" s="474"/>
      <c r="T1699" s="474"/>
      <c r="U1699" s="474"/>
      <c r="V1699" s="474"/>
      <c r="W1699" s="474"/>
      <c r="X1699" s="474"/>
      <c r="Y1699" s="474"/>
      <c r="Z1699" s="474"/>
      <c r="AA1699" s="474"/>
      <c r="AB1699" s="474"/>
      <c r="AC1699" s="474"/>
      <c r="AD1699" s="474"/>
      <c r="AE1699" s="474"/>
      <c r="AF1699" s="474"/>
      <c r="AG1699" s="474"/>
      <c r="AH1699" s="474"/>
      <c r="AI1699" s="474"/>
      <c r="AJ1699" s="474"/>
      <c r="AK1699" s="474"/>
      <c r="AL1699" s="474"/>
      <c r="AM1699" s="474"/>
    </row>
    <row r="1700" spans="1:39" s="472" customFormat="1" ht="15" x14ac:dyDescent="0.25">
      <c r="A1700" s="470"/>
      <c r="B1700" s="470"/>
      <c r="C1700" s="470"/>
      <c r="D1700" s="470"/>
      <c r="E1700" s="470"/>
      <c r="F1700" s="470"/>
      <c r="G1700" s="470"/>
      <c r="H1700" s="473"/>
      <c r="I1700" s="1324"/>
      <c r="J1700" s="1324"/>
      <c r="K1700" s="1324"/>
      <c r="L1700" s="1324"/>
      <c r="M1700" s="470"/>
    </row>
  </sheetData>
  <mergeCells count="1321">
    <mergeCell ref="A1697:M1697"/>
    <mergeCell ref="A1698:M1698"/>
    <mergeCell ref="I1700:L1700"/>
    <mergeCell ref="A1690:H1690"/>
    <mergeCell ref="A1691:H1691"/>
    <mergeCell ref="A1692:H1692"/>
    <mergeCell ref="A1693:H1693"/>
    <mergeCell ref="A1694:H1694"/>
    <mergeCell ref="A1695:H1695"/>
    <mergeCell ref="A1684:H1684"/>
    <mergeCell ref="A1685:H1685"/>
    <mergeCell ref="A1686:H1686"/>
    <mergeCell ref="A1687:H1687"/>
    <mergeCell ref="A1688:H1688"/>
    <mergeCell ref="A1689:H1689"/>
    <mergeCell ref="A1678:H1678"/>
    <mergeCell ref="A1679:H1679"/>
    <mergeCell ref="A1680:H1680"/>
    <mergeCell ref="A1681:H1681"/>
    <mergeCell ref="A1682:H1682"/>
    <mergeCell ref="A1683:H1683"/>
    <mergeCell ref="A1672:H1672"/>
    <mergeCell ref="A1673:H1673"/>
    <mergeCell ref="A1674:H1674"/>
    <mergeCell ref="A1675:H1675"/>
    <mergeCell ref="A1676:H1676"/>
    <mergeCell ref="A1677:H1677"/>
    <mergeCell ref="A1666:H1666"/>
    <mergeCell ref="A1667:H1667"/>
    <mergeCell ref="A1668:H1668"/>
    <mergeCell ref="A1669:H1669"/>
    <mergeCell ref="A1670:H1670"/>
    <mergeCell ref="A1671:H1671"/>
    <mergeCell ref="A1660:H1660"/>
    <mergeCell ref="A1661:H1661"/>
    <mergeCell ref="A1662:H1662"/>
    <mergeCell ref="A1663:H1663"/>
    <mergeCell ref="A1664:H1664"/>
    <mergeCell ref="A1665:H1665"/>
    <mergeCell ref="A1654:H1654"/>
    <mergeCell ref="A1655:H1655"/>
    <mergeCell ref="A1656:H1656"/>
    <mergeCell ref="A1657:H1657"/>
    <mergeCell ref="A1658:H1658"/>
    <mergeCell ref="A1659:H1659"/>
    <mergeCell ref="A1648:H1648"/>
    <mergeCell ref="A1649:H1649"/>
    <mergeCell ref="A1650:H1650"/>
    <mergeCell ref="A1651:H1651"/>
    <mergeCell ref="A1652:H1652"/>
    <mergeCell ref="A1653:H1653"/>
    <mergeCell ref="A1642:H1642"/>
    <mergeCell ref="A1643:H1643"/>
    <mergeCell ref="A1644:H1644"/>
    <mergeCell ref="A1645:H1645"/>
    <mergeCell ref="A1646:H1646"/>
    <mergeCell ref="A1647:H1647"/>
    <mergeCell ref="A1636:H1636"/>
    <mergeCell ref="A1637:H1637"/>
    <mergeCell ref="A1638:H1638"/>
    <mergeCell ref="A1639:H1639"/>
    <mergeCell ref="A1640:H1640"/>
    <mergeCell ref="A1641:H1641"/>
    <mergeCell ref="A1630:H1630"/>
    <mergeCell ref="A1631:H1631"/>
    <mergeCell ref="A1632:H1632"/>
    <mergeCell ref="A1633:H1633"/>
    <mergeCell ref="A1634:H1634"/>
    <mergeCell ref="A1635:H1635"/>
    <mergeCell ref="A1624:H1624"/>
    <mergeCell ref="A1625:H1625"/>
    <mergeCell ref="A1626:H1626"/>
    <mergeCell ref="A1627:H1627"/>
    <mergeCell ref="A1628:H1628"/>
    <mergeCell ref="A1629:H1629"/>
    <mergeCell ref="A1618:H1618"/>
    <mergeCell ref="A1619:H1619"/>
    <mergeCell ref="A1620:H1620"/>
    <mergeCell ref="A1621:H1621"/>
    <mergeCell ref="A1622:H1622"/>
    <mergeCell ref="A1623:H1623"/>
    <mergeCell ref="A1612:H1612"/>
    <mergeCell ref="A1613:H1613"/>
    <mergeCell ref="A1614:H1614"/>
    <mergeCell ref="A1615:H1615"/>
    <mergeCell ref="A1616:H1616"/>
    <mergeCell ref="A1617:H1617"/>
    <mergeCell ref="A1606:H1606"/>
    <mergeCell ref="A1607:H1607"/>
    <mergeCell ref="A1608:H1608"/>
    <mergeCell ref="A1609:H1609"/>
    <mergeCell ref="A1610:H1610"/>
    <mergeCell ref="A1611:H1611"/>
    <mergeCell ref="A1600:H1600"/>
    <mergeCell ref="A1601:H1601"/>
    <mergeCell ref="A1602:H1602"/>
    <mergeCell ref="A1603:H1603"/>
    <mergeCell ref="A1604:H1604"/>
    <mergeCell ref="A1605:H1605"/>
    <mergeCell ref="A1594:H1594"/>
    <mergeCell ref="A1595:H1595"/>
    <mergeCell ref="A1596:H1596"/>
    <mergeCell ref="A1597:H1597"/>
    <mergeCell ref="A1598:H1598"/>
    <mergeCell ref="A1599:H1599"/>
    <mergeCell ref="A1588:H1588"/>
    <mergeCell ref="A1589:H1589"/>
    <mergeCell ref="A1590:H1590"/>
    <mergeCell ref="A1591:H1591"/>
    <mergeCell ref="A1592:H1592"/>
    <mergeCell ref="A1593:H1593"/>
    <mergeCell ref="A1582:H1582"/>
    <mergeCell ref="A1583:H1583"/>
    <mergeCell ref="A1584:H1584"/>
    <mergeCell ref="A1585:H1585"/>
    <mergeCell ref="A1586:H1586"/>
    <mergeCell ref="A1587:H1587"/>
    <mergeCell ref="A1576:H1576"/>
    <mergeCell ref="A1577:H1577"/>
    <mergeCell ref="A1578:H1578"/>
    <mergeCell ref="A1579:H1579"/>
    <mergeCell ref="A1580:H1580"/>
    <mergeCell ref="A1581:H1581"/>
    <mergeCell ref="A1570:H1570"/>
    <mergeCell ref="A1571:H1571"/>
    <mergeCell ref="A1572:H1572"/>
    <mergeCell ref="A1573:H1573"/>
    <mergeCell ref="A1574:H1574"/>
    <mergeCell ref="A1575:H1575"/>
    <mergeCell ref="A1564:H1564"/>
    <mergeCell ref="A1565:H1565"/>
    <mergeCell ref="A1566:H1566"/>
    <mergeCell ref="A1567:H1567"/>
    <mergeCell ref="A1568:H1568"/>
    <mergeCell ref="A1569:H1569"/>
    <mergeCell ref="A1558:H1558"/>
    <mergeCell ref="A1559:H1559"/>
    <mergeCell ref="A1560:H1560"/>
    <mergeCell ref="A1561:H1561"/>
    <mergeCell ref="A1562:H1562"/>
    <mergeCell ref="A1563:H1563"/>
    <mergeCell ref="A1552:H1552"/>
    <mergeCell ref="A1553:H1553"/>
    <mergeCell ref="A1554:H1554"/>
    <mergeCell ref="A1555:H1555"/>
    <mergeCell ref="A1556:H1556"/>
    <mergeCell ref="A1557:H1557"/>
    <mergeCell ref="C1546:E1546"/>
    <mergeCell ref="C1547:E1547"/>
    <mergeCell ref="A1548:H1548"/>
    <mergeCell ref="A1549:H1549"/>
    <mergeCell ref="A1550:H1550"/>
    <mergeCell ref="A1551:H1551"/>
    <mergeCell ref="C1536:M1536"/>
    <mergeCell ref="C1537:E1537"/>
    <mergeCell ref="C1539:M1539"/>
    <mergeCell ref="C1543:E1543"/>
    <mergeCell ref="C1544:E1544"/>
    <mergeCell ref="C1545:E1545"/>
    <mergeCell ref="C1525:E1525"/>
    <mergeCell ref="C1526:E1526"/>
    <mergeCell ref="C1528:M1528"/>
    <mergeCell ref="C1532:E1532"/>
    <mergeCell ref="C1533:E1533"/>
    <mergeCell ref="C1534:E1534"/>
    <mergeCell ref="C1512:M1512"/>
    <mergeCell ref="C1516:E1516"/>
    <mergeCell ref="C1517:E1517"/>
    <mergeCell ref="C1518:E1518"/>
    <mergeCell ref="C1520:M1520"/>
    <mergeCell ref="C1521:M1521"/>
    <mergeCell ref="C1504:E1504"/>
    <mergeCell ref="C1505:E1505"/>
    <mergeCell ref="C1506:E1506"/>
    <mergeCell ref="C1507:E1507"/>
    <mergeCell ref="A1509:M1509"/>
    <mergeCell ref="C1510:E1510"/>
    <mergeCell ref="C1498:E1498"/>
    <mergeCell ref="C1499:E1499"/>
    <mergeCell ref="C1500:E1500"/>
    <mergeCell ref="C1501:E1501"/>
    <mergeCell ref="C1502:E1502"/>
    <mergeCell ref="C1503:E1503"/>
    <mergeCell ref="C1488:E1488"/>
    <mergeCell ref="C1489:E1489"/>
    <mergeCell ref="C1490:E1490"/>
    <mergeCell ref="A1491:M1491"/>
    <mergeCell ref="C1492:E1492"/>
    <mergeCell ref="C1494:M1494"/>
    <mergeCell ref="C1478:E1478"/>
    <mergeCell ref="C1479:E1479"/>
    <mergeCell ref="C1480:E1480"/>
    <mergeCell ref="C1481:E1481"/>
    <mergeCell ref="C1483:M1483"/>
    <mergeCell ref="C1487:E1487"/>
    <mergeCell ref="A1468:H1468"/>
    <mergeCell ref="A1469:H1469"/>
    <mergeCell ref="A1470:M1470"/>
    <mergeCell ref="A1471:M1471"/>
    <mergeCell ref="C1472:E1472"/>
    <mergeCell ref="C1474:M1474"/>
    <mergeCell ref="A1462:H1462"/>
    <mergeCell ref="A1463:H1463"/>
    <mergeCell ref="A1464:H1464"/>
    <mergeCell ref="A1465:H1465"/>
    <mergeCell ref="A1466:H1466"/>
    <mergeCell ref="A1467:H1467"/>
    <mergeCell ref="A1456:H1456"/>
    <mergeCell ref="A1457:H1457"/>
    <mergeCell ref="A1458:H1458"/>
    <mergeCell ref="A1459:H1459"/>
    <mergeCell ref="A1460:H1460"/>
    <mergeCell ref="A1461:H1461"/>
    <mergeCell ref="A1450:H1450"/>
    <mergeCell ref="A1451:H1451"/>
    <mergeCell ref="A1452:H1452"/>
    <mergeCell ref="A1453:H1453"/>
    <mergeCell ref="A1454:H1454"/>
    <mergeCell ref="A1455:H1455"/>
    <mergeCell ref="A1444:H1444"/>
    <mergeCell ref="A1445:H1445"/>
    <mergeCell ref="A1446:H1446"/>
    <mergeCell ref="A1447:H1447"/>
    <mergeCell ref="A1448:H1448"/>
    <mergeCell ref="A1449:H1449"/>
    <mergeCell ref="A1438:H1438"/>
    <mergeCell ref="A1439:H1439"/>
    <mergeCell ref="A1440:H1440"/>
    <mergeCell ref="A1441:H1441"/>
    <mergeCell ref="A1442:H1442"/>
    <mergeCell ref="A1443:H1443"/>
    <mergeCell ref="A1432:H1432"/>
    <mergeCell ref="A1433:H1433"/>
    <mergeCell ref="A1434:H1434"/>
    <mergeCell ref="A1435:H1435"/>
    <mergeCell ref="A1436:H1436"/>
    <mergeCell ref="A1437:H1437"/>
    <mergeCell ref="A1426:H1426"/>
    <mergeCell ref="A1427:H1427"/>
    <mergeCell ref="A1428:H1428"/>
    <mergeCell ref="A1429:H1429"/>
    <mergeCell ref="A1430:H1430"/>
    <mergeCell ref="A1431:H1431"/>
    <mergeCell ref="A1420:H1420"/>
    <mergeCell ref="A1421:H1421"/>
    <mergeCell ref="A1422:H1422"/>
    <mergeCell ref="A1423:H1423"/>
    <mergeCell ref="A1424:H1424"/>
    <mergeCell ref="A1425:H1425"/>
    <mergeCell ref="A1414:H1414"/>
    <mergeCell ref="A1415:H1415"/>
    <mergeCell ref="A1416:H1416"/>
    <mergeCell ref="A1417:H1417"/>
    <mergeCell ref="A1418:H1418"/>
    <mergeCell ref="A1419:H1419"/>
    <mergeCell ref="A1408:H1408"/>
    <mergeCell ref="A1409:H1409"/>
    <mergeCell ref="A1410:H1410"/>
    <mergeCell ref="A1411:H1411"/>
    <mergeCell ref="A1412:H1412"/>
    <mergeCell ref="A1413:H1413"/>
    <mergeCell ref="C1399:E1399"/>
    <mergeCell ref="C1400:E1400"/>
    <mergeCell ref="C1401:E1401"/>
    <mergeCell ref="C1402:E1402"/>
    <mergeCell ref="C1403:M1403"/>
    <mergeCell ref="C1407:E1407"/>
    <mergeCell ref="C1388:E1388"/>
    <mergeCell ref="C1391:E1391"/>
    <mergeCell ref="C1392:M1392"/>
    <mergeCell ref="C1396:E1396"/>
    <mergeCell ref="C1397:E1397"/>
    <mergeCell ref="C1398:E1398"/>
    <mergeCell ref="C1372:E1372"/>
    <mergeCell ref="C1374:E1374"/>
    <mergeCell ref="C1376:E1376"/>
    <mergeCell ref="C1379:E1379"/>
    <mergeCell ref="C1382:E1382"/>
    <mergeCell ref="C1385:E1385"/>
    <mergeCell ref="C1366:E1366"/>
    <mergeCell ref="C1367:E1367"/>
    <mergeCell ref="C1368:E1368"/>
    <mergeCell ref="C1369:E1369"/>
    <mergeCell ref="C1370:E1370"/>
    <mergeCell ref="C1371:E1371"/>
    <mergeCell ref="C1360:E1360"/>
    <mergeCell ref="C1361:E1361"/>
    <mergeCell ref="C1362:E1362"/>
    <mergeCell ref="C1363:E1363"/>
    <mergeCell ref="C1364:E1364"/>
    <mergeCell ref="C1365:E1365"/>
    <mergeCell ref="C1354:E1354"/>
    <mergeCell ref="C1355:E1355"/>
    <mergeCell ref="C1356:E1356"/>
    <mergeCell ref="C1357:E1357"/>
    <mergeCell ref="C1358:E1358"/>
    <mergeCell ref="C1359:E1359"/>
    <mergeCell ref="C1348:E1348"/>
    <mergeCell ref="C1349:E1349"/>
    <mergeCell ref="C1350:E1350"/>
    <mergeCell ref="C1351:E1351"/>
    <mergeCell ref="C1352:E1352"/>
    <mergeCell ref="C1353:E1353"/>
    <mergeCell ref="C1335:E1335"/>
    <mergeCell ref="C1336:E1336"/>
    <mergeCell ref="C1337:E1337"/>
    <mergeCell ref="C1339:E1339"/>
    <mergeCell ref="C1341:E1341"/>
    <mergeCell ref="C1344:M1344"/>
    <mergeCell ref="C1329:E1329"/>
    <mergeCell ref="C1330:E1330"/>
    <mergeCell ref="C1331:E1331"/>
    <mergeCell ref="C1332:E1332"/>
    <mergeCell ref="C1333:E1333"/>
    <mergeCell ref="C1334:E1334"/>
    <mergeCell ref="C1320:M1320"/>
    <mergeCell ref="C1321:M1321"/>
    <mergeCell ref="C1325:E1325"/>
    <mergeCell ref="C1326:E1326"/>
    <mergeCell ref="C1327:E1327"/>
    <mergeCell ref="C1328:E1328"/>
    <mergeCell ref="C1313:E1313"/>
    <mergeCell ref="C1314:E1314"/>
    <mergeCell ref="C1315:E1315"/>
    <mergeCell ref="C1316:E1316"/>
    <mergeCell ref="C1318:M1318"/>
    <mergeCell ref="C1319:M1319"/>
    <mergeCell ref="C1307:E1307"/>
    <mergeCell ref="C1308:E1308"/>
    <mergeCell ref="C1309:E1309"/>
    <mergeCell ref="C1310:E1310"/>
    <mergeCell ref="C1311:E1311"/>
    <mergeCell ref="C1312:E1312"/>
    <mergeCell ref="C1298:M1298"/>
    <mergeCell ref="C1299:M1299"/>
    <mergeCell ref="C1300:M1300"/>
    <mergeCell ref="C1304:E1304"/>
    <mergeCell ref="C1305:E1305"/>
    <mergeCell ref="C1306:E1306"/>
    <mergeCell ref="C1291:E1291"/>
    <mergeCell ref="C1292:E1292"/>
    <mergeCell ref="C1293:E1293"/>
    <mergeCell ref="A1294:M1294"/>
    <mergeCell ref="C1295:E1295"/>
    <mergeCell ref="C1297:M1297"/>
    <mergeCell ref="C1280:E1280"/>
    <mergeCell ref="C1283:E1283"/>
    <mergeCell ref="C1284:M1284"/>
    <mergeCell ref="C1288:E1288"/>
    <mergeCell ref="C1289:E1289"/>
    <mergeCell ref="C1290:E1290"/>
    <mergeCell ref="C1264:E1264"/>
    <mergeCell ref="C1266:E1266"/>
    <mergeCell ref="C1268:E1268"/>
    <mergeCell ref="C1271:E1271"/>
    <mergeCell ref="C1274:E1274"/>
    <mergeCell ref="C1277:E1277"/>
    <mergeCell ref="C1258:E1258"/>
    <mergeCell ref="C1259:E1259"/>
    <mergeCell ref="C1260:E1260"/>
    <mergeCell ref="C1261:E1261"/>
    <mergeCell ref="C1262:E1262"/>
    <mergeCell ref="C1263:E1263"/>
    <mergeCell ref="C1252:E1252"/>
    <mergeCell ref="C1253:E1253"/>
    <mergeCell ref="C1254:E1254"/>
    <mergeCell ref="C1255:E1255"/>
    <mergeCell ref="C1256:E1256"/>
    <mergeCell ref="C1257:E1257"/>
    <mergeCell ref="C1246:E1246"/>
    <mergeCell ref="C1247:E1247"/>
    <mergeCell ref="C1248:E1248"/>
    <mergeCell ref="C1249:E1249"/>
    <mergeCell ref="C1250:E1250"/>
    <mergeCell ref="C1251:E1251"/>
    <mergeCell ref="C1240:E1240"/>
    <mergeCell ref="C1241:E1241"/>
    <mergeCell ref="C1242:E1242"/>
    <mergeCell ref="C1243:E1243"/>
    <mergeCell ref="C1244:E1244"/>
    <mergeCell ref="C1245:E1245"/>
    <mergeCell ref="C1227:E1227"/>
    <mergeCell ref="C1228:E1228"/>
    <mergeCell ref="C1229:E1229"/>
    <mergeCell ref="C1231:E1231"/>
    <mergeCell ref="C1233:E1233"/>
    <mergeCell ref="C1236:M1236"/>
    <mergeCell ref="C1221:E1221"/>
    <mergeCell ref="C1222:E1222"/>
    <mergeCell ref="C1223:E1223"/>
    <mergeCell ref="C1224:E1224"/>
    <mergeCell ref="C1225:E1225"/>
    <mergeCell ref="C1226:E1226"/>
    <mergeCell ref="C1212:M1212"/>
    <mergeCell ref="C1213:M1213"/>
    <mergeCell ref="C1217:E1217"/>
    <mergeCell ref="C1218:E1218"/>
    <mergeCell ref="C1219:E1219"/>
    <mergeCell ref="C1220:E1220"/>
    <mergeCell ref="C1205:E1205"/>
    <mergeCell ref="C1206:E1206"/>
    <mergeCell ref="C1207:E1207"/>
    <mergeCell ref="C1208:E1208"/>
    <mergeCell ref="C1210:M1210"/>
    <mergeCell ref="C1211:M1211"/>
    <mergeCell ref="C1199:E1199"/>
    <mergeCell ref="C1200:E1200"/>
    <mergeCell ref="C1201:E1201"/>
    <mergeCell ref="C1202:E1202"/>
    <mergeCell ref="C1203:E1203"/>
    <mergeCell ref="C1204:E1204"/>
    <mergeCell ref="C1190:M1190"/>
    <mergeCell ref="C1191:M1191"/>
    <mergeCell ref="C1192:M1192"/>
    <mergeCell ref="C1196:E1196"/>
    <mergeCell ref="C1197:E1197"/>
    <mergeCell ref="C1198:E1198"/>
    <mergeCell ref="C1183:E1183"/>
    <mergeCell ref="C1184:E1184"/>
    <mergeCell ref="C1185:E1185"/>
    <mergeCell ref="A1186:M1186"/>
    <mergeCell ref="C1187:E1187"/>
    <mergeCell ref="C1189:M1189"/>
    <mergeCell ref="C1172:E1172"/>
    <mergeCell ref="C1175:E1175"/>
    <mergeCell ref="C1176:M1176"/>
    <mergeCell ref="C1180:E1180"/>
    <mergeCell ref="C1181:E1181"/>
    <mergeCell ref="C1182:E1182"/>
    <mergeCell ref="C1156:E1156"/>
    <mergeCell ref="C1158:E1158"/>
    <mergeCell ref="C1160:E1160"/>
    <mergeCell ref="C1163:E1163"/>
    <mergeCell ref="C1166:E1166"/>
    <mergeCell ref="C1169:E1169"/>
    <mergeCell ref="C1150:E1150"/>
    <mergeCell ref="C1151:E1151"/>
    <mergeCell ref="C1152:E1152"/>
    <mergeCell ref="C1153:E1153"/>
    <mergeCell ref="C1154:E1154"/>
    <mergeCell ref="C1155:E1155"/>
    <mergeCell ref="C1144:E1144"/>
    <mergeCell ref="C1145:E1145"/>
    <mergeCell ref="C1146:E1146"/>
    <mergeCell ref="C1147:E1147"/>
    <mergeCell ref="C1148:E1148"/>
    <mergeCell ref="C1149:E1149"/>
    <mergeCell ref="C1138:E1138"/>
    <mergeCell ref="C1139:E1139"/>
    <mergeCell ref="C1140:E1140"/>
    <mergeCell ref="C1141:E1141"/>
    <mergeCell ref="C1142:E1142"/>
    <mergeCell ref="C1143:E1143"/>
    <mergeCell ref="C1132:E1132"/>
    <mergeCell ref="C1133:E1133"/>
    <mergeCell ref="C1134:E1134"/>
    <mergeCell ref="C1135:E1135"/>
    <mergeCell ref="C1136:E1136"/>
    <mergeCell ref="C1137:E1137"/>
    <mergeCell ref="C1119:E1119"/>
    <mergeCell ref="C1120:E1120"/>
    <mergeCell ref="C1121:E1121"/>
    <mergeCell ref="C1123:E1123"/>
    <mergeCell ref="C1125:E1125"/>
    <mergeCell ref="C1128:M1128"/>
    <mergeCell ref="C1113:E1113"/>
    <mergeCell ref="C1114:E1114"/>
    <mergeCell ref="C1115:E1115"/>
    <mergeCell ref="C1116:E1116"/>
    <mergeCell ref="C1117:E1117"/>
    <mergeCell ref="C1118:E1118"/>
    <mergeCell ref="C1104:M1104"/>
    <mergeCell ref="C1105:M1105"/>
    <mergeCell ref="C1109:E1109"/>
    <mergeCell ref="C1110:E1110"/>
    <mergeCell ref="C1111:E1111"/>
    <mergeCell ref="C1112:E1112"/>
    <mergeCell ref="C1097:E1097"/>
    <mergeCell ref="C1098:E1098"/>
    <mergeCell ref="C1099:E1099"/>
    <mergeCell ref="C1100:E1100"/>
    <mergeCell ref="C1102:M1102"/>
    <mergeCell ref="C1103:M1103"/>
    <mergeCell ref="C1091:E1091"/>
    <mergeCell ref="C1092:E1092"/>
    <mergeCell ref="C1093:E1093"/>
    <mergeCell ref="C1094:E1094"/>
    <mergeCell ref="C1095:E1095"/>
    <mergeCell ref="C1096:E1096"/>
    <mergeCell ref="C1082:M1082"/>
    <mergeCell ref="C1083:M1083"/>
    <mergeCell ref="C1084:M1084"/>
    <mergeCell ref="C1088:E1088"/>
    <mergeCell ref="C1089:E1089"/>
    <mergeCell ref="C1090:E1090"/>
    <mergeCell ref="C1075:E1075"/>
    <mergeCell ref="C1076:E1076"/>
    <mergeCell ref="C1077:E1077"/>
    <mergeCell ref="A1078:M1078"/>
    <mergeCell ref="C1079:E1079"/>
    <mergeCell ref="C1081:M1081"/>
    <mergeCell ref="C1064:E1064"/>
    <mergeCell ref="C1067:E1067"/>
    <mergeCell ref="C1068:M1068"/>
    <mergeCell ref="C1072:E1072"/>
    <mergeCell ref="C1073:E1073"/>
    <mergeCell ref="C1074:E1074"/>
    <mergeCell ref="C1048:E1048"/>
    <mergeCell ref="C1050:E1050"/>
    <mergeCell ref="C1052:E1052"/>
    <mergeCell ref="C1055:E1055"/>
    <mergeCell ref="C1058:E1058"/>
    <mergeCell ref="C1061:E1061"/>
    <mergeCell ref="C1042:E1042"/>
    <mergeCell ref="C1043:E1043"/>
    <mergeCell ref="C1044:E1044"/>
    <mergeCell ref="C1045:E1045"/>
    <mergeCell ref="C1046:E1046"/>
    <mergeCell ref="C1047:E1047"/>
    <mergeCell ref="C1036:E1036"/>
    <mergeCell ref="C1037:E1037"/>
    <mergeCell ref="C1038:E1038"/>
    <mergeCell ref="C1039:E1039"/>
    <mergeCell ref="C1040:E1040"/>
    <mergeCell ref="C1041:E1041"/>
    <mergeCell ref="C1030:E1030"/>
    <mergeCell ref="C1031:E1031"/>
    <mergeCell ref="C1032:E1032"/>
    <mergeCell ref="C1033:E1033"/>
    <mergeCell ref="C1034:E1034"/>
    <mergeCell ref="C1035:E1035"/>
    <mergeCell ref="C1024:E1024"/>
    <mergeCell ref="C1025:E1025"/>
    <mergeCell ref="C1026:E1026"/>
    <mergeCell ref="C1027:E1027"/>
    <mergeCell ref="C1028:E1028"/>
    <mergeCell ref="C1029:E1029"/>
    <mergeCell ref="C1011:E1011"/>
    <mergeCell ref="C1012:E1012"/>
    <mergeCell ref="C1013:E1013"/>
    <mergeCell ref="C1015:E1015"/>
    <mergeCell ref="C1017:E1017"/>
    <mergeCell ref="C1020:M1020"/>
    <mergeCell ref="C1005:E1005"/>
    <mergeCell ref="C1006:E1006"/>
    <mergeCell ref="C1007:E1007"/>
    <mergeCell ref="C1008:E1008"/>
    <mergeCell ref="C1009:E1009"/>
    <mergeCell ref="C1010:E1010"/>
    <mergeCell ref="C996:M996"/>
    <mergeCell ref="C997:M997"/>
    <mergeCell ref="C1001:E1001"/>
    <mergeCell ref="C1002:E1002"/>
    <mergeCell ref="C1003:E1003"/>
    <mergeCell ref="C1004:E1004"/>
    <mergeCell ref="C989:E989"/>
    <mergeCell ref="C990:E990"/>
    <mergeCell ref="C991:E991"/>
    <mergeCell ref="C992:E992"/>
    <mergeCell ref="C994:M994"/>
    <mergeCell ref="C995:M995"/>
    <mergeCell ref="C983:E983"/>
    <mergeCell ref="C984:E984"/>
    <mergeCell ref="C985:E985"/>
    <mergeCell ref="C986:E986"/>
    <mergeCell ref="C987:E987"/>
    <mergeCell ref="C988:E988"/>
    <mergeCell ref="C974:M974"/>
    <mergeCell ref="C975:M975"/>
    <mergeCell ref="C976:M976"/>
    <mergeCell ref="C980:E980"/>
    <mergeCell ref="C981:E981"/>
    <mergeCell ref="C982:E982"/>
    <mergeCell ref="C966:E966"/>
    <mergeCell ref="C967:E967"/>
    <mergeCell ref="C968:E968"/>
    <mergeCell ref="A970:M970"/>
    <mergeCell ref="C971:E971"/>
    <mergeCell ref="C973:M973"/>
    <mergeCell ref="C957:M957"/>
    <mergeCell ref="C961:E961"/>
    <mergeCell ref="C962:E962"/>
    <mergeCell ref="C963:E963"/>
    <mergeCell ref="C964:E964"/>
    <mergeCell ref="C965:E965"/>
    <mergeCell ref="C946:M946"/>
    <mergeCell ref="C950:E950"/>
    <mergeCell ref="C951:E951"/>
    <mergeCell ref="C952:E952"/>
    <mergeCell ref="C953:E953"/>
    <mergeCell ref="C954:E954"/>
    <mergeCell ref="C937:M937"/>
    <mergeCell ref="C941:E941"/>
    <mergeCell ref="C942:E942"/>
    <mergeCell ref="C943:E943"/>
    <mergeCell ref="C944:E944"/>
    <mergeCell ref="C945:E945"/>
    <mergeCell ref="C927:E927"/>
    <mergeCell ref="C928:E928"/>
    <mergeCell ref="C930:M930"/>
    <mergeCell ref="C934:E934"/>
    <mergeCell ref="C935:E935"/>
    <mergeCell ref="C936:E936"/>
    <mergeCell ref="C917:E917"/>
    <mergeCell ref="C918:E918"/>
    <mergeCell ref="C920:M920"/>
    <mergeCell ref="C924:E924"/>
    <mergeCell ref="C925:E925"/>
    <mergeCell ref="C926:E926"/>
    <mergeCell ref="C911:E911"/>
    <mergeCell ref="C912:E912"/>
    <mergeCell ref="C913:E913"/>
    <mergeCell ref="C914:E914"/>
    <mergeCell ref="C915:E915"/>
    <mergeCell ref="C916:E916"/>
    <mergeCell ref="C905:E905"/>
    <mergeCell ref="C906:E906"/>
    <mergeCell ref="C907:E907"/>
    <mergeCell ref="C908:E908"/>
    <mergeCell ref="C909:E909"/>
    <mergeCell ref="C910:E910"/>
    <mergeCell ref="C899:E899"/>
    <mergeCell ref="C900:E900"/>
    <mergeCell ref="C901:E901"/>
    <mergeCell ref="C902:E902"/>
    <mergeCell ref="C903:E903"/>
    <mergeCell ref="C904:E904"/>
    <mergeCell ref="C889:E889"/>
    <mergeCell ref="C891:M891"/>
    <mergeCell ref="C892:M892"/>
    <mergeCell ref="C896:E896"/>
    <mergeCell ref="C897:E897"/>
    <mergeCell ref="C898:E898"/>
    <mergeCell ref="C883:E883"/>
    <mergeCell ref="C884:E884"/>
    <mergeCell ref="C885:E885"/>
    <mergeCell ref="C886:E886"/>
    <mergeCell ref="C887:E887"/>
    <mergeCell ref="C888:E888"/>
    <mergeCell ref="C877:E877"/>
    <mergeCell ref="C878:E878"/>
    <mergeCell ref="C879:E879"/>
    <mergeCell ref="C880:E880"/>
    <mergeCell ref="C881:E881"/>
    <mergeCell ref="C882:E882"/>
    <mergeCell ref="C871:E871"/>
    <mergeCell ref="C872:E872"/>
    <mergeCell ref="C873:E873"/>
    <mergeCell ref="C874:E874"/>
    <mergeCell ref="C875:E875"/>
    <mergeCell ref="C876:E876"/>
    <mergeCell ref="C862:M862"/>
    <mergeCell ref="C863:M863"/>
    <mergeCell ref="C867:E867"/>
    <mergeCell ref="C868:E868"/>
    <mergeCell ref="C869:E869"/>
    <mergeCell ref="C870:E870"/>
    <mergeCell ref="C855:E855"/>
    <mergeCell ref="C856:E856"/>
    <mergeCell ref="C857:E857"/>
    <mergeCell ref="C858:E858"/>
    <mergeCell ref="C859:E859"/>
    <mergeCell ref="C860:E860"/>
    <mergeCell ref="C849:E849"/>
    <mergeCell ref="C850:E850"/>
    <mergeCell ref="C851:E851"/>
    <mergeCell ref="C852:E852"/>
    <mergeCell ref="C853:E853"/>
    <mergeCell ref="C854:E854"/>
    <mergeCell ref="C843:E843"/>
    <mergeCell ref="C844:E844"/>
    <mergeCell ref="C845:E845"/>
    <mergeCell ref="C846:E846"/>
    <mergeCell ref="C847:E847"/>
    <mergeCell ref="C848:E848"/>
    <mergeCell ref="C834:M834"/>
    <mergeCell ref="C838:E838"/>
    <mergeCell ref="C839:E839"/>
    <mergeCell ref="C840:E840"/>
    <mergeCell ref="C841:E841"/>
    <mergeCell ref="C842:E842"/>
    <mergeCell ref="C825:E825"/>
    <mergeCell ref="C827:E827"/>
    <mergeCell ref="C829:E829"/>
    <mergeCell ref="A830:M830"/>
    <mergeCell ref="C831:E831"/>
    <mergeCell ref="C833:M833"/>
    <mergeCell ref="C819:E819"/>
    <mergeCell ref="C820:E820"/>
    <mergeCell ref="C821:E821"/>
    <mergeCell ref="C822:E822"/>
    <mergeCell ref="C823:E823"/>
    <mergeCell ref="C824:E824"/>
    <mergeCell ref="C813:E813"/>
    <mergeCell ref="C814:E814"/>
    <mergeCell ref="C815:E815"/>
    <mergeCell ref="C816:E816"/>
    <mergeCell ref="C817:E817"/>
    <mergeCell ref="C818:E818"/>
    <mergeCell ref="C804:M804"/>
    <mergeCell ref="C808:E808"/>
    <mergeCell ref="C809:E809"/>
    <mergeCell ref="C810:E810"/>
    <mergeCell ref="C811:E811"/>
    <mergeCell ref="C812:E812"/>
    <mergeCell ref="C794:M794"/>
    <mergeCell ref="C798:E798"/>
    <mergeCell ref="C799:E799"/>
    <mergeCell ref="C800:E800"/>
    <mergeCell ref="C801:E801"/>
    <mergeCell ref="C802:E802"/>
    <mergeCell ref="A787:H787"/>
    <mergeCell ref="A788:H788"/>
    <mergeCell ref="A789:M789"/>
    <mergeCell ref="A790:M790"/>
    <mergeCell ref="A791:M791"/>
    <mergeCell ref="C792:E792"/>
    <mergeCell ref="A781:H781"/>
    <mergeCell ref="A782:H782"/>
    <mergeCell ref="A783:H783"/>
    <mergeCell ref="A784:H784"/>
    <mergeCell ref="A785:H785"/>
    <mergeCell ref="A786:H786"/>
    <mergeCell ref="A775:H775"/>
    <mergeCell ref="A776:H776"/>
    <mergeCell ref="A777:H777"/>
    <mergeCell ref="A778:H778"/>
    <mergeCell ref="A779:H779"/>
    <mergeCell ref="A780:H780"/>
    <mergeCell ref="A769:H769"/>
    <mergeCell ref="A770:H770"/>
    <mergeCell ref="A771:H771"/>
    <mergeCell ref="A772:H772"/>
    <mergeCell ref="A773:H773"/>
    <mergeCell ref="A774:H774"/>
    <mergeCell ref="A763:H763"/>
    <mergeCell ref="A764:H764"/>
    <mergeCell ref="A765:H765"/>
    <mergeCell ref="A766:H766"/>
    <mergeCell ref="A767:H767"/>
    <mergeCell ref="A768:H768"/>
    <mergeCell ref="A757:H757"/>
    <mergeCell ref="A758:H758"/>
    <mergeCell ref="A759:H759"/>
    <mergeCell ref="A760:H760"/>
    <mergeCell ref="A761:H761"/>
    <mergeCell ref="A762:H762"/>
    <mergeCell ref="A751:H751"/>
    <mergeCell ref="A752:H752"/>
    <mergeCell ref="A753:H753"/>
    <mergeCell ref="A754:H754"/>
    <mergeCell ref="A755:H755"/>
    <mergeCell ref="A756:H756"/>
    <mergeCell ref="A745:H745"/>
    <mergeCell ref="A746:H746"/>
    <mergeCell ref="A747:H747"/>
    <mergeCell ref="A748:H748"/>
    <mergeCell ref="A749:H749"/>
    <mergeCell ref="A750:H750"/>
    <mergeCell ref="A739:H739"/>
    <mergeCell ref="A740:H740"/>
    <mergeCell ref="A741:H741"/>
    <mergeCell ref="A742:H742"/>
    <mergeCell ref="A743:H743"/>
    <mergeCell ref="A744:H744"/>
    <mergeCell ref="A733:H733"/>
    <mergeCell ref="A734:H734"/>
    <mergeCell ref="A735:H735"/>
    <mergeCell ref="A736:H736"/>
    <mergeCell ref="A737:H737"/>
    <mergeCell ref="A738:H738"/>
    <mergeCell ref="A727:H727"/>
    <mergeCell ref="A728:H728"/>
    <mergeCell ref="A729:H729"/>
    <mergeCell ref="A730:H730"/>
    <mergeCell ref="A731:H731"/>
    <mergeCell ref="A732:H732"/>
    <mergeCell ref="A721:H721"/>
    <mergeCell ref="A722:H722"/>
    <mergeCell ref="A723:H723"/>
    <mergeCell ref="A724:H724"/>
    <mergeCell ref="A725:H725"/>
    <mergeCell ref="A726:H726"/>
    <mergeCell ref="C712:E712"/>
    <mergeCell ref="C713:E713"/>
    <mergeCell ref="C714:E714"/>
    <mergeCell ref="C715:M715"/>
    <mergeCell ref="C719:E719"/>
    <mergeCell ref="A720:H720"/>
    <mergeCell ref="C703:M703"/>
    <mergeCell ref="C707:E707"/>
    <mergeCell ref="C708:E708"/>
    <mergeCell ref="C709:E709"/>
    <mergeCell ref="C710:E710"/>
    <mergeCell ref="C711:E711"/>
    <mergeCell ref="C695:E695"/>
    <mergeCell ref="C696:E696"/>
    <mergeCell ref="C697:E697"/>
    <mergeCell ref="C698:E698"/>
    <mergeCell ref="C700:E700"/>
    <mergeCell ref="C702:E702"/>
    <mergeCell ref="C689:E689"/>
    <mergeCell ref="C690:E690"/>
    <mergeCell ref="C691:E691"/>
    <mergeCell ref="C692:E692"/>
    <mergeCell ref="C693:E693"/>
    <mergeCell ref="C694:E694"/>
    <mergeCell ref="C683:E683"/>
    <mergeCell ref="C684:E684"/>
    <mergeCell ref="C685:E685"/>
    <mergeCell ref="C686:E686"/>
    <mergeCell ref="C687:E687"/>
    <mergeCell ref="C688:E688"/>
    <mergeCell ref="C677:E677"/>
    <mergeCell ref="C678:E678"/>
    <mergeCell ref="C679:E679"/>
    <mergeCell ref="C680:E680"/>
    <mergeCell ref="C681:E681"/>
    <mergeCell ref="C682:E682"/>
    <mergeCell ref="C666:E666"/>
    <mergeCell ref="C667:E667"/>
    <mergeCell ref="C668:E668"/>
    <mergeCell ref="C670:E670"/>
    <mergeCell ref="C672:M672"/>
    <mergeCell ref="C676:E676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38:E638"/>
    <mergeCell ref="C639:E639"/>
    <mergeCell ref="C640:E640"/>
    <mergeCell ref="A641:M641"/>
    <mergeCell ref="C642:E642"/>
    <mergeCell ref="C644:M644"/>
    <mergeCell ref="C627:E627"/>
    <mergeCell ref="C630:E630"/>
    <mergeCell ref="C631:M631"/>
    <mergeCell ref="C635:E635"/>
    <mergeCell ref="C636:E636"/>
    <mergeCell ref="C637:E637"/>
    <mergeCell ref="C611:E611"/>
    <mergeCell ref="C613:E613"/>
    <mergeCell ref="C615:E615"/>
    <mergeCell ref="C618:E618"/>
    <mergeCell ref="C621:E621"/>
    <mergeCell ref="C624:E624"/>
    <mergeCell ref="C605:E605"/>
    <mergeCell ref="C606:E606"/>
    <mergeCell ref="C607:E607"/>
    <mergeCell ref="C608:E608"/>
    <mergeCell ref="C609:E609"/>
    <mergeCell ref="C610:E610"/>
    <mergeCell ref="C599:E599"/>
    <mergeCell ref="C600:E600"/>
    <mergeCell ref="C601:E601"/>
    <mergeCell ref="C602:E602"/>
    <mergeCell ref="C603:E603"/>
    <mergeCell ref="C604:E604"/>
    <mergeCell ref="C593:E593"/>
    <mergeCell ref="C594:E594"/>
    <mergeCell ref="C595:E595"/>
    <mergeCell ref="C596:E596"/>
    <mergeCell ref="C597:E597"/>
    <mergeCell ref="C598:E598"/>
    <mergeCell ref="C587:E587"/>
    <mergeCell ref="C588:E588"/>
    <mergeCell ref="C589:E589"/>
    <mergeCell ref="C590:E590"/>
    <mergeCell ref="C591:E591"/>
    <mergeCell ref="C592:E592"/>
    <mergeCell ref="C574:E574"/>
    <mergeCell ref="C575:E575"/>
    <mergeCell ref="C576:E576"/>
    <mergeCell ref="C578:E578"/>
    <mergeCell ref="C580:E580"/>
    <mergeCell ref="C583:M583"/>
    <mergeCell ref="C568:E568"/>
    <mergeCell ref="C569:E569"/>
    <mergeCell ref="C570:E570"/>
    <mergeCell ref="C571:E571"/>
    <mergeCell ref="C572:E572"/>
    <mergeCell ref="C573:E573"/>
    <mergeCell ref="C559:M559"/>
    <mergeCell ref="C560:M560"/>
    <mergeCell ref="C564:E564"/>
    <mergeCell ref="C565:E565"/>
    <mergeCell ref="C566:E566"/>
    <mergeCell ref="C567:E567"/>
    <mergeCell ref="C552:E552"/>
    <mergeCell ref="C553:E553"/>
    <mergeCell ref="C554:E554"/>
    <mergeCell ref="C555:E555"/>
    <mergeCell ref="C557:M557"/>
    <mergeCell ref="C558:M558"/>
    <mergeCell ref="C546:E546"/>
    <mergeCell ref="C547:E547"/>
    <mergeCell ref="C548:E548"/>
    <mergeCell ref="C549:E549"/>
    <mergeCell ref="C550:E550"/>
    <mergeCell ref="C551:E551"/>
    <mergeCell ref="C537:M537"/>
    <mergeCell ref="C538:M538"/>
    <mergeCell ref="C539:M539"/>
    <mergeCell ref="C543:E543"/>
    <mergeCell ref="C544:E544"/>
    <mergeCell ref="C545:E545"/>
    <mergeCell ref="C530:E530"/>
    <mergeCell ref="C531:E531"/>
    <mergeCell ref="C532:E532"/>
    <mergeCell ref="A533:M533"/>
    <mergeCell ref="C534:E534"/>
    <mergeCell ref="C536:M536"/>
    <mergeCell ref="C519:E519"/>
    <mergeCell ref="C522:E522"/>
    <mergeCell ref="C523:M523"/>
    <mergeCell ref="C527:E527"/>
    <mergeCell ref="C528:E528"/>
    <mergeCell ref="C529:E529"/>
    <mergeCell ref="C503:E503"/>
    <mergeCell ref="C505:E505"/>
    <mergeCell ref="C507:E507"/>
    <mergeCell ref="C510:E510"/>
    <mergeCell ref="C513:E513"/>
    <mergeCell ref="C516:E516"/>
    <mergeCell ref="C497:E497"/>
    <mergeCell ref="C498:E498"/>
    <mergeCell ref="C499:E499"/>
    <mergeCell ref="C500:E500"/>
    <mergeCell ref="C501:E501"/>
    <mergeCell ref="C502:E502"/>
    <mergeCell ref="C491:E491"/>
    <mergeCell ref="C492:E492"/>
    <mergeCell ref="C493:E493"/>
    <mergeCell ref="C494:E494"/>
    <mergeCell ref="C495:E495"/>
    <mergeCell ref="C496:E496"/>
    <mergeCell ref="C485:E485"/>
    <mergeCell ref="C486:E486"/>
    <mergeCell ref="C487:E487"/>
    <mergeCell ref="C488:E488"/>
    <mergeCell ref="C489:E489"/>
    <mergeCell ref="C490:E490"/>
    <mergeCell ref="C479:E479"/>
    <mergeCell ref="C480:E480"/>
    <mergeCell ref="C481:E481"/>
    <mergeCell ref="C482:E482"/>
    <mergeCell ref="C483:E483"/>
    <mergeCell ref="C484:E484"/>
    <mergeCell ref="C466:E466"/>
    <mergeCell ref="C467:E467"/>
    <mergeCell ref="C468:E468"/>
    <mergeCell ref="C470:E470"/>
    <mergeCell ref="C472:E472"/>
    <mergeCell ref="C475:M475"/>
    <mergeCell ref="C460:E460"/>
    <mergeCell ref="C461:E461"/>
    <mergeCell ref="C462:E462"/>
    <mergeCell ref="C463:E463"/>
    <mergeCell ref="C464:E464"/>
    <mergeCell ref="C465:E465"/>
    <mergeCell ref="C451:M451"/>
    <mergeCell ref="C452:M452"/>
    <mergeCell ref="C456:E456"/>
    <mergeCell ref="C457:E457"/>
    <mergeCell ref="C458:E458"/>
    <mergeCell ref="C459:E459"/>
    <mergeCell ref="C444:E444"/>
    <mergeCell ref="C445:E445"/>
    <mergeCell ref="C446:E446"/>
    <mergeCell ref="C447:E447"/>
    <mergeCell ref="C449:M449"/>
    <mergeCell ref="C450:M450"/>
    <mergeCell ref="C438:E438"/>
    <mergeCell ref="C439:E439"/>
    <mergeCell ref="C440:E440"/>
    <mergeCell ref="C441:E441"/>
    <mergeCell ref="C442:E442"/>
    <mergeCell ref="C443:E443"/>
    <mergeCell ref="C429:M429"/>
    <mergeCell ref="C430:M430"/>
    <mergeCell ref="C431:M431"/>
    <mergeCell ref="C435:E435"/>
    <mergeCell ref="C436:E436"/>
    <mergeCell ref="C437:E437"/>
    <mergeCell ref="C422:E422"/>
    <mergeCell ref="C423:E423"/>
    <mergeCell ref="C424:E424"/>
    <mergeCell ref="A425:M425"/>
    <mergeCell ref="C426:E426"/>
    <mergeCell ref="C428:M428"/>
    <mergeCell ref="C411:E411"/>
    <mergeCell ref="C414:E414"/>
    <mergeCell ref="C415:M415"/>
    <mergeCell ref="C419:E419"/>
    <mergeCell ref="C420:E420"/>
    <mergeCell ref="C421:E421"/>
    <mergeCell ref="C395:E395"/>
    <mergeCell ref="C397:E397"/>
    <mergeCell ref="C399:E399"/>
    <mergeCell ref="C402:E402"/>
    <mergeCell ref="C405:E405"/>
    <mergeCell ref="C408:E408"/>
    <mergeCell ref="C389:E389"/>
    <mergeCell ref="C390:E390"/>
    <mergeCell ref="C391:E391"/>
    <mergeCell ref="C392:E392"/>
    <mergeCell ref="C393:E393"/>
    <mergeCell ref="C394:E394"/>
    <mergeCell ref="C383:E383"/>
    <mergeCell ref="C384:E384"/>
    <mergeCell ref="C385:E385"/>
    <mergeCell ref="C386:E386"/>
    <mergeCell ref="C387:E387"/>
    <mergeCell ref="C388:E388"/>
    <mergeCell ref="C377:E377"/>
    <mergeCell ref="C378:E378"/>
    <mergeCell ref="C379:E379"/>
    <mergeCell ref="C380:E380"/>
    <mergeCell ref="C381:E381"/>
    <mergeCell ref="C382:E382"/>
    <mergeCell ref="C371:E371"/>
    <mergeCell ref="C372:E372"/>
    <mergeCell ref="C373:E373"/>
    <mergeCell ref="C374:E374"/>
    <mergeCell ref="C375:E375"/>
    <mergeCell ref="C376:E376"/>
    <mergeCell ref="C358:E358"/>
    <mergeCell ref="C359:E359"/>
    <mergeCell ref="C360:E360"/>
    <mergeCell ref="C362:E362"/>
    <mergeCell ref="C364:E364"/>
    <mergeCell ref="C367:M367"/>
    <mergeCell ref="C352:E352"/>
    <mergeCell ref="C353:E353"/>
    <mergeCell ref="C354:E354"/>
    <mergeCell ref="C355:E355"/>
    <mergeCell ref="C356:E356"/>
    <mergeCell ref="C357:E357"/>
    <mergeCell ref="C343:M343"/>
    <mergeCell ref="C344:M344"/>
    <mergeCell ref="C348:E348"/>
    <mergeCell ref="C349:E349"/>
    <mergeCell ref="C350:E350"/>
    <mergeCell ref="C351:E351"/>
    <mergeCell ref="C336:E336"/>
    <mergeCell ref="C337:E337"/>
    <mergeCell ref="C338:E338"/>
    <mergeCell ref="C339:E339"/>
    <mergeCell ref="C341:M341"/>
    <mergeCell ref="C342:M342"/>
    <mergeCell ref="C330:E330"/>
    <mergeCell ref="C331:E331"/>
    <mergeCell ref="C332:E332"/>
    <mergeCell ref="C333:E333"/>
    <mergeCell ref="C334:E334"/>
    <mergeCell ref="C335:E335"/>
    <mergeCell ref="C321:M321"/>
    <mergeCell ref="C322:M322"/>
    <mergeCell ref="C323:M323"/>
    <mergeCell ref="C327:E327"/>
    <mergeCell ref="C328:E328"/>
    <mergeCell ref="C329:E329"/>
    <mergeCell ref="C314:E314"/>
    <mergeCell ref="C315:E315"/>
    <mergeCell ref="C316:E316"/>
    <mergeCell ref="A317:M317"/>
    <mergeCell ref="C318:E318"/>
    <mergeCell ref="C320:M320"/>
    <mergeCell ref="C303:E303"/>
    <mergeCell ref="C306:E306"/>
    <mergeCell ref="C307:M307"/>
    <mergeCell ref="C311:E311"/>
    <mergeCell ref="C312:E312"/>
    <mergeCell ref="C313:E313"/>
    <mergeCell ref="C287:E287"/>
    <mergeCell ref="C289:E289"/>
    <mergeCell ref="C291:E291"/>
    <mergeCell ref="C294:E294"/>
    <mergeCell ref="C297:E297"/>
    <mergeCell ref="C300:E300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C277:E277"/>
    <mergeCell ref="C278:E278"/>
    <mergeCell ref="C279:E279"/>
    <mergeCell ref="C280:E280"/>
    <mergeCell ref="C269:E269"/>
    <mergeCell ref="C270:E270"/>
    <mergeCell ref="C271:E271"/>
    <mergeCell ref="C272:E272"/>
    <mergeCell ref="C273:E273"/>
    <mergeCell ref="C274:E274"/>
    <mergeCell ref="C263:E263"/>
    <mergeCell ref="C264:E264"/>
    <mergeCell ref="C265:E265"/>
    <mergeCell ref="C266:E266"/>
    <mergeCell ref="C267:E267"/>
    <mergeCell ref="C268:E268"/>
    <mergeCell ref="C250:E250"/>
    <mergeCell ref="C251:E251"/>
    <mergeCell ref="C252:E252"/>
    <mergeCell ref="C254:E254"/>
    <mergeCell ref="C256:E256"/>
    <mergeCell ref="C259:M259"/>
    <mergeCell ref="C244:E244"/>
    <mergeCell ref="C245:E245"/>
    <mergeCell ref="C246:E246"/>
    <mergeCell ref="C247:E247"/>
    <mergeCell ref="C248:E248"/>
    <mergeCell ref="C249:E249"/>
    <mergeCell ref="C235:M235"/>
    <mergeCell ref="C236:M236"/>
    <mergeCell ref="C240:E240"/>
    <mergeCell ref="C241:E241"/>
    <mergeCell ref="C242:E242"/>
    <mergeCell ref="C243:E243"/>
    <mergeCell ref="C228:E228"/>
    <mergeCell ref="C229:E229"/>
    <mergeCell ref="C230:E230"/>
    <mergeCell ref="C231:E231"/>
    <mergeCell ref="C233:M233"/>
    <mergeCell ref="C234:M234"/>
    <mergeCell ref="C222:E222"/>
    <mergeCell ref="C223:E223"/>
    <mergeCell ref="C224:E224"/>
    <mergeCell ref="C225:E225"/>
    <mergeCell ref="C226:E226"/>
    <mergeCell ref="C227:E227"/>
    <mergeCell ref="C213:M213"/>
    <mergeCell ref="C214:M214"/>
    <mergeCell ref="C215:M215"/>
    <mergeCell ref="C219:E219"/>
    <mergeCell ref="C220:E220"/>
    <mergeCell ref="C221:E221"/>
    <mergeCell ref="C205:E205"/>
    <mergeCell ref="C206:E206"/>
    <mergeCell ref="C207:E207"/>
    <mergeCell ref="A209:M209"/>
    <mergeCell ref="C210:E210"/>
    <mergeCell ref="C212:M212"/>
    <mergeCell ref="C196:M196"/>
    <mergeCell ref="C200:E200"/>
    <mergeCell ref="C201:E201"/>
    <mergeCell ref="C202:E202"/>
    <mergeCell ref="C203:E203"/>
    <mergeCell ref="C204:E204"/>
    <mergeCell ref="C185:M185"/>
    <mergeCell ref="C189:E189"/>
    <mergeCell ref="C190:E190"/>
    <mergeCell ref="C191:E191"/>
    <mergeCell ref="C192:E192"/>
    <mergeCell ref="C193:E193"/>
    <mergeCell ref="C176:M176"/>
    <mergeCell ref="C180:E180"/>
    <mergeCell ref="C181:E181"/>
    <mergeCell ref="C182:E182"/>
    <mergeCell ref="C183:E183"/>
    <mergeCell ref="C184:E184"/>
    <mergeCell ref="C166:E166"/>
    <mergeCell ref="C167:E167"/>
    <mergeCell ref="C169:M169"/>
    <mergeCell ref="C173:E173"/>
    <mergeCell ref="C174:E174"/>
    <mergeCell ref="C175:E175"/>
    <mergeCell ref="C156:E156"/>
    <mergeCell ref="C157:E157"/>
    <mergeCell ref="C159:M159"/>
    <mergeCell ref="C163:E163"/>
    <mergeCell ref="C164:E164"/>
    <mergeCell ref="C165:E165"/>
    <mergeCell ref="C150:E150"/>
    <mergeCell ref="C151:E151"/>
    <mergeCell ref="C152:E152"/>
    <mergeCell ref="C153:E153"/>
    <mergeCell ref="C154:E154"/>
    <mergeCell ref="C155:E155"/>
    <mergeCell ref="C144:E144"/>
    <mergeCell ref="C145:E145"/>
    <mergeCell ref="C146:E146"/>
    <mergeCell ref="C147:E147"/>
    <mergeCell ref="C148:E148"/>
    <mergeCell ref="C149:E149"/>
    <mergeCell ref="C138:E138"/>
    <mergeCell ref="C139:E139"/>
    <mergeCell ref="C140:E140"/>
    <mergeCell ref="C141:E141"/>
    <mergeCell ref="C142:E142"/>
    <mergeCell ref="C143:E143"/>
    <mergeCell ref="C128:E128"/>
    <mergeCell ref="C130:M130"/>
    <mergeCell ref="C131:M131"/>
    <mergeCell ref="C135:E135"/>
    <mergeCell ref="C136:E136"/>
    <mergeCell ref="C137:E137"/>
    <mergeCell ref="C122:E122"/>
    <mergeCell ref="C123:E123"/>
    <mergeCell ref="C124:E124"/>
    <mergeCell ref="C125:E125"/>
    <mergeCell ref="C126:E126"/>
    <mergeCell ref="C127:E127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01:M101"/>
    <mergeCell ref="C102:M102"/>
    <mergeCell ref="C106:E106"/>
    <mergeCell ref="C107:E107"/>
    <mergeCell ref="C108:E108"/>
    <mergeCell ref="C109:E109"/>
    <mergeCell ref="C94:E94"/>
    <mergeCell ref="C95:E95"/>
    <mergeCell ref="C96:E96"/>
    <mergeCell ref="C97:E97"/>
    <mergeCell ref="C98:E98"/>
    <mergeCell ref="C99:E99"/>
    <mergeCell ref="C88:E88"/>
    <mergeCell ref="C89:E89"/>
    <mergeCell ref="C90:E90"/>
    <mergeCell ref="C91:E91"/>
    <mergeCell ref="C92:E92"/>
    <mergeCell ref="C93:E93"/>
    <mergeCell ref="C82:E82"/>
    <mergeCell ref="C83:E83"/>
    <mergeCell ref="C84:E84"/>
    <mergeCell ref="C85:E85"/>
    <mergeCell ref="C86:E86"/>
    <mergeCell ref="C87:E87"/>
    <mergeCell ref="C73:M73"/>
    <mergeCell ref="C77:E77"/>
    <mergeCell ref="C78:E78"/>
    <mergeCell ref="C79:E79"/>
    <mergeCell ref="C80:E80"/>
    <mergeCell ref="C81:E81"/>
    <mergeCell ref="C64:E64"/>
    <mergeCell ref="C66:E66"/>
    <mergeCell ref="C68:E68"/>
    <mergeCell ref="A69:M69"/>
    <mergeCell ref="C70:E70"/>
    <mergeCell ref="C72:M72"/>
    <mergeCell ref="C58:E58"/>
    <mergeCell ref="C59:E59"/>
    <mergeCell ref="C60:E60"/>
    <mergeCell ref="C61:E61"/>
    <mergeCell ref="C62:E62"/>
    <mergeCell ref="C63:E63"/>
    <mergeCell ref="C52:E52"/>
    <mergeCell ref="C53:E53"/>
    <mergeCell ref="C54:E54"/>
    <mergeCell ref="C55:E55"/>
    <mergeCell ref="C56:E56"/>
    <mergeCell ref="C57:E57"/>
    <mergeCell ref="C43:M43"/>
    <mergeCell ref="C47:E47"/>
    <mergeCell ref="C48:E48"/>
    <mergeCell ref="C49:E49"/>
    <mergeCell ref="C50:E50"/>
    <mergeCell ref="C51:E51"/>
    <mergeCell ref="C33:M33"/>
    <mergeCell ref="C37:E37"/>
    <mergeCell ref="C38:E38"/>
    <mergeCell ref="C39:E39"/>
    <mergeCell ref="C40:E40"/>
    <mergeCell ref="C41:E41"/>
    <mergeCell ref="J25:J26"/>
    <mergeCell ref="C27:E27"/>
    <mergeCell ref="A28:M28"/>
    <mergeCell ref="A29:M29"/>
    <mergeCell ref="A30:M30"/>
    <mergeCell ref="C31:E31"/>
    <mergeCell ref="C15:G15"/>
    <mergeCell ref="F21:M21"/>
    <mergeCell ref="A24:A26"/>
    <mergeCell ref="B24:B26"/>
    <mergeCell ref="C24:E26"/>
    <mergeCell ref="F24:F26"/>
    <mergeCell ref="G24:H24"/>
    <mergeCell ref="I24:K24"/>
    <mergeCell ref="L24:M25"/>
    <mergeCell ref="I25:I26"/>
    <mergeCell ref="A8:M8"/>
    <mergeCell ref="A9:M9"/>
    <mergeCell ref="A11:M11"/>
    <mergeCell ref="A12:M12"/>
    <mergeCell ref="A13:M13"/>
    <mergeCell ref="A14:M14"/>
    <mergeCell ref="A2:C2"/>
    <mergeCell ref="J2:M2"/>
    <mergeCell ref="A3:D3"/>
    <mergeCell ref="I3:M3"/>
    <mergeCell ref="A4:D4"/>
    <mergeCell ref="I4:M4"/>
  </mergeCells>
  <printOptions horizontalCentered="1"/>
  <pageMargins left="0.39370077848434498" right="0.39370077848434498" top="0.35433071851730302" bottom="0.31496062874794001" header="0.118110239505768" footer="0.118110239505768"/>
  <pageSetup paperSize="9" fitToHeight="0" orientation="landscape"/>
  <headerFooter>
    <oddFooter>&amp;RСтраница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815"/>
  <sheetViews>
    <sheetView topLeftCell="A10" workbookViewId="0">
      <selection activeCell="I24" sqref="I24:K24"/>
    </sheetView>
  </sheetViews>
  <sheetFormatPr defaultColWidth="9.140625" defaultRowHeight="11.25" customHeight="1" x14ac:dyDescent="0.2"/>
  <cols>
    <col min="1" max="1" width="9" style="570" customWidth="1"/>
    <col min="2" max="2" width="20.140625" style="570" customWidth="1"/>
    <col min="3" max="4" width="10.42578125" style="570" customWidth="1"/>
    <col min="5" max="5" width="13.28515625" style="570" customWidth="1"/>
    <col min="6" max="8" width="11.7109375" style="570" customWidth="1"/>
    <col min="9" max="10" width="12.7109375" style="570" customWidth="1"/>
    <col min="11" max="12" width="11.7109375" style="570" customWidth="1"/>
    <col min="13" max="13" width="12.7109375" style="570" customWidth="1"/>
    <col min="14" max="14" width="11.140625" style="570" customWidth="1"/>
    <col min="15" max="16" width="9.140625" style="570"/>
    <col min="17" max="17" width="8.42578125" style="570" customWidth="1"/>
    <col min="18" max="18" width="8.7109375" style="570" customWidth="1"/>
    <col min="19" max="19" width="50" style="509" hidden="1" customWidth="1"/>
    <col min="20" max="20" width="61.5703125" style="509" hidden="1" customWidth="1"/>
    <col min="21" max="22" width="160" style="509" hidden="1" customWidth="1"/>
    <col min="23" max="23" width="96.7109375" style="509" hidden="1" customWidth="1"/>
    <col min="24" max="26" width="160" style="509" hidden="1" customWidth="1"/>
    <col min="27" max="27" width="34.140625" style="509" hidden="1" customWidth="1"/>
    <col min="28" max="28" width="130.85546875" style="509" hidden="1" customWidth="1"/>
    <col min="29" max="29" width="34.140625" style="509" hidden="1" customWidth="1"/>
    <col min="30" max="32" width="98.42578125" style="509" hidden="1" customWidth="1"/>
    <col min="33" max="36" width="34.140625" style="509" hidden="1" customWidth="1"/>
    <col min="37" max="39" width="98.42578125" style="509" hidden="1" customWidth="1"/>
    <col min="40" max="16384" width="9.140625" style="570"/>
  </cols>
  <sheetData>
    <row r="1" spans="1:22" s="472" customFormat="1" ht="15" x14ac:dyDescent="0.25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660"/>
    </row>
    <row r="2" spans="1:22" s="472" customFormat="1" ht="11.25" customHeight="1" x14ac:dyDescent="0.25">
      <c r="A2" s="1297" t="s">
        <v>1160</v>
      </c>
      <c r="B2" s="1297"/>
      <c r="C2" s="1297"/>
      <c r="D2" s="661"/>
      <c r="E2" s="470"/>
      <c r="F2" s="470"/>
      <c r="G2" s="470"/>
      <c r="H2" s="470"/>
      <c r="I2" s="470"/>
      <c r="J2" s="1297" t="s">
        <v>1161</v>
      </c>
      <c r="K2" s="1297"/>
      <c r="L2" s="1297"/>
      <c r="M2" s="1297"/>
    </row>
    <row r="3" spans="1:22" s="472" customFormat="1" ht="11.25" customHeight="1" x14ac:dyDescent="0.25">
      <c r="A3" s="1298"/>
      <c r="B3" s="1298"/>
      <c r="C3" s="1298"/>
      <c r="D3" s="1298"/>
      <c r="E3" s="470"/>
      <c r="F3" s="470"/>
      <c r="G3" s="470"/>
      <c r="H3" s="470"/>
      <c r="I3" s="1299"/>
      <c r="J3" s="1299"/>
      <c r="K3" s="1299"/>
      <c r="L3" s="1299"/>
      <c r="M3" s="1299"/>
    </row>
    <row r="4" spans="1:22" s="472" customFormat="1" ht="15" x14ac:dyDescent="0.25">
      <c r="A4" s="1300"/>
      <c r="B4" s="1300"/>
      <c r="C4" s="1300"/>
      <c r="D4" s="1300"/>
      <c r="E4" s="470"/>
      <c r="F4" s="470"/>
      <c r="G4" s="470"/>
      <c r="H4" s="470"/>
      <c r="I4" s="1300"/>
      <c r="J4" s="1300"/>
      <c r="K4" s="1300"/>
      <c r="L4" s="1300"/>
      <c r="M4" s="1300"/>
      <c r="S4" s="509" t="s">
        <v>597</v>
      </c>
      <c r="T4" s="509" t="s">
        <v>597</v>
      </c>
    </row>
    <row r="5" spans="1:22" s="472" customFormat="1" ht="11.25" customHeight="1" x14ac:dyDescent="0.25">
      <c r="A5" s="662"/>
      <c r="B5" s="663"/>
      <c r="C5" s="664"/>
      <c r="D5" s="664"/>
      <c r="E5" s="470"/>
      <c r="F5" s="470"/>
      <c r="G5" s="470"/>
      <c r="H5" s="470"/>
      <c r="I5" s="662"/>
      <c r="J5" s="662"/>
      <c r="K5" s="662"/>
      <c r="L5" s="662"/>
      <c r="M5" s="663"/>
    </row>
    <row r="6" spans="1:22" s="472" customFormat="1" ht="11.25" customHeight="1" x14ac:dyDescent="0.25">
      <c r="A6" s="470" t="s">
        <v>1648</v>
      </c>
      <c r="B6" s="479"/>
      <c r="C6" s="479"/>
      <c r="D6" s="479"/>
      <c r="E6" s="470"/>
      <c r="F6" s="470"/>
      <c r="G6" s="470"/>
      <c r="H6" s="470"/>
      <c r="I6" s="470"/>
      <c r="J6" s="470"/>
      <c r="K6" s="479"/>
      <c r="L6" s="479"/>
      <c r="M6" s="495" t="s">
        <v>1648</v>
      </c>
    </row>
    <row r="7" spans="1:22" s="472" customFormat="1" ht="11.25" customHeight="1" x14ac:dyDescent="0.25">
      <c r="A7" s="470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660"/>
    </row>
    <row r="8" spans="1:22" s="472" customFormat="1" ht="15" x14ac:dyDescent="0.25">
      <c r="A8" s="1294" t="s">
        <v>1166</v>
      </c>
      <c r="B8" s="1294"/>
      <c r="C8" s="1294"/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U8" s="665" t="s">
        <v>1166</v>
      </c>
    </row>
    <row r="9" spans="1:22" s="472" customFormat="1" ht="15" x14ac:dyDescent="0.25">
      <c r="A9" s="1295" t="s">
        <v>690</v>
      </c>
      <c r="B9" s="1295"/>
      <c r="C9" s="1295"/>
      <c r="D9" s="1295"/>
      <c r="E9" s="1295"/>
      <c r="F9" s="1295"/>
      <c r="G9" s="1295"/>
      <c r="H9" s="1295"/>
      <c r="I9" s="1295"/>
      <c r="J9" s="1295"/>
      <c r="K9" s="1295"/>
      <c r="L9" s="1295"/>
      <c r="M9" s="1295"/>
    </row>
    <row r="10" spans="1:22" s="472" customFormat="1" ht="15" x14ac:dyDescent="0.25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</row>
    <row r="11" spans="1:22" s="472" customFormat="1" ht="28.5" customHeight="1" x14ac:dyDescent="0.25">
      <c r="A11" s="1296" t="s">
        <v>1649</v>
      </c>
      <c r="B11" s="1296"/>
      <c r="C11" s="1296"/>
      <c r="D11" s="1296"/>
      <c r="E11" s="1296"/>
      <c r="F11" s="1296"/>
      <c r="G11" s="1296"/>
      <c r="H11" s="1296"/>
      <c r="I11" s="1296"/>
      <c r="J11" s="1296"/>
      <c r="K11" s="1296"/>
      <c r="L11" s="1296"/>
      <c r="M11" s="1296"/>
    </row>
    <row r="12" spans="1:22" s="472" customFormat="1" ht="21" customHeight="1" x14ac:dyDescent="0.25">
      <c r="A12" s="1295" t="s">
        <v>1168</v>
      </c>
      <c r="B12" s="1295"/>
      <c r="C12" s="1295"/>
      <c r="D12" s="1295"/>
      <c r="E12" s="1295"/>
      <c r="F12" s="1295"/>
      <c r="G12" s="1295"/>
      <c r="H12" s="1295"/>
      <c r="I12" s="1295"/>
      <c r="J12" s="1295"/>
      <c r="K12" s="1295"/>
      <c r="L12" s="1295"/>
      <c r="M12" s="1295"/>
    </row>
    <row r="13" spans="1:22" s="472" customFormat="1" ht="15" x14ac:dyDescent="0.25">
      <c r="A13" s="1294" t="s">
        <v>1650</v>
      </c>
      <c r="B13" s="1294"/>
      <c r="C13" s="1294"/>
      <c r="D13" s="1294"/>
      <c r="E13" s="1294"/>
      <c r="F13" s="1294"/>
      <c r="G13" s="1294"/>
      <c r="H13" s="1294"/>
      <c r="I13" s="1294"/>
      <c r="J13" s="1294"/>
      <c r="K13" s="1294"/>
      <c r="L13" s="1294"/>
      <c r="M13" s="1294"/>
      <c r="V13" s="665" t="s">
        <v>1650</v>
      </c>
    </row>
    <row r="14" spans="1:22" s="472" customFormat="1" ht="15.75" customHeight="1" x14ac:dyDescent="0.25">
      <c r="A14" s="1295" t="s">
        <v>184</v>
      </c>
      <c r="B14" s="1295"/>
      <c r="C14" s="1295"/>
      <c r="D14" s="1295"/>
      <c r="E14" s="1295"/>
      <c r="F14" s="1295"/>
      <c r="G14" s="1295"/>
      <c r="H14" s="1295"/>
      <c r="I14" s="1295"/>
      <c r="J14" s="1295"/>
      <c r="K14" s="1295"/>
      <c r="L14" s="1295"/>
      <c r="M14" s="1295"/>
    </row>
    <row r="15" spans="1:22" s="472" customFormat="1" ht="30.75" customHeight="1" x14ac:dyDescent="0.25">
      <c r="A15" s="470"/>
      <c r="B15" s="473" t="s">
        <v>1651</v>
      </c>
      <c r="C15" s="1284" t="s">
        <v>1652</v>
      </c>
      <c r="D15" s="1284"/>
      <c r="E15" s="1284"/>
      <c r="F15" s="1284"/>
      <c r="G15" s="1284"/>
      <c r="H15" s="482"/>
      <c r="I15" s="482"/>
      <c r="J15" s="482"/>
      <c r="K15" s="482"/>
      <c r="L15" s="482"/>
      <c r="M15" s="482"/>
      <c r="N15" s="474"/>
      <c r="O15" s="474"/>
    </row>
    <row r="16" spans="1:22" s="472" customFormat="1" ht="12.75" customHeight="1" x14ac:dyDescent="0.25">
      <c r="B16" s="487" t="s">
        <v>1653</v>
      </c>
      <c r="C16" s="487"/>
      <c r="D16" s="666"/>
      <c r="E16" s="667">
        <v>-3213.27</v>
      </c>
      <c r="F16" s="497" t="s">
        <v>797</v>
      </c>
      <c r="H16" s="487"/>
      <c r="I16" s="487"/>
      <c r="J16" s="487"/>
      <c r="K16" s="487"/>
      <c r="L16" s="487"/>
      <c r="M16" s="492"/>
      <c r="N16" s="492"/>
      <c r="O16" s="487"/>
    </row>
    <row r="17" spans="1:27" s="472" customFormat="1" ht="12.75" customHeight="1" x14ac:dyDescent="0.25">
      <c r="B17" s="487" t="s">
        <v>1654</v>
      </c>
      <c r="D17" s="666"/>
      <c r="E17" s="667">
        <v>-3209.65</v>
      </c>
      <c r="F17" s="497" t="s">
        <v>797</v>
      </c>
      <c r="H17" s="487"/>
      <c r="I17" s="487"/>
      <c r="J17" s="487"/>
      <c r="K17" s="487"/>
      <c r="L17" s="487"/>
      <c r="M17" s="492"/>
      <c r="N17" s="492"/>
      <c r="O17" s="487"/>
    </row>
    <row r="18" spans="1:27" s="472" customFormat="1" ht="12.75" customHeight="1" x14ac:dyDescent="0.25">
      <c r="B18" s="487" t="s">
        <v>1655</v>
      </c>
      <c r="D18" s="666"/>
      <c r="E18" s="667">
        <v>-3.63</v>
      </c>
      <c r="F18" s="497" t="s">
        <v>797</v>
      </c>
      <c r="H18" s="487"/>
      <c r="I18" s="487"/>
      <c r="J18" s="487"/>
      <c r="K18" s="487"/>
      <c r="L18" s="487"/>
      <c r="M18" s="492"/>
      <c r="N18" s="492"/>
      <c r="O18" s="487"/>
    </row>
    <row r="19" spans="1:27" s="472" customFormat="1" ht="12.75" customHeight="1" x14ac:dyDescent="0.25">
      <c r="B19" s="487" t="s">
        <v>1656</v>
      </c>
      <c r="C19" s="487"/>
      <c r="D19" s="666"/>
      <c r="E19" s="667">
        <v>-230.07</v>
      </c>
      <c r="F19" s="497" t="s">
        <v>797</v>
      </c>
      <c r="H19" s="487"/>
      <c r="J19" s="487"/>
      <c r="K19" s="487"/>
      <c r="L19" s="487"/>
      <c r="M19" s="494"/>
      <c r="N19" s="471"/>
      <c r="O19" s="491"/>
    </row>
    <row r="20" spans="1:27" s="472" customFormat="1" ht="12.75" customHeight="1" x14ac:dyDescent="0.25">
      <c r="B20" s="487" t="s">
        <v>1657</v>
      </c>
      <c r="C20" s="487"/>
      <c r="D20" s="668"/>
      <c r="E20" s="667">
        <v>-17347.93</v>
      </c>
      <c r="F20" s="497" t="s">
        <v>1182</v>
      </c>
      <c r="H20" s="487"/>
      <c r="J20" s="487"/>
      <c r="K20" s="487"/>
      <c r="L20" s="487"/>
      <c r="M20" s="498"/>
      <c r="N20" s="498"/>
      <c r="O20" s="497"/>
    </row>
    <row r="21" spans="1:27" s="472" customFormat="1" ht="15" x14ac:dyDescent="0.25">
      <c r="B21" s="487" t="s">
        <v>1658</v>
      </c>
      <c r="C21" s="487"/>
      <c r="E21" s="494"/>
      <c r="F21" s="1285" t="s">
        <v>1659</v>
      </c>
      <c r="G21" s="1285"/>
      <c r="H21" s="1285"/>
      <c r="I21" s="1285"/>
      <c r="J21" s="1285"/>
      <c r="K21" s="1285"/>
      <c r="L21" s="1285"/>
      <c r="M21" s="1285"/>
      <c r="N21" s="498"/>
      <c r="O21" s="497"/>
      <c r="W21" s="474" t="s">
        <v>1659</v>
      </c>
    </row>
    <row r="22" spans="1:27" s="472" customFormat="1" ht="12.75" customHeight="1" x14ac:dyDescent="0.25">
      <c r="A22" s="487"/>
      <c r="B22" s="487"/>
      <c r="D22" s="494"/>
      <c r="E22" s="491"/>
      <c r="F22" s="669"/>
      <c r="G22" s="488"/>
      <c r="H22" s="487"/>
      <c r="I22" s="487"/>
      <c r="J22" s="487"/>
      <c r="K22" s="487"/>
      <c r="L22" s="487"/>
      <c r="M22" s="487"/>
      <c r="N22" s="487"/>
    </row>
    <row r="23" spans="1:27" s="472" customFormat="1" ht="15" x14ac:dyDescent="0.25">
      <c r="A23" s="670"/>
    </row>
    <row r="24" spans="1:27" s="472" customFormat="1" ht="36" customHeight="1" x14ac:dyDescent="0.25">
      <c r="A24" s="1286" t="s">
        <v>5</v>
      </c>
      <c r="B24" s="1286" t="s">
        <v>1184</v>
      </c>
      <c r="C24" s="1286" t="s">
        <v>1185</v>
      </c>
      <c r="D24" s="1286"/>
      <c r="E24" s="1286"/>
      <c r="F24" s="1286" t="s">
        <v>188</v>
      </c>
      <c r="G24" s="1287" t="s">
        <v>1186</v>
      </c>
      <c r="H24" s="1288"/>
      <c r="I24" s="1287" t="s">
        <v>1187</v>
      </c>
      <c r="J24" s="1289"/>
      <c r="K24" s="1288"/>
      <c r="L24" s="1290" t="s">
        <v>1660</v>
      </c>
      <c r="M24" s="1291"/>
    </row>
    <row r="25" spans="1:27" s="472" customFormat="1" ht="46.5" customHeight="1" x14ac:dyDescent="0.25">
      <c r="A25" s="1286"/>
      <c r="B25" s="1286"/>
      <c r="C25" s="1286"/>
      <c r="D25" s="1286"/>
      <c r="E25" s="1286"/>
      <c r="F25" s="1286"/>
      <c r="G25" s="671" t="s">
        <v>642</v>
      </c>
      <c r="H25" s="671" t="s">
        <v>1661</v>
      </c>
      <c r="I25" s="1286" t="s">
        <v>642</v>
      </c>
      <c r="J25" s="1325" t="s">
        <v>1190</v>
      </c>
      <c r="K25" s="671" t="s">
        <v>1661</v>
      </c>
      <c r="L25" s="1292"/>
      <c r="M25" s="1293"/>
    </row>
    <row r="26" spans="1:27" s="472" customFormat="1" ht="24" x14ac:dyDescent="0.25">
      <c r="A26" s="1286"/>
      <c r="B26" s="1286"/>
      <c r="C26" s="1286"/>
      <c r="D26" s="1286"/>
      <c r="E26" s="1286"/>
      <c r="F26" s="1286"/>
      <c r="G26" s="671" t="s">
        <v>1190</v>
      </c>
      <c r="H26" s="672" t="s">
        <v>1192</v>
      </c>
      <c r="I26" s="1286"/>
      <c r="J26" s="1306"/>
      <c r="K26" s="672" t="s">
        <v>1192</v>
      </c>
      <c r="L26" s="671" t="s">
        <v>1193</v>
      </c>
      <c r="M26" s="671" t="s">
        <v>698</v>
      </c>
    </row>
    <row r="27" spans="1:27" s="472" customFormat="1" ht="15" x14ac:dyDescent="0.25">
      <c r="A27" s="673">
        <v>1</v>
      </c>
      <c r="B27" s="673">
        <v>2</v>
      </c>
      <c r="C27" s="1307">
        <v>3</v>
      </c>
      <c r="D27" s="1307"/>
      <c r="E27" s="1307"/>
      <c r="F27" s="673">
        <v>4</v>
      </c>
      <c r="G27" s="673">
        <v>5</v>
      </c>
      <c r="H27" s="673">
        <v>6</v>
      </c>
      <c r="I27" s="673">
        <v>7</v>
      </c>
      <c r="J27" s="673">
        <v>8</v>
      </c>
      <c r="K27" s="673">
        <v>9</v>
      </c>
      <c r="L27" s="673">
        <v>10</v>
      </c>
      <c r="M27" s="673">
        <v>11</v>
      </c>
    </row>
    <row r="28" spans="1:27" s="472" customFormat="1" ht="15" x14ac:dyDescent="0.25">
      <c r="A28" s="1308" t="s">
        <v>1194</v>
      </c>
      <c r="B28" s="1309"/>
      <c r="C28" s="1309"/>
      <c r="D28" s="1309"/>
      <c r="E28" s="1309"/>
      <c r="F28" s="1309"/>
      <c r="G28" s="1309"/>
      <c r="H28" s="1309"/>
      <c r="I28" s="1309"/>
      <c r="J28" s="1309"/>
      <c r="K28" s="1309"/>
      <c r="L28" s="1309"/>
      <c r="M28" s="1310"/>
      <c r="X28" s="674" t="s">
        <v>1194</v>
      </c>
    </row>
    <row r="29" spans="1:27" s="472" customFormat="1" ht="15" x14ac:dyDescent="0.25">
      <c r="A29" s="1311" t="s">
        <v>1195</v>
      </c>
      <c r="B29" s="1312"/>
      <c r="C29" s="1312"/>
      <c r="D29" s="1312"/>
      <c r="E29" s="1312"/>
      <c r="F29" s="1312"/>
      <c r="G29" s="1312"/>
      <c r="H29" s="1312"/>
      <c r="I29" s="1312"/>
      <c r="J29" s="1312"/>
      <c r="K29" s="1312"/>
      <c r="L29" s="1312"/>
      <c r="M29" s="1313"/>
      <c r="X29" s="674"/>
      <c r="Y29" s="675" t="s">
        <v>1195</v>
      </c>
    </row>
    <row r="30" spans="1:27" s="472" customFormat="1" ht="15" x14ac:dyDescent="0.25">
      <c r="A30" s="1311" t="s">
        <v>1196</v>
      </c>
      <c r="B30" s="1312"/>
      <c r="C30" s="1312"/>
      <c r="D30" s="1312"/>
      <c r="E30" s="1312"/>
      <c r="F30" s="1312"/>
      <c r="G30" s="1312"/>
      <c r="H30" s="1312"/>
      <c r="I30" s="1312"/>
      <c r="J30" s="1312"/>
      <c r="K30" s="1312"/>
      <c r="L30" s="1312"/>
      <c r="M30" s="1313"/>
      <c r="X30" s="674"/>
      <c r="Y30" s="675"/>
      <c r="Z30" s="675" t="s">
        <v>1196</v>
      </c>
    </row>
    <row r="31" spans="1:27" s="472" customFormat="1" ht="45" x14ac:dyDescent="0.25">
      <c r="A31" s="676" t="s">
        <v>190</v>
      </c>
      <c r="B31" s="677" t="s">
        <v>1662</v>
      </c>
      <c r="C31" s="1304" t="s">
        <v>1210</v>
      </c>
      <c r="D31" s="1304"/>
      <c r="E31" s="1304"/>
      <c r="F31" s="678">
        <v>-4.4409999999999998</v>
      </c>
      <c r="G31" s="679">
        <v>725.69</v>
      </c>
      <c r="H31" s="679"/>
      <c r="I31" s="679">
        <v>-3223</v>
      </c>
      <c r="J31" s="679"/>
      <c r="K31" s="680"/>
      <c r="L31" s="681">
        <v>0</v>
      </c>
      <c r="M31" s="681">
        <v>0</v>
      </c>
      <c r="X31" s="674"/>
      <c r="Y31" s="675"/>
      <c r="Z31" s="675"/>
      <c r="AA31" s="499" t="s">
        <v>1210</v>
      </c>
    </row>
    <row r="32" spans="1:27" s="472" customFormat="1" ht="15" x14ac:dyDescent="0.25">
      <c r="A32" s="682"/>
      <c r="B32" s="683"/>
      <c r="C32" s="684" t="s">
        <v>1663</v>
      </c>
      <c r="D32" s="685"/>
      <c r="E32" s="685"/>
      <c r="F32" s="685"/>
      <c r="G32" s="685"/>
      <c r="H32" s="685"/>
      <c r="I32" s="685"/>
      <c r="J32" s="685"/>
      <c r="K32" s="685"/>
      <c r="L32" s="685"/>
      <c r="M32" s="686"/>
      <c r="X32" s="674"/>
      <c r="Y32" s="675"/>
      <c r="Z32" s="675"/>
      <c r="AA32" s="499"/>
    </row>
    <row r="33" spans="1:29" s="472" customFormat="1" ht="34.5" x14ac:dyDescent="0.25">
      <c r="A33" s="676" t="s">
        <v>651</v>
      </c>
      <c r="B33" s="677" t="s">
        <v>1212</v>
      </c>
      <c r="C33" s="1304" t="s">
        <v>1213</v>
      </c>
      <c r="D33" s="1304"/>
      <c r="E33" s="1304"/>
      <c r="F33" s="678">
        <v>-4.375</v>
      </c>
      <c r="G33" s="679" t="s">
        <v>1664</v>
      </c>
      <c r="H33" s="679"/>
      <c r="I33" s="679">
        <v>-141</v>
      </c>
      <c r="J33" s="679"/>
      <c r="K33" s="680"/>
      <c r="L33" s="681">
        <v>0</v>
      </c>
      <c r="M33" s="681">
        <v>0</v>
      </c>
      <c r="X33" s="674"/>
      <c r="Y33" s="675"/>
      <c r="Z33" s="675"/>
      <c r="AA33" s="499" t="s">
        <v>1213</v>
      </c>
    </row>
    <row r="34" spans="1:29" s="472" customFormat="1" ht="15" x14ac:dyDescent="0.25">
      <c r="A34" s="560"/>
      <c r="B34" s="683"/>
      <c r="C34" s="684" t="s">
        <v>1665</v>
      </c>
      <c r="D34" s="685"/>
      <c r="E34" s="685"/>
      <c r="F34" s="685"/>
      <c r="G34" s="685"/>
      <c r="H34" s="685"/>
      <c r="I34" s="685"/>
      <c r="J34" s="685"/>
      <c r="K34" s="685"/>
      <c r="L34" s="685"/>
      <c r="M34" s="687"/>
      <c r="X34" s="674"/>
      <c r="Y34" s="675"/>
      <c r="Z34" s="675"/>
      <c r="AA34" s="499"/>
    </row>
    <row r="35" spans="1:29" s="472" customFormat="1" ht="45" x14ac:dyDescent="0.25">
      <c r="A35" s="676" t="s">
        <v>652</v>
      </c>
      <c r="B35" s="677" t="s">
        <v>1666</v>
      </c>
      <c r="C35" s="1304" t="s">
        <v>1216</v>
      </c>
      <c r="D35" s="1304"/>
      <c r="E35" s="1304"/>
      <c r="F35" s="678">
        <v>-0.875</v>
      </c>
      <c r="G35" s="679">
        <v>5584.58</v>
      </c>
      <c r="H35" s="679"/>
      <c r="I35" s="679">
        <v>-4887</v>
      </c>
      <c r="J35" s="679"/>
      <c r="K35" s="680"/>
      <c r="L35" s="681">
        <v>0</v>
      </c>
      <c r="M35" s="681">
        <v>0</v>
      </c>
      <c r="X35" s="674"/>
      <c r="Y35" s="675"/>
      <c r="Z35" s="675"/>
      <c r="AA35" s="499" t="s">
        <v>1216</v>
      </c>
    </row>
    <row r="36" spans="1:29" s="472" customFormat="1" ht="15" x14ac:dyDescent="0.25">
      <c r="A36" s="1311" t="s">
        <v>1217</v>
      </c>
      <c r="B36" s="1312"/>
      <c r="C36" s="1312"/>
      <c r="D36" s="1312"/>
      <c r="E36" s="1312"/>
      <c r="F36" s="1312"/>
      <c r="G36" s="1312"/>
      <c r="H36" s="1312"/>
      <c r="I36" s="1312"/>
      <c r="J36" s="1312"/>
      <c r="K36" s="1312"/>
      <c r="L36" s="1312"/>
      <c r="M36" s="1313"/>
      <c r="X36" s="674"/>
      <c r="Y36" s="675"/>
      <c r="Z36" s="675" t="s">
        <v>1217</v>
      </c>
      <c r="AA36" s="499"/>
    </row>
    <row r="37" spans="1:29" s="472" customFormat="1" ht="57" x14ac:dyDescent="0.25">
      <c r="A37" s="676" t="s">
        <v>232</v>
      </c>
      <c r="B37" s="677" t="s">
        <v>1667</v>
      </c>
      <c r="C37" s="1304" t="s">
        <v>1668</v>
      </c>
      <c r="D37" s="1304"/>
      <c r="E37" s="1304"/>
      <c r="F37" s="688">
        <v>-8</v>
      </c>
      <c r="G37" s="679" t="s">
        <v>1236</v>
      </c>
      <c r="H37" s="679" t="s">
        <v>1237</v>
      </c>
      <c r="I37" s="679">
        <v>-485</v>
      </c>
      <c r="J37" s="679">
        <v>-107</v>
      </c>
      <c r="K37" s="680" t="s">
        <v>1669</v>
      </c>
      <c r="L37" s="689">
        <v>1.635</v>
      </c>
      <c r="M37" s="690">
        <v>-13.08</v>
      </c>
      <c r="X37" s="674"/>
      <c r="Y37" s="675"/>
      <c r="Z37" s="675"/>
      <c r="AA37" s="499" t="s">
        <v>1668</v>
      </c>
    </row>
    <row r="38" spans="1:29" s="472" customFormat="1" ht="33.75" x14ac:dyDescent="0.25">
      <c r="A38" s="560"/>
      <c r="B38" s="691" t="s">
        <v>1670</v>
      </c>
      <c r="C38" s="1301" t="s">
        <v>1671</v>
      </c>
      <c r="D38" s="1301"/>
      <c r="E38" s="1301"/>
      <c r="F38" s="1301"/>
      <c r="G38" s="1301"/>
      <c r="H38" s="1301"/>
      <c r="I38" s="1301"/>
      <c r="J38" s="1301"/>
      <c r="K38" s="1301"/>
      <c r="L38" s="1301"/>
      <c r="M38" s="1302"/>
      <c r="X38" s="674"/>
      <c r="Y38" s="675"/>
      <c r="Z38" s="675"/>
      <c r="AA38" s="499"/>
      <c r="AB38" s="509" t="s">
        <v>1671</v>
      </c>
    </row>
    <row r="39" spans="1:29" s="472" customFormat="1" ht="23.25" x14ac:dyDescent="0.25">
      <c r="A39" s="525"/>
      <c r="B39" s="692" t="s">
        <v>1672</v>
      </c>
      <c r="C39" s="1303" t="s">
        <v>1673</v>
      </c>
      <c r="D39" s="1303"/>
      <c r="E39" s="1303"/>
      <c r="F39" s="693" t="s">
        <v>1674</v>
      </c>
      <c r="G39" s="694" t="s">
        <v>1675</v>
      </c>
      <c r="H39" s="694"/>
      <c r="I39" s="694">
        <v>-106.86</v>
      </c>
      <c r="J39" s="694">
        <v>-106.86</v>
      </c>
      <c r="K39" s="694"/>
      <c r="L39" s="695"/>
      <c r="M39" s="696"/>
      <c r="X39" s="674"/>
      <c r="Y39" s="675"/>
      <c r="Z39" s="675"/>
      <c r="AA39" s="499"/>
      <c r="AC39" s="474" t="s">
        <v>1673</v>
      </c>
    </row>
    <row r="40" spans="1:29" s="472" customFormat="1" ht="23.25" x14ac:dyDescent="0.25">
      <c r="A40" s="525"/>
      <c r="B40" s="692" t="s">
        <v>651</v>
      </c>
      <c r="C40" s="1303" t="s">
        <v>1676</v>
      </c>
      <c r="D40" s="1303"/>
      <c r="E40" s="1303"/>
      <c r="F40" s="693" t="s">
        <v>1677</v>
      </c>
      <c r="G40" s="694">
        <v>0</v>
      </c>
      <c r="H40" s="694">
        <v>0</v>
      </c>
      <c r="I40" s="694">
        <v>0</v>
      </c>
      <c r="J40" s="694"/>
      <c r="K40" s="694">
        <v>0</v>
      </c>
      <c r="L40" s="695"/>
      <c r="M40" s="696"/>
      <c r="X40" s="674"/>
      <c r="Y40" s="675"/>
      <c r="Z40" s="675"/>
      <c r="AA40" s="499"/>
      <c r="AC40" s="474" t="s">
        <v>1676</v>
      </c>
    </row>
    <row r="41" spans="1:29" s="472" customFormat="1" ht="34.5" x14ac:dyDescent="0.25">
      <c r="A41" s="525"/>
      <c r="B41" s="692" t="s">
        <v>1678</v>
      </c>
      <c r="C41" s="1303" t="s">
        <v>1679</v>
      </c>
      <c r="D41" s="1303"/>
      <c r="E41" s="1303"/>
      <c r="F41" s="693" t="s">
        <v>1680</v>
      </c>
      <c r="G41" s="694">
        <v>111.99</v>
      </c>
      <c r="H41" s="694" t="s">
        <v>1681</v>
      </c>
      <c r="I41" s="694">
        <v>-250.86</v>
      </c>
      <c r="J41" s="694"/>
      <c r="K41" s="694" t="s">
        <v>1682</v>
      </c>
      <c r="L41" s="695"/>
      <c r="M41" s="696"/>
      <c r="X41" s="674"/>
      <c r="Y41" s="675"/>
      <c r="Z41" s="675"/>
      <c r="AA41" s="499"/>
      <c r="AC41" s="474" t="s">
        <v>1679</v>
      </c>
    </row>
    <row r="42" spans="1:29" s="472" customFormat="1" ht="34.5" x14ac:dyDescent="0.25">
      <c r="A42" s="525"/>
      <c r="B42" s="692" t="s">
        <v>1683</v>
      </c>
      <c r="C42" s="1303" t="s">
        <v>1684</v>
      </c>
      <c r="D42" s="1303"/>
      <c r="E42" s="1303"/>
      <c r="F42" s="693" t="s">
        <v>1685</v>
      </c>
      <c r="G42" s="694">
        <v>1</v>
      </c>
      <c r="H42" s="694"/>
      <c r="I42" s="694">
        <v>-1.44</v>
      </c>
      <c r="J42" s="694"/>
      <c r="K42" s="694"/>
      <c r="L42" s="695"/>
      <c r="M42" s="696"/>
      <c r="X42" s="674"/>
      <c r="Y42" s="675"/>
      <c r="Z42" s="675"/>
      <c r="AA42" s="499"/>
      <c r="AC42" s="474" t="s">
        <v>1684</v>
      </c>
    </row>
    <row r="43" spans="1:29" s="472" customFormat="1" ht="57" x14ac:dyDescent="0.25">
      <c r="A43" s="676" t="s">
        <v>233</v>
      </c>
      <c r="B43" s="677" t="s">
        <v>1686</v>
      </c>
      <c r="C43" s="1304" t="s">
        <v>1687</v>
      </c>
      <c r="D43" s="1304"/>
      <c r="E43" s="1304"/>
      <c r="F43" s="688">
        <v>-27</v>
      </c>
      <c r="G43" s="679" t="s">
        <v>1688</v>
      </c>
      <c r="H43" s="679"/>
      <c r="I43" s="679">
        <v>-312</v>
      </c>
      <c r="J43" s="679">
        <v>-308</v>
      </c>
      <c r="K43" s="680"/>
      <c r="L43" s="689">
        <v>1.395</v>
      </c>
      <c r="M43" s="690">
        <v>-37.67</v>
      </c>
      <c r="X43" s="674"/>
      <c r="Y43" s="675"/>
      <c r="Z43" s="675"/>
      <c r="AA43" s="499" t="s">
        <v>1687</v>
      </c>
      <c r="AC43" s="474"/>
    </row>
    <row r="44" spans="1:29" s="472" customFormat="1" ht="33.75" x14ac:dyDescent="0.25">
      <c r="A44" s="560"/>
      <c r="B44" s="691" t="s">
        <v>1670</v>
      </c>
      <c r="C44" s="1301" t="s">
        <v>1671</v>
      </c>
      <c r="D44" s="1301"/>
      <c r="E44" s="1301"/>
      <c r="F44" s="1301"/>
      <c r="G44" s="1301"/>
      <c r="H44" s="1301"/>
      <c r="I44" s="1301"/>
      <c r="J44" s="1301"/>
      <c r="K44" s="1301"/>
      <c r="L44" s="1301"/>
      <c r="M44" s="1302"/>
      <c r="X44" s="674"/>
      <c r="Y44" s="675"/>
      <c r="Z44" s="675"/>
      <c r="AA44" s="499"/>
      <c r="AB44" s="509" t="s">
        <v>1671</v>
      </c>
      <c r="AC44" s="474"/>
    </row>
    <row r="45" spans="1:29" s="472" customFormat="1" ht="23.25" x14ac:dyDescent="0.25">
      <c r="A45" s="525"/>
      <c r="B45" s="692" t="s">
        <v>1672</v>
      </c>
      <c r="C45" s="1303" t="s">
        <v>1673</v>
      </c>
      <c r="D45" s="1303"/>
      <c r="E45" s="1303"/>
      <c r="F45" s="693" t="s">
        <v>1689</v>
      </c>
      <c r="G45" s="694" t="s">
        <v>1675</v>
      </c>
      <c r="H45" s="694"/>
      <c r="I45" s="694">
        <v>-307.76</v>
      </c>
      <c r="J45" s="694">
        <v>-307.76</v>
      </c>
      <c r="K45" s="694"/>
      <c r="L45" s="695"/>
      <c r="M45" s="696"/>
      <c r="X45" s="674"/>
      <c r="Y45" s="675"/>
      <c r="Z45" s="675"/>
      <c r="AA45" s="499"/>
      <c r="AC45" s="474" t="s">
        <v>1673</v>
      </c>
    </row>
    <row r="46" spans="1:29" s="472" customFormat="1" ht="34.5" x14ac:dyDescent="0.25">
      <c r="A46" s="525"/>
      <c r="B46" s="692" t="s">
        <v>1683</v>
      </c>
      <c r="C46" s="1303" t="s">
        <v>1684</v>
      </c>
      <c r="D46" s="1303"/>
      <c r="E46" s="1303"/>
      <c r="F46" s="693" t="s">
        <v>1690</v>
      </c>
      <c r="G46" s="694">
        <v>1</v>
      </c>
      <c r="H46" s="694"/>
      <c r="I46" s="694">
        <v>-4.05</v>
      </c>
      <c r="J46" s="694"/>
      <c r="K46" s="694"/>
      <c r="L46" s="695"/>
      <c r="M46" s="696"/>
      <c r="X46" s="674"/>
      <c r="Y46" s="675"/>
      <c r="Z46" s="675"/>
      <c r="AA46" s="499"/>
      <c r="AC46" s="474" t="s">
        <v>1684</v>
      </c>
    </row>
    <row r="47" spans="1:29" s="472" customFormat="1" ht="15" x14ac:dyDescent="0.25">
      <c r="A47" s="1311" t="s">
        <v>1255</v>
      </c>
      <c r="B47" s="1312"/>
      <c r="C47" s="1312"/>
      <c r="D47" s="1312"/>
      <c r="E47" s="1312"/>
      <c r="F47" s="1312"/>
      <c r="G47" s="1312"/>
      <c r="H47" s="1312"/>
      <c r="I47" s="1312"/>
      <c r="J47" s="1312"/>
      <c r="K47" s="1312"/>
      <c r="L47" s="1312"/>
      <c r="M47" s="1313"/>
      <c r="X47" s="674"/>
      <c r="Y47" s="675" t="s">
        <v>1255</v>
      </c>
      <c r="Z47" s="675"/>
      <c r="AA47" s="499"/>
      <c r="AC47" s="474"/>
    </row>
    <row r="48" spans="1:29" s="472" customFormat="1" ht="15" x14ac:dyDescent="0.25">
      <c r="A48" s="1311" t="s">
        <v>1306</v>
      </c>
      <c r="B48" s="1312"/>
      <c r="C48" s="1312"/>
      <c r="D48" s="1312"/>
      <c r="E48" s="1312"/>
      <c r="F48" s="1312"/>
      <c r="G48" s="1312"/>
      <c r="H48" s="1312"/>
      <c r="I48" s="1312"/>
      <c r="J48" s="1312"/>
      <c r="K48" s="1312"/>
      <c r="L48" s="1312"/>
      <c r="M48" s="1313"/>
      <c r="X48" s="674"/>
      <c r="Y48" s="675" t="s">
        <v>1306</v>
      </c>
      <c r="Z48" s="675"/>
      <c r="AA48" s="499"/>
      <c r="AC48" s="474"/>
    </row>
    <row r="49" spans="1:31" s="472" customFormat="1" ht="15" x14ac:dyDescent="0.25">
      <c r="A49" s="1311" t="s">
        <v>1333</v>
      </c>
      <c r="B49" s="1312"/>
      <c r="C49" s="1312"/>
      <c r="D49" s="1312"/>
      <c r="E49" s="1312"/>
      <c r="F49" s="1312"/>
      <c r="G49" s="1312"/>
      <c r="H49" s="1312"/>
      <c r="I49" s="1312"/>
      <c r="J49" s="1312"/>
      <c r="K49" s="1312"/>
      <c r="L49" s="1312"/>
      <c r="M49" s="1313"/>
      <c r="X49" s="674"/>
      <c r="Y49" s="675" t="s">
        <v>1333</v>
      </c>
      <c r="Z49" s="675"/>
      <c r="AA49" s="499"/>
      <c r="AC49" s="474"/>
    </row>
    <row r="50" spans="1:31" s="472" customFormat="1" ht="15" x14ac:dyDescent="0.25">
      <c r="A50" s="1311" t="s">
        <v>1366</v>
      </c>
      <c r="B50" s="1312"/>
      <c r="C50" s="1312"/>
      <c r="D50" s="1312"/>
      <c r="E50" s="1312"/>
      <c r="F50" s="1312"/>
      <c r="G50" s="1312"/>
      <c r="H50" s="1312"/>
      <c r="I50" s="1312"/>
      <c r="J50" s="1312"/>
      <c r="K50" s="1312"/>
      <c r="L50" s="1312"/>
      <c r="M50" s="1313"/>
      <c r="X50" s="674"/>
      <c r="Y50" s="675" t="s">
        <v>1366</v>
      </c>
      <c r="Z50" s="675"/>
      <c r="AA50" s="499"/>
      <c r="AC50" s="474"/>
    </row>
    <row r="51" spans="1:31" s="472" customFormat="1" ht="15" x14ac:dyDescent="0.25">
      <c r="A51" s="1311" t="s">
        <v>1398</v>
      </c>
      <c r="B51" s="1312"/>
      <c r="C51" s="1312"/>
      <c r="D51" s="1312"/>
      <c r="E51" s="1312"/>
      <c r="F51" s="1312"/>
      <c r="G51" s="1312"/>
      <c r="H51" s="1312"/>
      <c r="I51" s="1312"/>
      <c r="J51" s="1312"/>
      <c r="K51" s="1312"/>
      <c r="L51" s="1312"/>
      <c r="M51" s="1313"/>
      <c r="X51" s="674"/>
      <c r="Y51" s="675" t="s">
        <v>1398</v>
      </c>
      <c r="Z51" s="675"/>
      <c r="AA51" s="499"/>
      <c r="AC51" s="474"/>
    </row>
    <row r="52" spans="1:31" s="472" customFormat="1" ht="45" x14ac:dyDescent="0.25">
      <c r="A52" s="676" t="s">
        <v>238</v>
      </c>
      <c r="B52" s="677" t="s">
        <v>1691</v>
      </c>
      <c r="C52" s="1304" t="s">
        <v>1423</v>
      </c>
      <c r="D52" s="1304"/>
      <c r="E52" s="1304"/>
      <c r="F52" s="697">
        <v>-85.05</v>
      </c>
      <c r="G52" s="679">
        <v>196.49</v>
      </c>
      <c r="H52" s="679"/>
      <c r="I52" s="679">
        <v>-16711</v>
      </c>
      <c r="J52" s="679"/>
      <c r="K52" s="680"/>
      <c r="L52" s="681">
        <v>0</v>
      </c>
      <c r="M52" s="681">
        <v>0</v>
      </c>
      <c r="X52" s="674"/>
      <c r="Y52" s="675"/>
      <c r="Z52" s="675"/>
      <c r="AA52" s="499" t="s">
        <v>1423</v>
      </c>
      <c r="AC52" s="474"/>
    </row>
    <row r="53" spans="1:31" s="472" customFormat="1" ht="15" x14ac:dyDescent="0.25">
      <c r="A53" s="682"/>
      <c r="B53" s="683"/>
      <c r="C53" s="684" t="s">
        <v>1692</v>
      </c>
      <c r="D53" s="685"/>
      <c r="E53" s="685"/>
      <c r="F53" s="685"/>
      <c r="G53" s="685"/>
      <c r="H53" s="685"/>
      <c r="I53" s="685"/>
      <c r="J53" s="685"/>
      <c r="K53" s="685"/>
      <c r="L53" s="685"/>
      <c r="M53" s="686"/>
      <c r="X53" s="674"/>
      <c r="Y53" s="675"/>
      <c r="Z53" s="675"/>
      <c r="AA53" s="499"/>
      <c r="AC53" s="474"/>
    </row>
    <row r="54" spans="1:31" s="472" customFormat="1" ht="45" x14ac:dyDescent="0.25">
      <c r="A54" s="676" t="s">
        <v>653</v>
      </c>
      <c r="B54" s="677" t="s">
        <v>1693</v>
      </c>
      <c r="C54" s="1304" t="s">
        <v>1694</v>
      </c>
      <c r="D54" s="1304"/>
      <c r="E54" s="1304"/>
      <c r="F54" s="698">
        <v>-7.5</v>
      </c>
      <c r="G54" s="679">
        <v>124.77</v>
      </c>
      <c r="H54" s="679"/>
      <c r="I54" s="679">
        <v>-936</v>
      </c>
      <c r="J54" s="679"/>
      <c r="K54" s="680"/>
      <c r="L54" s="681">
        <v>0</v>
      </c>
      <c r="M54" s="681">
        <v>0</v>
      </c>
      <c r="X54" s="674"/>
      <c r="Y54" s="675"/>
      <c r="Z54" s="675"/>
      <c r="AA54" s="499" t="s">
        <v>1694</v>
      </c>
      <c r="AC54" s="474"/>
    </row>
    <row r="55" spans="1:31" s="472" customFormat="1" ht="15" x14ac:dyDescent="0.25">
      <c r="A55" s="682"/>
      <c r="B55" s="683"/>
      <c r="C55" s="684" t="s">
        <v>1695</v>
      </c>
      <c r="D55" s="685"/>
      <c r="E55" s="685"/>
      <c r="F55" s="685"/>
      <c r="G55" s="685"/>
      <c r="H55" s="685"/>
      <c r="I55" s="685"/>
      <c r="J55" s="685"/>
      <c r="K55" s="685"/>
      <c r="L55" s="685"/>
      <c r="M55" s="686"/>
      <c r="X55" s="674"/>
      <c r="Y55" s="675"/>
      <c r="Z55" s="675"/>
      <c r="AA55" s="499"/>
      <c r="AC55" s="474"/>
    </row>
    <row r="56" spans="1:31" s="472" customFormat="1" ht="22.5" x14ac:dyDescent="0.25">
      <c r="A56" s="1316" t="s">
        <v>1429</v>
      </c>
      <c r="B56" s="1317"/>
      <c r="C56" s="1317"/>
      <c r="D56" s="1317"/>
      <c r="E56" s="1317"/>
      <c r="F56" s="1317"/>
      <c r="G56" s="1317"/>
      <c r="H56" s="1318"/>
      <c r="I56" s="679">
        <v>-26695</v>
      </c>
      <c r="J56" s="679">
        <v>-415</v>
      </c>
      <c r="K56" s="679" t="s">
        <v>1669</v>
      </c>
      <c r="L56" s="699"/>
      <c r="M56" s="690">
        <v>-50.75</v>
      </c>
      <c r="X56" s="674"/>
      <c r="Y56" s="675"/>
      <c r="Z56" s="675"/>
      <c r="AA56" s="499"/>
      <c r="AC56" s="474"/>
      <c r="AD56" s="499" t="s">
        <v>1429</v>
      </c>
    </row>
    <row r="57" spans="1:31" s="472" customFormat="1" ht="15" x14ac:dyDescent="0.25">
      <c r="A57" s="1316" t="s">
        <v>1431</v>
      </c>
      <c r="B57" s="1317"/>
      <c r="C57" s="1317"/>
      <c r="D57" s="1317"/>
      <c r="E57" s="1317"/>
      <c r="F57" s="1317"/>
      <c r="G57" s="1317"/>
      <c r="H57" s="1318"/>
      <c r="I57" s="679">
        <v>-368</v>
      </c>
      <c r="J57" s="679"/>
      <c r="K57" s="679"/>
      <c r="L57" s="699"/>
      <c r="M57" s="699"/>
      <c r="X57" s="674"/>
      <c r="Y57" s="675"/>
      <c r="Z57" s="675"/>
      <c r="AA57" s="499"/>
      <c r="AC57" s="474"/>
      <c r="AD57" s="499" t="s">
        <v>1431</v>
      </c>
    </row>
    <row r="58" spans="1:31" s="472" customFormat="1" ht="15" x14ac:dyDescent="0.25">
      <c r="A58" s="1319" t="s">
        <v>1696</v>
      </c>
      <c r="B58" s="1320"/>
      <c r="C58" s="1320"/>
      <c r="D58" s="1320"/>
      <c r="E58" s="1320"/>
      <c r="F58" s="1320"/>
      <c r="G58" s="1320"/>
      <c r="H58" s="1321"/>
      <c r="I58" s="700"/>
      <c r="J58" s="700"/>
      <c r="K58" s="700"/>
      <c r="L58" s="701"/>
      <c r="M58" s="701"/>
      <c r="X58" s="674"/>
      <c r="Y58" s="675"/>
      <c r="Z58" s="675"/>
      <c r="AA58" s="499"/>
      <c r="AC58" s="474"/>
      <c r="AD58" s="499"/>
      <c r="AE58" s="509" t="s">
        <v>1696</v>
      </c>
    </row>
    <row r="59" spans="1:31" s="472" customFormat="1" ht="15" x14ac:dyDescent="0.25">
      <c r="A59" s="1319" t="s">
        <v>1697</v>
      </c>
      <c r="B59" s="1320"/>
      <c r="C59" s="1320"/>
      <c r="D59" s="1320"/>
      <c r="E59" s="1320"/>
      <c r="F59" s="1320"/>
      <c r="G59" s="1320"/>
      <c r="H59" s="1321"/>
      <c r="I59" s="700">
        <v>-368</v>
      </c>
      <c r="J59" s="700"/>
      <c r="K59" s="700"/>
      <c r="L59" s="701"/>
      <c r="M59" s="701"/>
      <c r="X59" s="674"/>
      <c r="Y59" s="675"/>
      <c r="Z59" s="675"/>
      <c r="AA59" s="499"/>
      <c r="AC59" s="474"/>
      <c r="AD59" s="499"/>
      <c r="AE59" s="509" t="s">
        <v>1697</v>
      </c>
    </row>
    <row r="60" spans="1:31" s="472" customFormat="1" ht="15" x14ac:dyDescent="0.25">
      <c r="A60" s="1316" t="s">
        <v>1432</v>
      </c>
      <c r="B60" s="1317"/>
      <c r="C60" s="1317"/>
      <c r="D60" s="1317"/>
      <c r="E60" s="1317"/>
      <c r="F60" s="1317"/>
      <c r="G60" s="1317"/>
      <c r="H60" s="1318"/>
      <c r="I60" s="679">
        <v>-276</v>
      </c>
      <c r="J60" s="679"/>
      <c r="K60" s="679"/>
      <c r="L60" s="699"/>
      <c r="M60" s="699"/>
      <c r="X60" s="674"/>
      <c r="Y60" s="675"/>
      <c r="Z60" s="675"/>
      <c r="AA60" s="499"/>
      <c r="AC60" s="474"/>
      <c r="AD60" s="499" t="s">
        <v>1432</v>
      </c>
    </row>
    <row r="61" spans="1:31" s="472" customFormat="1" ht="15" x14ac:dyDescent="0.25">
      <c r="A61" s="1319" t="s">
        <v>1696</v>
      </c>
      <c r="B61" s="1320"/>
      <c r="C61" s="1320"/>
      <c r="D61" s="1320"/>
      <c r="E61" s="1320"/>
      <c r="F61" s="1320"/>
      <c r="G61" s="1320"/>
      <c r="H61" s="1321"/>
      <c r="I61" s="700"/>
      <c r="J61" s="700"/>
      <c r="K61" s="700"/>
      <c r="L61" s="701"/>
      <c r="M61" s="701"/>
      <c r="X61" s="674"/>
      <c r="Y61" s="675"/>
      <c r="Z61" s="675"/>
      <c r="AA61" s="499"/>
      <c r="AC61" s="474"/>
      <c r="AD61" s="499"/>
      <c r="AE61" s="509" t="s">
        <v>1696</v>
      </c>
    </row>
    <row r="62" spans="1:31" s="472" customFormat="1" ht="15" x14ac:dyDescent="0.25">
      <c r="A62" s="1319" t="s">
        <v>1698</v>
      </c>
      <c r="B62" s="1320"/>
      <c r="C62" s="1320"/>
      <c r="D62" s="1320"/>
      <c r="E62" s="1320"/>
      <c r="F62" s="1320"/>
      <c r="G62" s="1320"/>
      <c r="H62" s="1321"/>
      <c r="I62" s="700">
        <v>-276</v>
      </c>
      <c r="J62" s="700"/>
      <c r="K62" s="700"/>
      <c r="L62" s="701"/>
      <c r="M62" s="701"/>
      <c r="X62" s="674"/>
      <c r="Y62" s="675"/>
      <c r="Z62" s="675"/>
      <c r="AA62" s="499"/>
      <c r="AC62" s="474"/>
      <c r="AD62" s="499"/>
      <c r="AE62" s="509" t="s">
        <v>1698</v>
      </c>
    </row>
    <row r="63" spans="1:31" s="472" customFormat="1" ht="15" x14ac:dyDescent="0.25">
      <c r="A63" s="1316" t="s">
        <v>1699</v>
      </c>
      <c r="B63" s="1317"/>
      <c r="C63" s="1317"/>
      <c r="D63" s="1317"/>
      <c r="E63" s="1317"/>
      <c r="F63" s="1317"/>
      <c r="G63" s="1317"/>
      <c r="H63" s="1318"/>
      <c r="I63" s="679"/>
      <c r="J63" s="679"/>
      <c r="K63" s="679"/>
      <c r="L63" s="699"/>
      <c r="M63" s="699"/>
      <c r="X63" s="674"/>
      <c r="Y63" s="675"/>
      <c r="Z63" s="675"/>
      <c r="AA63" s="499"/>
      <c r="AC63" s="474"/>
      <c r="AD63" s="499" t="s">
        <v>1699</v>
      </c>
    </row>
    <row r="64" spans="1:31" s="472" customFormat="1" ht="15" x14ac:dyDescent="0.25">
      <c r="A64" s="1319" t="s">
        <v>1700</v>
      </c>
      <c r="B64" s="1320"/>
      <c r="C64" s="1320"/>
      <c r="D64" s="1320"/>
      <c r="E64" s="1320"/>
      <c r="F64" s="1320"/>
      <c r="G64" s="1320"/>
      <c r="H64" s="1321"/>
      <c r="I64" s="700"/>
      <c r="J64" s="700"/>
      <c r="K64" s="700"/>
      <c r="L64" s="701"/>
      <c r="M64" s="701"/>
      <c r="X64" s="674"/>
      <c r="Y64" s="675"/>
      <c r="Z64" s="675"/>
      <c r="AA64" s="499"/>
      <c r="AC64" s="474"/>
      <c r="AD64" s="499"/>
      <c r="AE64" s="509" t="s">
        <v>1700</v>
      </c>
    </row>
    <row r="65" spans="1:31" s="472" customFormat="1" ht="15" x14ac:dyDescent="0.25">
      <c r="A65" s="1319" t="s">
        <v>1701</v>
      </c>
      <c r="B65" s="1320"/>
      <c r="C65" s="1320"/>
      <c r="D65" s="1320"/>
      <c r="E65" s="1320"/>
      <c r="F65" s="1320"/>
      <c r="G65" s="1320"/>
      <c r="H65" s="1321"/>
      <c r="I65" s="700"/>
      <c r="J65" s="700"/>
      <c r="K65" s="700"/>
      <c r="L65" s="701"/>
      <c r="M65" s="701"/>
      <c r="X65" s="674"/>
      <c r="Y65" s="675"/>
      <c r="Z65" s="675"/>
      <c r="AA65" s="499"/>
      <c r="AC65" s="474"/>
      <c r="AD65" s="499"/>
      <c r="AE65" s="509" t="s">
        <v>1701</v>
      </c>
    </row>
    <row r="66" spans="1:31" s="472" customFormat="1" ht="15" x14ac:dyDescent="0.25">
      <c r="A66" s="1319" t="s">
        <v>1702</v>
      </c>
      <c r="B66" s="1320"/>
      <c r="C66" s="1320"/>
      <c r="D66" s="1320"/>
      <c r="E66" s="1320"/>
      <c r="F66" s="1320"/>
      <c r="G66" s="1320"/>
      <c r="H66" s="1321"/>
      <c r="I66" s="700">
        <v>-25898</v>
      </c>
      <c r="J66" s="700"/>
      <c r="K66" s="700"/>
      <c r="L66" s="701"/>
      <c r="M66" s="701"/>
      <c r="X66" s="674"/>
      <c r="Y66" s="675"/>
      <c r="Z66" s="675"/>
      <c r="AA66" s="499"/>
      <c r="AC66" s="474"/>
      <c r="AD66" s="499"/>
      <c r="AE66" s="509" t="s">
        <v>1702</v>
      </c>
    </row>
    <row r="67" spans="1:31" s="472" customFormat="1" ht="15" x14ac:dyDescent="0.25">
      <c r="A67" s="1319" t="s">
        <v>1703</v>
      </c>
      <c r="B67" s="1320"/>
      <c r="C67" s="1320"/>
      <c r="D67" s="1320"/>
      <c r="E67" s="1320"/>
      <c r="F67" s="1320"/>
      <c r="G67" s="1320"/>
      <c r="H67" s="1321"/>
      <c r="I67" s="700">
        <v>-25898</v>
      </c>
      <c r="J67" s="700"/>
      <c r="K67" s="700"/>
      <c r="L67" s="701"/>
      <c r="M67" s="701"/>
      <c r="X67" s="674"/>
      <c r="Y67" s="675"/>
      <c r="Z67" s="675"/>
      <c r="AA67" s="499"/>
      <c r="AC67" s="474"/>
      <c r="AD67" s="499"/>
      <c r="AE67" s="509" t="s">
        <v>1703</v>
      </c>
    </row>
    <row r="68" spans="1:31" s="472" customFormat="1" ht="15" x14ac:dyDescent="0.25">
      <c r="A68" s="1319" t="s">
        <v>1704</v>
      </c>
      <c r="B68" s="1320"/>
      <c r="C68" s="1320"/>
      <c r="D68" s="1320"/>
      <c r="E68" s="1320"/>
      <c r="F68" s="1320"/>
      <c r="G68" s="1320"/>
      <c r="H68" s="1321"/>
      <c r="I68" s="700"/>
      <c r="J68" s="700"/>
      <c r="K68" s="700"/>
      <c r="L68" s="701"/>
      <c r="M68" s="701"/>
      <c r="X68" s="674"/>
      <c r="Y68" s="675"/>
      <c r="Z68" s="675"/>
      <c r="AA68" s="499"/>
      <c r="AC68" s="474"/>
      <c r="AD68" s="499"/>
      <c r="AE68" s="509" t="s">
        <v>1704</v>
      </c>
    </row>
    <row r="69" spans="1:31" s="472" customFormat="1" ht="15" x14ac:dyDescent="0.25">
      <c r="A69" s="1319" t="s">
        <v>1705</v>
      </c>
      <c r="B69" s="1320"/>
      <c r="C69" s="1320"/>
      <c r="D69" s="1320"/>
      <c r="E69" s="1320"/>
      <c r="F69" s="1320"/>
      <c r="G69" s="1320"/>
      <c r="H69" s="1321"/>
      <c r="I69" s="700"/>
      <c r="J69" s="700"/>
      <c r="K69" s="700"/>
      <c r="L69" s="701"/>
      <c r="M69" s="701"/>
      <c r="X69" s="674"/>
      <c r="Y69" s="675"/>
      <c r="Z69" s="675"/>
      <c r="AA69" s="499"/>
      <c r="AC69" s="474"/>
      <c r="AD69" s="499"/>
      <c r="AE69" s="509" t="s">
        <v>1705</v>
      </c>
    </row>
    <row r="70" spans="1:31" s="472" customFormat="1" ht="22.5" x14ac:dyDescent="0.25">
      <c r="A70" s="1319" t="s">
        <v>1706</v>
      </c>
      <c r="B70" s="1320"/>
      <c r="C70" s="1320"/>
      <c r="D70" s="1320"/>
      <c r="E70" s="1320"/>
      <c r="F70" s="1320"/>
      <c r="G70" s="1320"/>
      <c r="H70" s="1321"/>
      <c r="I70" s="700">
        <v>-797</v>
      </c>
      <c r="J70" s="700">
        <v>-415</v>
      </c>
      <c r="K70" s="700" t="s">
        <v>1669</v>
      </c>
      <c r="L70" s="701"/>
      <c r="M70" s="702">
        <v>-50.75</v>
      </c>
      <c r="X70" s="674"/>
      <c r="Y70" s="675"/>
      <c r="Z70" s="675"/>
      <c r="AA70" s="499"/>
      <c r="AC70" s="474"/>
      <c r="AD70" s="499"/>
      <c r="AE70" s="509" t="s">
        <v>1706</v>
      </c>
    </row>
    <row r="71" spans="1:31" s="472" customFormat="1" ht="15" x14ac:dyDescent="0.25">
      <c r="A71" s="1319" t="s">
        <v>1707</v>
      </c>
      <c r="B71" s="1320"/>
      <c r="C71" s="1320"/>
      <c r="D71" s="1320"/>
      <c r="E71" s="1320"/>
      <c r="F71" s="1320"/>
      <c r="G71" s="1320"/>
      <c r="H71" s="1321"/>
      <c r="I71" s="700">
        <v>-368</v>
      </c>
      <c r="J71" s="700"/>
      <c r="K71" s="700"/>
      <c r="L71" s="701"/>
      <c r="M71" s="701"/>
      <c r="X71" s="674"/>
      <c r="Y71" s="675"/>
      <c r="Z71" s="675"/>
      <c r="AA71" s="499"/>
      <c r="AC71" s="474"/>
      <c r="AD71" s="499"/>
      <c r="AE71" s="509" t="s">
        <v>1707</v>
      </c>
    </row>
    <row r="72" spans="1:31" s="472" customFormat="1" ht="15" x14ac:dyDescent="0.25">
      <c r="A72" s="1319" t="s">
        <v>1708</v>
      </c>
      <c r="B72" s="1320"/>
      <c r="C72" s="1320"/>
      <c r="D72" s="1320"/>
      <c r="E72" s="1320"/>
      <c r="F72" s="1320"/>
      <c r="G72" s="1320"/>
      <c r="H72" s="1321"/>
      <c r="I72" s="700">
        <v>-276</v>
      </c>
      <c r="J72" s="700"/>
      <c r="K72" s="700"/>
      <c r="L72" s="701"/>
      <c r="M72" s="701"/>
      <c r="X72" s="674"/>
      <c r="Y72" s="675"/>
      <c r="Z72" s="675"/>
      <c r="AA72" s="499"/>
      <c r="AC72" s="474"/>
      <c r="AD72" s="499"/>
      <c r="AE72" s="509" t="s">
        <v>1708</v>
      </c>
    </row>
    <row r="73" spans="1:31" s="472" customFormat="1" ht="15" x14ac:dyDescent="0.25">
      <c r="A73" s="1319" t="s">
        <v>1709</v>
      </c>
      <c r="B73" s="1320"/>
      <c r="C73" s="1320"/>
      <c r="D73" s="1320"/>
      <c r="E73" s="1320"/>
      <c r="F73" s="1320"/>
      <c r="G73" s="1320"/>
      <c r="H73" s="1321"/>
      <c r="I73" s="700">
        <v>-1441</v>
      </c>
      <c r="J73" s="700"/>
      <c r="K73" s="700"/>
      <c r="L73" s="701"/>
      <c r="M73" s="702">
        <v>-50.75</v>
      </c>
      <c r="X73" s="674"/>
      <c r="Y73" s="675"/>
      <c r="Z73" s="675"/>
      <c r="AA73" s="499"/>
      <c r="AC73" s="474"/>
      <c r="AD73" s="499"/>
      <c r="AE73" s="509" t="s">
        <v>1709</v>
      </c>
    </row>
    <row r="74" spans="1:31" s="472" customFormat="1" ht="15" x14ac:dyDescent="0.25">
      <c r="A74" s="1319" t="s">
        <v>1703</v>
      </c>
      <c r="B74" s="1320"/>
      <c r="C74" s="1320"/>
      <c r="D74" s="1320"/>
      <c r="E74" s="1320"/>
      <c r="F74" s="1320"/>
      <c r="G74" s="1320"/>
      <c r="H74" s="1321"/>
      <c r="I74" s="700">
        <v>-1441</v>
      </c>
      <c r="J74" s="700"/>
      <c r="K74" s="700"/>
      <c r="L74" s="701"/>
      <c r="M74" s="702">
        <v>-50.75</v>
      </c>
      <c r="X74" s="674"/>
      <c r="Y74" s="675"/>
      <c r="Z74" s="675"/>
      <c r="AA74" s="499"/>
      <c r="AC74" s="474"/>
      <c r="AD74" s="499"/>
      <c r="AE74" s="509" t="s">
        <v>1703</v>
      </c>
    </row>
    <row r="75" spans="1:31" s="472" customFormat="1" ht="15" x14ac:dyDescent="0.25">
      <c r="A75" s="1319" t="s">
        <v>1710</v>
      </c>
      <c r="B75" s="1320"/>
      <c r="C75" s="1320"/>
      <c r="D75" s="1320"/>
      <c r="E75" s="1320"/>
      <c r="F75" s="1320"/>
      <c r="G75" s="1320"/>
      <c r="H75" s="1321"/>
      <c r="I75" s="700">
        <v>-27339</v>
      </c>
      <c r="J75" s="700"/>
      <c r="K75" s="700"/>
      <c r="L75" s="701"/>
      <c r="M75" s="702">
        <v>-50.75</v>
      </c>
      <c r="X75" s="674"/>
      <c r="Y75" s="675"/>
      <c r="Z75" s="675"/>
      <c r="AA75" s="499"/>
      <c r="AC75" s="474"/>
      <c r="AD75" s="499"/>
      <c r="AE75" s="509" t="s">
        <v>1710</v>
      </c>
    </row>
    <row r="76" spans="1:31" s="472" customFormat="1" ht="15" x14ac:dyDescent="0.25">
      <c r="A76" s="1319" t="s">
        <v>1711</v>
      </c>
      <c r="B76" s="1320"/>
      <c r="C76" s="1320"/>
      <c r="D76" s="1320"/>
      <c r="E76" s="1320"/>
      <c r="F76" s="1320"/>
      <c r="G76" s="1320"/>
      <c r="H76" s="1321"/>
      <c r="I76" s="700"/>
      <c r="J76" s="700"/>
      <c r="K76" s="700"/>
      <c r="L76" s="701"/>
      <c r="M76" s="701"/>
      <c r="X76" s="674"/>
      <c r="Y76" s="675"/>
      <c r="Z76" s="675"/>
      <c r="AA76" s="499"/>
      <c r="AC76" s="474"/>
      <c r="AD76" s="499"/>
      <c r="AE76" s="509" t="s">
        <v>1711</v>
      </c>
    </row>
    <row r="77" spans="1:31" s="472" customFormat="1" ht="15" x14ac:dyDescent="0.25">
      <c r="A77" s="1319" t="s">
        <v>1712</v>
      </c>
      <c r="B77" s="1320"/>
      <c r="C77" s="1320"/>
      <c r="D77" s="1320"/>
      <c r="E77" s="1320"/>
      <c r="F77" s="1320"/>
      <c r="G77" s="1320"/>
      <c r="H77" s="1321"/>
      <c r="I77" s="700">
        <v>-25904</v>
      </c>
      <c r="J77" s="700"/>
      <c r="K77" s="700"/>
      <c r="L77" s="701"/>
      <c r="M77" s="701"/>
      <c r="X77" s="674"/>
      <c r="Y77" s="675"/>
      <c r="Z77" s="675"/>
      <c r="AA77" s="499"/>
      <c r="AC77" s="474"/>
      <c r="AD77" s="499"/>
      <c r="AE77" s="509" t="s">
        <v>1712</v>
      </c>
    </row>
    <row r="78" spans="1:31" s="472" customFormat="1" ht="15" x14ac:dyDescent="0.25">
      <c r="A78" s="1319" t="s">
        <v>1713</v>
      </c>
      <c r="B78" s="1320"/>
      <c r="C78" s="1320"/>
      <c r="D78" s="1320"/>
      <c r="E78" s="1320"/>
      <c r="F78" s="1320"/>
      <c r="G78" s="1320"/>
      <c r="H78" s="1321"/>
      <c r="I78" s="700">
        <v>-376</v>
      </c>
      <c r="J78" s="700"/>
      <c r="K78" s="700"/>
      <c r="L78" s="701"/>
      <c r="M78" s="701"/>
      <c r="X78" s="674"/>
      <c r="Y78" s="675"/>
      <c r="Z78" s="675"/>
      <c r="AA78" s="499"/>
      <c r="AC78" s="474"/>
      <c r="AD78" s="499"/>
      <c r="AE78" s="509" t="s">
        <v>1713</v>
      </c>
    </row>
    <row r="79" spans="1:31" s="472" customFormat="1" ht="15" x14ac:dyDescent="0.25">
      <c r="A79" s="1319" t="s">
        <v>1714</v>
      </c>
      <c r="B79" s="1320"/>
      <c r="C79" s="1320"/>
      <c r="D79" s="1320"/>
      <c r="E79" s="1320"/>
      <c r="F79" s="1320"/>
      <c r="G79" s="1320"/>
      <c r="H79" s="1321"/>
      <c r="I79" s="700">
        <v>-460</v>
      </c>
      <c r="J79" s="700"/>
      <c r="K79" s="700"/>
      <c r="L79" s="701"/>
      <c r="M79" s="701"/>
      <c r="X79" s="674"/>
      <c r="Y79" s="675"/>
      <c r="Z79" s="675"/>
      <c r="AA79" s="499"/>
      <c r="AC79" s="474"/>
      <c r="AD79" s="499"/>
      <c r="AE79" s="509" t="s">
        <v>1714</v>
      </c>
    </row>
    <row r="80" spans="1:31" s="472" customFormat="1" ht="15" x14ac:dyDescent="0.25">
      <c r="A80" s="1319" t="s">
        <v>1715</v>
      </c>
      <c r="B80" s="1320"/>
      <c r="C80" s="1320"/>
      <c r="D80" s="1320"/>
      <c r="E80" s="1320"/>
      <c r="F80" s="1320"/>
      <c r="G80" s="1320"/>
      <c r="H80" s="1321"/>
      <c r="I80" s="700">
        <v>-368</v>
      </c>
      <c r="J80" s="700"/>
      <c r="K80" s="700"/>
      <c r="L80" s="701"/>
      <c r="M80" s="701"/>
      <c r="X80" s="674"/>
      <c r="Y80" s="675"/>
      <c r="Z80" s="675"/>
      <c r="AA80" s="499"/>
      <c r="AC80" s="474"/>
      <c r="AD80" s="499"/>
      <c r="AE80" s="509" t="s">
        <v>1715</v>
      </c>
    </row>
    <row r="81" spans="1:32" s="472" customFormat="1" ht="15" x14ac:dyDescent="0.25">
      <c r="A81" s="1319" t="s">
        <v>1716</v>
      </c>
      <c r="B81" s="1320"/>
      <c r="C81" s="1320"/>
      <c r="D81" s="1320"/>
      <c r="E81" s="1320"/>
      <c r="F81" s="1320"/>
      <c r="G81" s="1320"/>
      <c r="H81" s="1321"/>
      <c r="I81" s="700">
        <v>-276</v>
      </c>
      <c r="J81" s="700"/>
      <c r="K81" s="700"/>
      <c r="L81" s="701"/>
      <c r="M81" s="701"/>
      <c r="X81" s="674"/>
      <c r="Y81" s="675"/>
      <c r="Z81" s="675"/>
      <c r="AA81" s="499"/>
      <c r="AC81" s="474"/>
      <c r="AD81" s="499"/>
      <c r="AE81" s="509" t="s">
        <v>1716</v>
      </c>
    </row>
    <row r="82" spans="1:32" s="472" customFormat="1" ht="15" x14ac:dyDescent="0.25">
      <c r="A82" s="1316" t="s">
        <v>1717</v>
      </c>
      <c r="B82" s="1317"/>
      <c r="C82" s="1317"/>
      <c r="D82" s="1317"/>
      <c r="E82" s="1317"/>
      <c r="F82" s="1317"/>
      <c r="G82" s="1317"/>
      <c r="H82" s="1318"/>
      <c r="I82" s="679">
        <v>-27339</v>
      </c>
      <c r="J82" s="679"/>
      <c r="K82" s="679"/>
      <c r="L82" s="699"/>
      <c r="M82" s="690">
        <v>-50.75</v>
      </c>
      <c r="X82" s="674"/>
      <c r="Y82" s="675"/>
      <c r="Z82" s="675"/>
      <c r="AA82" s="499"/>
      <c r="AC82" s="474"/>
      <c r="AD82" s="499"/>
      <c r="AF82" s="499" t="s">
        <v>1717</v>
      </c>
    </row>
    <row r="83" spans="1:32" s="472" customFormat="1" ht="15" x14ac:dyDescent="0.25">
      <c r="A83" s="1308" t="s">
        <v>1434</v>
      </c>
      <c r="B83" s="1309"/>
      <c r="C83" s="1309"/>
      <c r="D83" s="1309"/>
      <c r="E83" s="1309"/>
      <c r="F83" s="1309"/>
      <c r="G83" s="1309"/>
      <c r="H83" s="1309"/>
      <c r="I83" s="1309"/>
      <c r="J83" s="1309"/>
      <c r="K83" s="1309"/>
      <c r="L83" s="1309"/>
      <c r="M83" s="1310"/>
      <c r="X83" s="674" t="s">
        <v>1434</v>
      </c>
      <c r="Y83" s="675"/>
      <c r="Z83" s="675"/>
      <c r="AA83" s="499"/>
      <c r="AC83" s="474"/>
      <c r="AD83" s="499"/>
      <c r="AF83" s="499"/>
    </row>
    <row r="84" spans="1:32" s="472" customFormat="1" ht="15" x14ac:dyDescent="0.25">
      <c r="A84" s="1311" t="s">
        <v>1435</v>
      </c>
      <c r="B84" s="1312"/>
      <c r="C84" s="1312"/>
      <c r="D84" s="1312"/>
      <c r="E84" s="1312"/>
      <c r="F84" s="1312"/>
      <c r="G84" s="1312"/>
      <c r="H84" s="1312"/>
      <c r="I84" s="1312"/>
      <c r="J84" s="1312"/>
      <c r="K84" s="1312"/>
      <c r="L84" s="1312"/>
      <c r="M84" s="1313"/>
      <c r="X84" s="674"/>
      <c r="Y84" s="675" t="s">
        <v>1435</v>
      </c>
      <c r="Z84" s="675"/>
      <c r="AA84" s="499"/>
      <c r="AC84" s="474"/>
      <c r="AD84" s="499"/>
      <c r="AF84" s="499"/>
    </row>
    <row r="85" spans="1:32" s="472" customFormat="1" ht="15" x14ac:dyDescent="0.25">
      <c r="A85" s="1311" t="s">
        <v>1196</v>
      </c>
      <c r="B85" s="1312"/>
      <c r="C85" s="1312"/>
      <c r="D85" s="1312"/>
      <c r="E85" s="1312"/>
      <c r="F85" s="1312"/>
      <c r="G85" s="1312"/>
      <c r="H85" s="1312"/>
      <c r="I85" s="1312"/>
      <c r="J85" s="1312"/>
      <c r="K85" s="1312"/>
      <c r="L85" s="1312"/>
      <c r="M85" s="1313"/>
      <c r="X85" s="674"/>
      <c r="Y85" s="675"/>
      <c r="Z85" s="675" t="s">
        <v>1196</v>
      </c>
      <c r="AA85" s="499"/>
      <c r="AC85" s="474"/>
      <c r="AD85" s="499"/>
      <c r="AF85" s="499"/>
    </row>
    <row r="86" spans="1:32" s="472" customFormat="1" ht="45.75" x14ac:dyDescent="0.25">
      <c r="A86" s="676" t="s">
        <v>662</v>
      </c>
      <c r="B86" s="677" t="s">
        <v>1718</v>
      </c>
      <c r="C86" s="1304" t="s">
        <v>1719</v>
      </c>
      <c r="D86" s="1304"/>
      <c r="E86" s="1304"/>
      <c r="F86" s="703">
        <v>-2.0400000000000001E-2</v>
      </c>
      <c r="G86" s="679" t="s">
        <v>1720</v>
      </c>
      <c r="H86" s="679" t="s">
        <v>1721</v>
      </c>
      <c r="I86" s="679">
        <v>-523</v>
      </c>
      <c r="J86" s="679">
        <v>-173</v>
      </c>
      <c r="K86" s="680" t="s">
        <v>1722</v>
      </c>
      <c r="L86" s="690">
        <v>1038.78</v>
      </c>
      <c r="M86" s="690">
        <v>-21.19</v>
      </c>
      <c r="X86" s="674"/>
      <c r="Y86" s="675"/>
      <c r="Z86" s="675"/>
      <c r="AA86" s="499" t="s">
        <v>1719</v>
      </c>
      <c r="AC86" s="474"/>
      <c r="AD86" s="499"/>
      <c r="AF86" s="499"/>
    </row>
    <row r="87" spans="1:32" s="472" customFormat="1" ht="15" x14ac:dyDescent="0.25">
      <c r="A87" s="682"/>
      <c r="B87" s="683"/>
      <c r="C87" s="684" t="s">
        <v>1723</v>
      </c>
      <c r="D87" s="685"/>
      <c r="E87" s="685"/>
      <c r="F87" s="685"/>
      <c r="G87" s="685"/>
      <c r="H87" s="685"/>
      <c r="I87" s="685"/>
      <c r="J87" s="685"/>
      <c r="K87" s="685"/>
      <c r="L87" s="685"/>
      <c r="M87" s="686"/>
      <c r="X87" s="674"/>
      <c r="Y87" s="675"/>
      <c r="Z87" s="675"/>
      <c r="AA87" s="499"/>
      <c r="AC87" s="474"/>
      <c r="AD87" s="499"/>
      <c r="AF87" s="499"/>
    </row>
    <row r="88" spans="1:32" s="472" customFormat="1" ht="33.75" x14ac:dyDescent="0.25">
      <c r="A88" s="560"/>
      <c r="B88" s="691" t="s">
        <v>1670</v>
      </c>
      <c r="C88" s="1301" t="s">
        <v>1671</v>
      </c>
      <c r="D88" s="1301"/>
      <c r="E88" s="1301"/>
      <c r="F88" s="1301"/>
      <c r="G88" s="1301"/>
      <c r="H88" s="1301"/>
      <c r="I88" s="1301"/>
      <c r="J88" s="1301"/>
      <c r="K88" s="1301"/>
      <c r="L88" s="1301"/>
      <c r="M88" s="1302"/>
      <c r="X88" s="674"/>
      <c r="Y88" s="675"/>
      <c r="Z88" s="675"/>
      <c r="AA88" s="499"/>
      <c r="AB88" s="509" t="s">
        <v>1671</v>
      </c>
      <c r="AC88" s="474"/>
      <c r="AD88" s="499"/>
      <c r="AF88" s="499"/>
    </row>
    <row r="89" spans="1:32" s="472" customFormat="1" ht="23.25" x14ac:dyDescent="0.25">
      <c r="A89" s="525"/>
      <c r="B89" s="692" t="s">
        <v>1672</v>
      </c>
      <c r="C89" s="1303" t="s">
        <v>1724</v>
      </c>
      <c r="D89" s="1303"/>
      <c r="E89" s="1303"/>
      <c r="F89" s="693" t="s">
        <v>1725</v>
      </c>
      <c r="G89" s="694" t="s">
        <v>1675</v>
      </c>
      <c r="H89" s="694"/>
      <c r="I89" s="694">
        <v>-173.12</v>
      </c>
      <c r="J89" s="694">
        <v>-173.12</v>
      </c>
      <c r="K89" s="694"/>
      <c r="L89" s="695"/>
      <c r="M89" s="696"/>
      <c r="X89" s="674"/>
      <c r="Y89" s="675"/>
      <c r="Z89" s="675"/>
      <c r="AA89" s="499"/>
      <c r="AC89" s="474" t="s">
        <v>1724</v>
      </c>
      <c r="AD89" s="499"/>
      <c r="AF89" s="499"/>
    </row>
    <row r="90" spans="1:32" s="472" customFormat="1" ht="23.25" x14ac:dyDescent="0.25">
      <c r="A90" s="525"/>
      <c r="B90" s="692" t="s">
        <v>651</v>
      </c>
      <c r="C90" s="1303" t="s">
        <v>1726</v>
      </c>
      <c r="D90" s="1303"/>
      <c r="E90" s="1303"/>
      <c r="F90" s="693" t="s">
        <v>1727</v>
      </c>
      <c r="G90" s="694">
        <v>0</v>
      </c>
      <c r="H90" s="694">
        <v>0</v>
      </c>
      <c r="I90" s="694">
        <v>0</v>
      </c>
      <c r="J90" s="694"/>
      <c r="K90" s="694">
        <v>0</v>
      </c>
      <c r="L90" s="695"/>
      <c r="M90" s="696"/>
      <c r="X90" s="674"/>
      <c r="Y90" s="675"/>
      <c r="Z90" s="675"/>
      <c r="AA90" s="499"/>
      <c r="AC90" s="474" t="s">
        <v>1726</v>
      </c>
      <c r="AD90" s="499"/>
      <c r="AF90" s="499"/>
    </row>
    <row r="91" spans="1:32" s="472" customFormat="1" ht="57" x14ac:dyDescent="0.25">
      <c r="A91" s="525"/>
      <c r="B91" s="692" t="s">
        <v>1728</v>
      </c>
      <c r="C91" s="1303" t="s">
        <v>1729</v>
      </c>
      <c r="D91" s="1303"/>
      <c r="E91" s="1303"/>
      <c r="F91" s="693" t="s">
        <v>1730</v>
      </c>
      <c r="G91" s="694">
        <v>90</v>
      </c>
      <c r="H91" s="694" t="s">
        <v>1731</v>
      </c>
      <c r="I91" s="694">
        <v>-218.7</v>
      </c>
      <c r="J91" s="694"/>
      <c r="K91" s="694" t="s">
        <v>1732</v>
      </c>
      <c r="L91" s="695"/>
      <c r="M91" s="696"/>
      <c r="X91" s="674"/>
      <c r="Y91" s="675"/>
      <c r="Z91" s="675"/>
      <c r="AA91" s="499"/>
      <c r="AC91" s="474" t="s">
        <v>1729</v>
      </c>
      <c r="AD91" s="499"/>
      <c r="AF91" s="499"/>
    </row>
    <row r="92" spans="1:32" s="472" customFormat="1" ht="45.75" x14ac:dyDescent="0.25">
      <c r="A92" s="525"/>
      <c r="B92" s="692" t="s">
        <v>1733</v>
      </c>
      <c r="C92" s="1303" t="s">
        <v>1734</v>
      </c>
      <c r="D92" s="1303"/>
      <c r="E92" s="1303"/>
      <c r="F92" s="693" t="s">
        <v>1735</v>
      </c>
      <c r="G92" s="694">
        <v>1.53</v>
      </c>
      <c r="H92" s="694" t="s">
        <v>1736</v>
      </c>
      <c r="I92" s="694">
        <v>-14.84</v>
      </c>
      <c r="J92" s="694"/>
      <c r="K92" s="694" t="s">
        <v>1737</v>
      </c>
      <c r="L92" s="695"/>
      <c r="M92" s="696"/>
      <c r="X92" s="674"/>
      <c r="Y92" s="675"/>
      <c r="Z92" s="675"/>
      <c r="AA92" s="499"/>
      <c r="AC92" s="474" t="s">
        <v>1734</v>
      </c>
      <c r="AD92" s="499"/>
      <c r="AF92" s="499"/>
    </row>
    <row r="93" spans="1:32" s="472" customFormat="1" ht="57" x14ac:dyDescent="0.25">
      <c r="A93" s="676" t="s">
        <v>663</v>
      </c>
      <c r="B93" s="677" t="s">
        <v>1738</v>
      </c>
      <c r="C93" s="1304" t="s">
        <v>1739</v>
      </c>
      <c r="D93" s="1304"/>
      <c r="E93" s="1304"/>
      <c r="F93" s="678">
        <v>-2.1000000000000001E-2</v>
      </c>
      <c r="G93" s="679" t="s">
        <v>1740</v>
      </c>
      <c r="H93" s="679" t="s">
        <v>1741</v>
      </c>
      <c r="I93" s="679">
        <v>-388</v>
      </c>
      <c r="J93" s="679">
        <v>-211</v>
      </c>
      <c r="K93" s="680" t="s">
        <v>1742</v>
      </c>
      <c r="L93" s="690">
        <v>1178.82</v>
      </c>
      <c r="M93" s="690">
        <v>-24.76</v>
      </c>
      <c r="X93" s="674"/>
      <c r="Y93" s="675"/>
      <c r="Z93" s="675"/>
      <c r="AA93" s="499" t="s">
        <v>1739</v>
      </c>
      <c r="AC93" s="474"/>
      <c r="AD93" s="499"/>
      <c r="AF93" s="499"/>
    </row>
    <row r="94" spans="1:32" s="472" customFormat="1" ht="15" x14ac:dyDescent="0.25">
      <c r="A94" s="682"/>
      <c r="B94" s="683"/>
      <c r="C94" s="684" t="s">
        <v>1743</v>
      </c>
      <c r="D94" s="685"/>
      <c r="E94" s="685"/>
      <c r="F94" s="685"/>
      <c r="G94" s="685"/>
      <c r="H94" s="685"/>
      <c r="I94" s="685"/>
      <c r="J94" s="685"/>
      <c r="K94" s="685"/>
      <c r="L94" s="685"/>
      <c r="M94" s="686"/>
      <c r="X94" s="674"/>
      <c r="Y94" s="675"/>
      <c r="Z94" s="675"/>
      <c r="AA94" s="499"/>
      <c r="AC94" s="474"/>
      <c r="AD94" s="499"/>
      <c r="AF94" s="499"/>
    </row>
    <row r="95" spans="1:32" s="472" customFormat="1" ht="33.75" x14ac:dyDescent="0.25">
      <c r="A95" s="560"/>
      <c r="B95" s="691" t="s">
        <v>1670</v>
      </c>
      <c r="C95" s="1301" t="s">
        <v>1671</v>
      </c>
      <c r="D95" s="1301"/>
      <c r="E95" s="1301"/>
      <c r="F95" s="1301"/>
      <c r="G95" s="1301"/>
      <c r="H95" s="1301"/>
      <c r="I95" s="1301"/>
      <c r="J95" s="1301"/>
      <c r="K95" s="1301"/>
      <c r="L95" s="1301"/>
      <c r="M95" s="1302"/>
      <c r="X95" s="674"/>
      <c r="Y95" s="675"/>
      <c r="Z95" s="675"/>
      <c r="AA95" s="499"/>
      <c r="AB95" s="509" t="s">
        <v>1671</v>
      </c>
      <c r="AC95" s="474"/>
      <c r="AD95" s="499"/>
      <c r="AF95" s="499"/>
    </row>
    <row r="96" spans="1:32" s="472" customFormat="1" ht="23.25" x14ac:dyDescent="0.25">
      <c r="A96" s="525"/>
      <c r="B96" s="692" t="s">
        <v>1744</v>
      </c>
      <c r="C96" s="1303" t="s">
        <v>1745</v>
      </c>
      <c r="D96" s="1303"/>
      <c r="E96" s="1303"/>
      <c r="F96" s="693" t="s">
        <v>1746</v>
      </c>
      <c r="G96" s="694" t="s">
        <v>1747</v>
      </c>
      <c r="H96" s="694"/>
      <c r="I96" s="694">
        <v>-211.2</v>
      </c>
      <c r="J96" s="694">
        <v>-211.2</v>
      </c>
      <c r="K96" s="694"/>
      <c r="L96" s="695"/>
      <c r="M96" s="696"/>
      <c r="X96" s="674"/>
      <c r="Y96" s="675"/>
      <c r="Z96" s="675"/>
      <c r="AA96" s="499"/>
      <c r="AC96" s="474" t="s">
        <v>1745</v>
      </c>
      <c r="AD96" s="499"/>
      <c r="AF96" s="499"/>
    </row>
    <row r="97" spans="1:33" s="472" customFormat="1" ht="23.25" x14ac:dyDescent="0.25">
      <c r="A97" s="525"/>
      <c r="B97" s="692" t="s">
        <v>651</v>
      </c>
      <c r="C97" s="1303" t="s">
        <v>1726</v>
      </c>
      <c r="D97" s="1303"/>
      <c r="E97" s="1303"/>
      <c r="F97" s="693" t="s">
        <v>1748</v>
      </c>
      <c r="G97" s="694">
        <v>0</v>
      </c>
      <c r="H97" s="694">
        <v>0</v>
      </c>
      <c r="I97" s="694">
        <v>0</v>
      </c>
      <c r="J97" s="694"/>
      <c r="K97" s="694">
        <v>0</v>
      </c>
      <c r="L97" s="695"/>
      <c r="M97" s="696"/>
      <c r="X97" s="674"/>
      <c r="Y97" s="675"/>
      <c r="Z97" s="675"/>
      <c r="AA97" s="499"/>
      <c r="AC97" s="474" t="s">
        <v>1726</v>
      </c>
      <c r="AD97" s="499"/>
      <c r="AF97" s="499"/>
    </row>
    <row r="98" spans="1:33" s="472" customFormat="1" ht="23.25" x14ac:dyDescent="0.25">
      <c r="A98" s="525"/>
      <c r="B98" s="692" t="s">
        <v>1749</v>
      </c>
      <c r="C98" s="1303" t="s">
        <v>1750</v>
      </c>
      <c r="D98" s="1303"/>
      <c r="E98" s="1303"/>
      <c r="F98" s="693" t="s">
        <v>1751</v>
      </c>
      <c r="G98" s="694">
        <v>86.4</v>
      </c>
      <c r="H98" s="694" t="s">
        <v>1752</v>
      </c>
      <c r="I98" s="694">
        <v>-55.3</v>
      </c>
      <c r="J98" s="694"/>
      <c r="K98" s="694" t="s">
        <v>1753</v>
      </c>
      <c r="L98" s="695"/>
      <c r="M98" s="696"/>
      <c r="X98" s="674"/>
      <c r="Y98" s="675"/>
      <c r="Z98" s="675"/>
      <c r="AA98" s="499"/>
      <c r="AC98" s="474" t="s">
        <v>1750</v>
      </c>
      <c r="AD98" s="499"/>
      <c r="AF98" s="499"/>
    </row>
    <row r="99" spans="1:33" s="472" customFormat="1" ht="34.5" x14ac:dyDescent="0.25">
      <c r="A99" s="525"/>
      <c r="B99" s="692" t="s">
        <v>1678</v>
      </c>
      <c r="C99" s="1303" t="s">
        <v>1679</v>
      </c>
      <c r="D99" s="1303"/>
      <c r="E99" s="1303"/>
      <c r="F99" s="693" t="s">
        <v>1754</v>
      </c>
      <c r="G99" s="694">
        <v>111.99</v>
      </c>
      <c r="H99" s="694" t="s">
        <v>1681</v>
      </c>
      <c r="I99" s="694">
        <v>-1.1200000000000001</v>
      </c>
      <c r="J99" s="694"/>
      <c r="K99" s="694" t="s">
        <v>1755</v>
      </c>
      <c r="L99" s="695"/>
      <c r="M99" s="696"/>
      <c r="X99" s="674"/>
      <c r="Y99" s="675"/>
      <c r="Z99" s="675"/>
      <c r="AA99" s="499"/>
      <c r="AC99" s="474" t="s">
        <v>1679</v>
      </c>
      <c r="AD99" s="499"/>
      <c r="AF99" s="499"/>
    </row>
    <row r="100" spans="1:33" s="472" customFormat="1" ht="23.25" x14ac:dyDescent="0.25">
      <c r="A100" s="525"/>
      <c r="B100" s="692" t="s">
        <v>1756</v>
      </c>
      <c r="C100" s="1303" t="s">
        <v>1757</v>
      </c>
      <c r="D100" s="1303"/>
      <c r="E100" s="1303"/>
      <c r="F100" s="693" t="s">
        <v>1758</v>
      </c>
      <c r="G100" s="694">
        <v>89.99</v>
      </c>
      <c r="H100" s="694" t="s">
        <v>1759</v>
      </c>
      <c r="I100" s="694">
        <v>-0.9</v>
      </c>
      <c r="J100" s="694"/>
      <c r="K100" s="694" t="s">
        <v>1760</v>
      </c>
      <c r="L100" s="695"/>
      <c r="M100" s="696"/>
      <c r="X100" s="674"/>
      <c r="Y100" s="675"/>
      <c r="Z100" s="675"/>
      <c r="AA100" s="499"/>
      <c r="AC100" s="474" t="s">
        <v>1757</v>
      </c>
      <c r="AD100" s="499"/>
      <c r="AF100" s="499"/>
    </row>
    <row r="101" spans="1:33" s="472" customFormat="1" ht="23.25" x14ac:dyDescent="0.25">
      <c r="A101" s="525"/>
      <c r="B101" s="692" t="s">
        <v>1761</v>
      </c>
      <c r="C101" s="1303" t="s">
        <v>1762</v>
      </c>
      <c r="D101" s="1303"/>
      <c r="E101" s="1303"/>
      <c r="F101" s="693" t="s">
        <v>1763</v>
      </c>
      <c r="G101" s="694">
        <v>1.9</v>
      </c>
      <c r="H101" s="694" t="s">
        <v>1764</v>
      </c>
      <c r="I101" s="694">
        <v>-1.5</v>
      </c>
      <c r="J101" s="694"/>
      <c r="K101" s="694" t="s">
        <v>1765</v>
      </c>
      <c r="L101" s="695"/>
      <c r="M101" s="696"/>
      <c r="X101" s="674"/>
      <c r="Y101" s="675"/>
      <c r="Z101" s="675"/>
      <c r="AA101" s="499"/>
      <c r="AC101" s="474" t="s">
        <v>1762</v>
      </c>
      <c r="AD101" s="499"/>
      <c r="AF101" s="499"/>
    </row>
    <row r="102" spans="1:33" s="472" customFormat="1" ht="34.5" x14ac:dyDescent="0.25">
      <c r="A102" s="525"/>
      <c r="B102" s="692" t="s">
        <v>836</v>
      </c>
      <c r="C102" s="1303" t="s">
        <v>1766</v>
      </c>
      <c r="D102" s="1303"/>
      <c r="E102" s="1303"/>
      <c r="F102" s="693" t="s">
        <v>1767</v>
      </c>
      <c r="G102" s="694">
        <v>65.709999999999994</v>
      </c>
      <c r="H102" s="694" t="s">
        <v>1768</v>
      </c>
      <c r="I102" s="694">
        <v>-1.31</v>
      </c>
      <c r="J102" s="694"/>
      <c r="K102" s="694" t="s">
        <v>1769</v>
      </c>
      <c r="L102" s="695"/>
      <c r="M102" s="696"/>
      <c r="X102" s="674"/>
      <c r="Y102" s="675"/>
      <c r="Z102" s="675"/>
      <c r="AA102" s="499"/>
      <c r="AC102" s="474" t="s">
        <v>1766</v>
      </c>
      <c r="AD102" s="499"/>
      <c r="AF102" s="499"/>
    </row>
    <row r="103" spans="1:33" s="472" customFormat="1" ht="23.25" x14ac:dyDescent="0.25">
      <c r="A103" s="525"/>
      <c r="B103" s="692" t="s">
        <v>1770</v>
      </c>
      <c r="C103" s="1303" t="s">
        <v>1272</v>
      </c>
      <c r="D103" s="1303"/>
      <c r="E103" s="1303"/>
      <c r="F103" s="693" t="s">
        <v>1771</v>
      </c>
      <c r="G103" s="694">
        <v>2.44</v>
      </c>
      <c r="H103" s="694"/>
      <c r="I103" s="694">
        <v>-0.02</v>
      </c>
      <c r="J103" s="694"/>
      <c r="K103" s="694"/>
      <c r="L103" s="695"/>
      <c r="M103" s="696"/>
      <c r="X103" s="674"/>
      <c r="Y103" s="675"/>
      <c r="Z103" s="675"/>
      <c r="AA103" s="499"/>
      <c r="AC103" s="474" t="s">
        <v>1272</v>
      </c>
      <c r="AD103" s="499"/>
      <c r="AF103" s="499"/>
    </row>
    <row r="104" spans="1:33" s="472" customFormat="1" ht="23.25" x14ac:dyDescent="0.25">
      <c r="A104" s="525"/>
      <c r="B104" s="692" t="s">
        <v>1772</v>
      </c>
      <c r="C104" s="1303" t="s">
        <v>1773</v>
      </c>
      <c r="D104" s="1303"/>
      <c r="E104" s="1303"/>
      <c r="F104" s="693" t="s">
        <v>1774</v>
      </c>
      <c r="G104" s="694">
        <v>3.62</v>
      </c>
      <c r="H104" s="694"/>
      <c r="I104" s="694">
        <v>-11.63</v>
      </c>
      <c r="J104" s="694"/>
      <c r="K104" s="694"/>
      <c r="L104" s="695"/>
      <c r="M104" s="696"/>
      <c r="X104" s="674"/>
      <c r="Y104" s="675"/>
      <c r="Z104" s="675"/>
      <c r="AA104" s="499"/>
      <c r="AC104" s="474" t="s">
        <v>1773</v>
      </c>
      <c r="AD104" s="499"/>
      <c r="AF104" s="499"/>
    </row>
    <row r="105" spans="1:33" s="472" customFormat="1" ht="23.25" x14ac:dyDescent="0.25">
      <c r="A105" s="525"/>
      <c r="B105" s="692" t="s">
        <v>856</v>
      </c>
      <c r="C105" s="1303" t="s">
        <v>1775</v>
      </c>
      <c r="D105" s="1303"/>
      <c r="E105" s="1303"/>
      <c r="F105" s="693" t="s">
        <v>1776</v>
      </c>
      <c r="G105" s="694">
        <v>11978</v>
      </c>
      <c r="H105" s="694"/>
      <c r="I105" s="694">
        <v>-5.99</v>
      </c>
      <c r="J105" s="694"/>
      <c r="K105" s="694"/>
      <c r="L105" s="695"/>
      <c r="M105" s="696"/>
      <c r="X105" s="674"/>
      <c r="Y105" s="675"/>
      <c r="Z105" s="675"/>
      <c r="AA105" s="499"/>
      <c r="AC105" s="474" t="s">
        <v>1775</v>
      </c>
      <c r="AD105" s="499"/>
      <c r="AF105" s="499"/>
    </row>
    <row r="106" spans="1:33" s="472" customFormat="1" ht="34.5" x14ac:dyDescent="0.25">
      <c r="A106" s="525"/>
      <c r="B106" s="692" t="s">
        <v>1777</v>
      </c>
      <c r="C106" s="1303" t="s">
        <v>1778</v>
      </c>
      <c r="D106" s="1303"/>
      <c r="E106" s="1303"/>
      <c r="F106" s="693" t="s">
        <v>1779</v>
      </c>
      <c r="G106" s="694">
        <v>734.5</v>
      </c>
      <c r="H106" s="694"/>
      <c r="I106" s="694">
        <v>-0.44</v>
      </c>
      <c r="J106" s="694"/>
      <c r="K106" s="694"/>
      <c r="L106" s="695"/>
      <c r="M106" s="696"/>
      <c r="X106" s="674"/>
      <c r="Y106" s="675"/>
      <c r="Z106" s="675"/>
      <c r="AA106" s="499"/>
      <c r="AC106" s="474" t="s">
        <v>1778</v>
      </c>
      <c r="AD106" s="499"/>
      <c r="AF106" s="499"/>
    </row>
    <row r="107" spans="1:33" s="472" customFormat="1" ht="23.25" x14ac:dyDescent="0.25">
      <c r="A107" s="533" t="s">
        <v>878</v>
      </c>
      <c r="B107" s="704" t="s">
        <v>1780</v>
      </c>
      <c r="C107" s="1314" t="s">
        <v>1781</v>
      </c>
      <c r="D107" s="1314"/>
      <c r="E107" s="1314"/>
      <c r="F107" s="705" t="s">
        <v>1782</v>
      </c>
      <c r="G107" s="706">
        <v>0</v>
      </c>
      <c r="H107" s="706"/>
      <c r="I107" s="706">
        <v>0</v>
      </c>
      <c r="J107" s="706"/>
      <c r="K107" s="706"/>
      <c r="L107" s="707"/>
      <c r="M107" s="708"/>
      <c r="X107" s="674"/>
      <c r="Y107" s="675"/>
      <c r="Z107" s="675"/>
      <c r="AA107" s="499"/>
      <c r="AC107" s="474"/>
      <c r="AD107" s="499"/>
      <c r="AF107" s="499"/>
      <c r="AG107" s="540" t="s">
        <v>1781</v>
      </c>
    </row>
    <row r="108" spans="1:33" s="472" customFormat="1" ht="23.25" x14ac:dyDescent="0.25">
      <c r="A108" s="525"/>
      <c r="B108" s="692" t="s">
        <v>1783</v>
      </c>
      <c r="C108" s="1303" t="s">
        <v>1784</v>
      </c>
      <c r="D108" s="1303"/>
      <c r="E108" s="1303"/>
      <c r="F108" s="693" t="s">
        <v>1785</v>
      </c>
      <c r="G108" s="694">
        <v>10200</v>
      </c>
      <c r="H108" s="694"/>
      <c r="I108" s="694">
        <v>-1.02</v>
      </c>
      <c r="J108" s="694"/>
      <c r="K108" s="694"/>
      <c r="L108" s="695"/>
      <c r="M108" s="696"/>
      <c r="X108" s="674"/>
      <c r="Y108" s="675"/>
      <c r="Z108" s="675"/>
      <c r="AA108" s="499"/>
      <c r="AC108" s="474" t="s">
        <v>1784</v>
      </c>
      <c r="AD108" s="499"/>
      <c r="AF108" s="499"/>
      <c r="AG108" s="540"/>
    </row>
    <row r="109" spans="1:33" s="472" customFormat="1" ht="34.5" x14ac:dyDescent="0.25">
      <c r="A109" s="525"/>
      <c r="B109" s="692" t="s">
        <v>865</v>
      </c>
      <c r="C109" s="1303" t="s">
        <v>1786</v>
      </c>
      <c r="D109" s="1303"/>
      <c r="E109" s="1303"/>
      <c r="F109" s="693" t="s">
        <v>1787</v>
      </c>
      <c r="G109" s="694">
        <v>4455.2</v>
      </c>
      <c r="H109" s="694"/>
      <c r="I109" s="694">
        <v>-3.56</v>
      </c>
      <c r="J109" s="694"/>
      <c r="K109" s="694"/>
      <c r="L109" s="695"/>
      <c r="M109" s="696"/>
      <c r="X109" s="674"/>
      <c r="Y109" s="675"/>
      <c r="Z109" s="675"/>
      <c r="AA109" s="499"/>
      <c r="AC109" s="474" t="s">
        <v>1786</v>
      </c>
      <c r="AD109" s="499"/>
      <c r="AF109" s="499"/>
      <c r="AG109" s="540"/>
    </row>
    <row r="110" spans="1:33" s="472" customFormat="1" ht="23.25" x14ac:dyDescent="0.25">
      <c r="A110" s="533" t="s">
        <v>878</v>
      </c>
      <c r="B110" s="704" t="s">
        <v>1788</v>
      </c>
      <c r="C110" s="1314" t="s">
        <v>1789</v>
      </c>
      <c r="D110" s="1314"/>
      <c r="E110" s="1314"/>
      <c r="F110" s="705" t="s">
        <v>1790</v>
      </c>
      <c r="G110" s="706">
        <v>0</v>
      </c>
      <c r="H110" s="706"/>
      <c r="I110" s="706">
        <v>0</v>
      </c>
      <c r="J110" s="706"/>
      <c r="K110" s="706"/>
      <c r="L110" s="707"/>
      <c r="M110" s="708"/>
      <c r="X110" s="674"/>
      <c r="Y110" s="675"/>
      <c r="Z110" s="675"/>
      <c r="AA110" s="499"/>
      <c r="AC110" s="474"/>
      <c r="AD110" s="499"/>
      <c r="AF110" s="499"/>
      <c r="AG110" s="540" t="s">
        <v>1789</v>
      </c>
    </row>
    <row r="111" spans="1:33" s="472" customFormat="1" ht="45.75" x14ac:dyDescent="0.25">
      <c r="A111" s="525"/>
      <c r="B111" s="692" t="s">
        <v>1791</v>
      </c>
      <c r="C111" s="1303" t="s">
        <v>1792</v>
      </c>
      <c r="D111" s="1303"/>
      <c r="E111" s="1303"/>
      <c r="F111" s="693" t="s">
        <v>1793</v>
      </c>
      <c r="G111" s="694">
        <v>1056</v>
      </c>
      <c r="H111" s="694"/>
      <c r="I111" s="694">
        <v>-16.37</v>
      </c>
      <c r="J111" s="694"/>
      <c r="K111" s="694"/>
      <c r="L111" s="695"/>
      <c r="M111" s="696"/>
      <c r="X111" s="674"/>
      <c r="Y111" s="675"/>
      <c r="Z111" s="675"/>
      <c r="AA111" s="499"/>
      <c r="AC111" s="474" t="s">
        <v>1792</v>
      </c>
      <c r="AD111" s="499"/>
      <c r="AF111" s="499"/>
      <c r="AG111" s="540"/>
    </row>
    <row r="112" spans="1:33" s="472" customFormat="1" ht="23.25" x14ac:dyDescent="0.25">
      <c r="A112" s="525"/>
      <c r="B112" s="692" t="s">
        <v>1794</v>
      </c>
      <c r="C112" s="1303" t="s">
        <v>1795</v>
      </c>
      <c r="D112" s="1303"/>
      <c r="E112" s="1303"/>
      <c r="F112" s="693" t="s">
        <v>1796</v>
      </c>
      <c r="G112" s="694">
        <v>35.53</v>
      </c>
      <c r="H112" s="694"/>
      <c r="I112" s="694">
        <v>-47.82</v>
      </c>
      <c r="J112" s="694"/>
      <c r="K112" s="694"/>
      <c r="L112" s="695"/>
      <c r="M112" s="696"/>
      <c r="X112" s="674"/>
      <c r="Y112" s="675"/>
      <c r="Z112" s="675"/>
      <c r="AA112" s="499"/>
      <c r="AC112" s="474" t="s">
        <v>1795</v>
      </c>
      <c r="AD112" s="499"/>
      <c r="AF112" s="499"/>
      <c r="AG112" s="540"/>
    </row>
    <row r="113" spans="1:33" s="472" customFormat="1" ht="45" x14ac:dyDescent="0.25">
      <c r="A113" s="676" t="s">
        <v>664</v>
      </c>
      <c r="B113" s="677" t="s">
        <v>1662</v>
      </c>
      <c r="C113" s="1304" t="s">
        <v>1210</v>
      </c>
      <c r="D113" s="1304"/>
      <c r="E113" s="1304"/>
      <c r="F113" s="678">
        <v>-2.1320000000000001</v>
      </c>
      <c r="G113" s="679">
        <v>725.69</v>
      </c>
      <c r="H113" s="679"/>
      <c r="I113" s="679">
        <v>-1547</v>
      </c>
      <c r="J113" s="679"/>
      <c r="K113" s="680"/>
      <c r="L113" s="681">
        <v>0</v>
      </c>
      <c r="M113" s="681">
        <v>0</v>
      </c>
      <c r="X113" s="674"/>
      <c r="Y113" s="675"/>
      <c r="Z113" s="675"/>
      <c r="AA113" s="499" t="s">
        <v>1210</v>
      </c>
      <c r="AC113" s="474"/>
      <c r="AD113" s="499"/>
      <c r="AF113" s="499"/>
      <c r="AG113" s="540"/>
    </row>
    <row r="114" spans="1:33" s="472" customFormat="1" ht="15" x14ac:dyDescent="0.25">
      <c r="A114" s="682"/>
      <c r="B114" s="683"/>
      <c r="C114" s="684" t="s">
        <v>1797</v>
      </c>
      <c r="D114" s="685"/>
      <c r="E114" s="685"/>
      <c r="F114" s="685"/>
      <c r="G114" s="685"/>
      <c r="H114" s="685"/>
      <c r="I114" s="685"/>
      <c r="J114" s="685"/>
      <c r="K114" s="685"/>
      <c r="L114" s="685"/>
      <c r="M114" s="686"/>
      <c r="X114" s="674"/>
      <c r="Y114" s="675"/>
      <c r="Z114" s="675"/>
      <c r="AA114" s="499"/>
      <c r="AC114" s="474"/>
      <c r="AD114" s="499"/>
      <c r="AF114" s="499"/>
      <c r="AG114" s="540"/>
    </row>
    <row r="115" spans="1:33" s="472" customFormat="1" ht="34.5" x14ac:dyDescent="0.25">
      <c r="A115" s="676" t="s">
        <v>665</v>
      </c>
      <c r="B115" s="677" t="s">
        <v>1212</v>
      </c>
      <c r="C115" s="1304" t="s">
        <v>1213</v>
      </c>
      <c r="D115" s="1304"/>
      <c r="E115" s="1304"/>
      <c r="F115" s="698">
        <v>-2.1</v>
      </c>
      <c r="G115" s="679" t="s">
        <v>1664</v>
      </c>
      <c r="H115" s="679"/>
      <c r="I115" s="679">
        <v>-68</v>
      </c>
      <c r="J115" s="679"/>
      <c r="K115" s="680"/>
      <c r="L115" s="681">
        <v>0</v>
      </c>
      <c r="M115" s="681">
        <v>0</v>
      </c>
      <c r="X115" s="674"/>
      <c r="Y115" s="675"/>
      <c r="Z115" s="675"/>
      <c r="AA115" s="499" t="s">
        <v>1213</v>
      </c>
      <c r="AC115" s="474"/>
      <c r="AD115" s="499"/>
      <c r="AF115" s="499"/>
      <c r="AG115" s="540"/>
    </row>
    <row r="116" spans="1:33" s="472" customFormat="1" ht="15" x14ac:dyDescent="0.25">
      <c r="A116" s="560"/>
      <c r="B116" s="683"/>
      <c r="C116" s="684" t="s">
        <v>1665</v>
      </c>
      <c r="D116" s="685"/>
      <c r="E116" s="685"/>
      <c r="F116" s="685"/>
      <c r="G116" s="685"/>
      <c r="H116" s="685"/>
      <c r="I116" s="685"/>
      <c r="J116" s="685"/>
      <c r="K116" s="685"/>
      <c r="L116" s="685"/>
      <c r="M116" s="687"/>
      <c r="X116" s="674"/>
      <c r="Y116" s="675"/>
      <c r="Z116" s="675"/>
      <c r="AA116" s="499"/>
      <c r="AC116" s="474"/>
      <c r="AD116" s="499"/>
      <c r="AF116" s="499"/>
      <c r="AG116" s="540"/>
    </row>
    <row r="117" spans="1:33" s="472" customFormat="1" ht="45" x14ac:dyDescent="0.25">
      <c r="A117" s="676" t="s">
        <v>666</v>
      </c>
      <c r="B117" s="677" t="s">
        <v>1666</v>
      </c>
      <c r="C117" s="1304" t="s">
        <v>1216</v>
      </c>
      <c r="D117" s="1304"/>
      <c r="E117" s="1304"/>
      <c r="F117" s="698">
        <v>-0.3</v>
      </c>
      <c r="G117" s="679">
        <v>5584.58</v>
      </c>
      <c r="H117" s="679"/>
      <c r="I117" s="679">
        <v>-1675</v>
      </c>
      <c r="J117" s="679"/>
      <c r="K117" s="680"/>
      <c r="L117" s="681">
        <v>0</v>
      </c>
      <c r="M117" s="681">
        <v>0</v>
      </c>
      <c r="X117" s="674"/>
      <c r="Y117" s="675"/>
      <c r="Z117" s="675"/>
      <c r="AA117" s="499" t="s">
        <v>1216</v>
      </c>
      <c r="AC117" s="474"/>
      <c r="AD117" s="499"/>
      <c r="AF117" s="499"/>
      <c r="AG117" s="540"/>
    </row>
    <row r="118" spans="1:33" s="472" customFormat="1" ht="15" x14ac:dyDescent="0.25">
      <c r="A118" s="1311" t="s">
        <v>1217</v>
      </c>
      <c r="B118" s="1312"/>
      <c r="C118" s="1312"/>
      <c r="D118" s="1312"/>
      <c r="E118" s="1312"/>
      <c r="F118" s="1312"/>
      <c r="G118" s="1312"/>
      <c r="H118" s="1312"/>
      <c r="I118" s="1312"/>
      <c r="J118" s="1312"/>
      <c r="K118" s="1312"/>
      <c r="L118" s="1312"/>
      <c r="M118" s="1313"/>
      <c r="X118" s="674"/>
      <c r="Y118" s="675"/>
      <c r="Z118" s="675" t="s">
        <v>1217</v>
      </c>
      <c r="AA118" s="499"/>
      <c r="AC118" s="474"/>
      <c r="AD118" s="499"/>
      <c r="AF118" s="499"/>
      <c r="AG118" s="540"/>
    </row>
    <row r="119" spans="1:33" s="472" customFormat="1" ht="45" x14ac:dyDescent="0.25">
      <c r="A119" s="676" t="s">
        <v>667</v>
      </c>
      <c r="B119" s="677" t="s">
        <v>1798</v>
      </c>
      <c r="C119" s="1304" t="s">
        <v>1799</v>
      </c>
      <c r="D119" s="1304"/>
      <c r="E119" s="1304"/>
      <c r="F119" s="678">
        <v>-0.68799999999999994</v>
      </c>
      <c r="G119" s="679" t="s">
        <v>1800</v>
      </c>
      <c r="H119" s="679" t="s">
        <v>1222</v>
      </c>
      <c r="I119" s="679">
        <v>-566</v>
      </c>
      <c r="J119" s="679">
        <v>-222</v>
      </c>
      <c r="K119" s="680" t="s">
        <v>1801</v>
      </c>
      <c r="L119" s="709">
        <v>31.1355</v>
      </c>
      <c r="M119" s="690">
        <v>-21.42</v>
      </c>
      <c r="X119" s="674"/>
      <c r="Y119" s="675"/>
      <c r="Z119" s="675"/>
      <c r="AA119" s="499" t="s">
        <v>1799</v>
      </c>
      <c r="AC119" s="474"/>
      <c r="AD119" s="499"/>
      <c r="AF119" s="499"/>
      <c r="AG119" s="540"/>
    </row>
    <row r="120" spans="1:33" s="472" customFormat="1" ht="15" x14ac:dyDescent="0.25">
      <c r="A120" s="682"/>
      <c r="B120" s="683"/>
      <c r="C120" s="684" t="s">
        <v>1802</v>
      </c>
      <c r="D120" s="685"/>
      <c r="E120" s="685"/>
      <c r="F120" s="685"/>
      <c r="G120" s="685"/>
      <c r="H120" s="685"/>
      <c r="I120" s="685"/>
      <c r="J120" s="685"/>
      <c r="K120" s="685"/>
      <c r="L120" s="685"/>
      <c r="M120" s="686"/>
      <c r="X120" s="674"/>
      <c r="Y120" s="675"/>
      <c r="Z120" s="675"/>
      <c r="AA120" s="499"/>
      <c r="AC120" s="474"/>
      <c r="AD120" s="499"/>
      <c r="AF120" s="499"/>
      <c r="AG120" s="540"/>
    </row>
    <row r="121" spans="1:33" s="472" customFormat="1" ht="15" x14ac:dyDescent="0.25">
      <c r="A121" s="560"/>
      <c r="B121" s="691" t="s">
        <v>1803</v>
      </c>
      <c r="C121" s="1301" t="s">
        <v>1804</v>
      </c>
      <c r="D121" s="1301"/>
      <c r="E121" s="1301"/>
      <c r="F121" s="1301"/>
      <c r="G121" s="1301"/>
      <c r="H121" s="1301"/>
      <c r="I121" s="1301"/>
      <c r="J121" s="1301"/>
      <c r="K121" s="1301"/>
      <c r="L121" s="1301"/>
      <c r="M121" s="1302"/>
      <c r="X121" s="674"/>
      <c r="Y121" s="675"/>
      <c r="Z121" s="675"/>
      <c r="AA121" s="499"/>
      <c r="AB121" s="509" t="s">
        <v>1804</v>
      </c>
      <c r="AC121" s="474"/>
      <c r="AD121" s="499"/>
      <c r="AF121" s="499"/>
      <c r="AG121" s="540"/>
    </row>
    <row r="122" spans="1:33" s="472" customFormat="1" ht="33.75" x14ac:dyDescent="0.25">
      <c r="A122" s="560"/>
      <c r="B122" s="691" t="s">
        <v>1670</v>
      </c>
      <c r="C122" s="1301" t="s">
        <v>1671</v>
      </c>
      <c r="D122" s="1301"/>
      <c r="E122" s="1301"/>
      <c r="F122" s="1301"/>
      <c r="G122" s="1301"/>
      <c r="H122" s="1301"/>
      <c r="I122" s="1301"/>
      <c r="J122" s="1301"/>
      <c r="K122" s="1301"/>
      <c r="L122" s="1301"/>
      <c r="M122" s="1302"/>
      <c r="X122" s="674"/>
      <c r="Y122" s="675"/>
      <c r="Z122" s="675"/>
      <c r="AA122" s="499"/>
      <c r="AB122" s="509" t="s">
        <v>1671</v>
      </c>
      <c r="AC122" s="474"/>
      <c r="AD122" s="499"/>
      <c r="AF122" s="499"/>
      <c r="AG122" s="540"/>
    </row>
    <row r="123" spans="1:33" s="472" customFormat="1" ht="23.25" x14ac:dyDescent="0.25">
      <c r="A123" s="525"/>
      <c r="B123" s="692" t="s">
        <v>1805</v>
      </c>
      <c r="C123" s="1303" t="s">
        <v>1806</v>
      </c>
      <c r="D123" s="1303"/>
      <c r="E123" s="1303"/>
      <c r="F123" s="693" t="s">
        <v>1807</v>
      </c>
      <c r="G123" s="694" t="s">
        <v>1808</v>
      </c>
      <c r="H123" s="694"/>
      <c r="I123" s="694">
        <v>-221.7</v>
      </c>
      <c r="J123" s="694">
        <v>-221.7</v>
      </c>
      <c r="K123" s="694"/>
      <c r="L123" s="695"/>
      <c r="M123" s="696"/>
      <c r="X123" s="674"/>
      <c r="Y123" s="675"/>
      <c r="Z123" s="675"/>
      <c r="AA123" s="499"/>
      <c r="AC123" s="474" t="s">
        <v>1806</v>
      </c>
      <c r="AD123" s="499"/>
      <c r="AF123" s="499"/>
      <c r="AG123" s="540"/>
    </row>
    <row r="124" spans="1:33" s="472" customFormat="1" ht="23.25" x14ac:dyDescent="0.25">
      <c r="A124" s="525"/>
      <c r="B124" s="692" t="s">
        <v>651</v>
      </c>
      <c r="C124" s="1303" t="s">
        <v>1676</v>
      </c>
      <c r="D124" s="1303"/>
      <c r="E124" s="1303"/>
      <c r="F124" s="693" t="s">
        <v>1809</v>
      </c>
      <c r="G124" s="694">
        <v>0</v>
      </c>
      <c r="H124" s="694">
        <v>0</v>
      </c>
      <c r="I124" s="694">
        <v>0</v>
      </c>
      <c r="J124" s="694"/>
      <c r="K124" s="694">
        <v>0</v>
      </c>
      <c r="L124" s="695"/>
      <c r="M124" s="696"/>
      <c r="X124" s="674"/>
      <c r="Y124" s="675"/>
      <c r="Z124" s="675"/>
      <c r="AA124" s="499"/>
      <c r="AC124" s="474" t="s">
        <v>1676</v>
      </c>
      <c r="AD124" s="499"/>
      <c r="AF124" s="499"/>
      <c r="AG124" s="540"/>
    </row>
    <row r="125" spans="1:33" s="472" customFormat="1" ht="34.5" x14ac:dyDescent="0.25">
      <c r="A125" s="525"/>
      <c r="B125" s="692" t="s">
        <v>1678</v>
      </c>
      <c r="C125" s="1303" t="s">
        <v>1679</v>
      </c>
      <c r="D125" s="1303"/>
      <c r="E125" s="1303"/>
      <c r="F125" s="693" t="s">
        <v>1810</v>
      </c>
      <c r="G125" s="694">
        <v>111.99</v>
      </c>
      <c r="H125" s="694" t="s">
        <v>1681</v>
      </c>
      <c r="I125" s="694">
        <v>-15.68</v>
      </c>
      <c r="J125" s="694"/>
      <c r="K125" s="694" t="s">
        <v>1811</v>
      </c>
      <c r="L125" s="695"/>
      <c r="M125" s="696"/>
      <c r="X125" s="674"/>
      <c r="Y125" s="675"/>
      <c r="Z125" s="675"/>
      <c r="AA125" s="499"/>
      <c r="AC125" s="474" t="s">
        <v>1679</v>
      </c>
      <c r="AD125" s="499"/>
      <c r="AF125" s="499"/>
      <c r="AG125" s="540"/>
    </row>
    <row r="126" spans="1:33" s="472" customFormat="1" ht="34.5" x14ac:dyDescent="0.25">
      <c r="A126" s="525"/>
      <c r="B126" s="692" t="s">
        <v>1812</v>
      </c>
      <c r="C126" s="1303" t="s">
        <v>1813</v>
      </c>
      <c r="D126" s="1303"/>
      <c r="E126" s="1303"/>
      <c r="F126" s="693" t="s">
        <v>1814</v>
      </c>
      <c r="G126" s="694">
        <v>120.04</v>
      </c>
      <c r="H126" s="694" t="s">
        <v>1815</v>
      </c>
      <c r="I126" s="694">
        <v>-138.05000000000001</v>
      </c>
      <c r="J126" s="694"/>
      <c r="K126" s="694" t="s">
        <v>1816</v>
      </c>
      <c r="L126" s="695"/>
      <c r="M126" s="696"/>
      <c r="X126" s="674"/>
      <c r="Y126" s="675"/>
      <c r="Z126" s="675"/>
      <c r="AA126" s="499"/>
      <c r="AC126" s="474" t="s">
        <v>1813</v>
      </c>
      <c r="AD126" s="499"/>
      <c r="AF126" s="499"/>
      <c r="AG126" s="540"/>
    </row>
    <row r="127" spans="1:33" s="472" customFormat="1" ht="34.5" x14ac:dyDescent="0.25">
      <c r="A127" s="525"/>
      <c r="B127" s="692" t="s">
        <v>834</v>
      </c>
      <c r="C127" s="1303" t="s">
        <v>1817</v>
      </c>
      <c r="D127" s="1303"/>
      <c r="E127" s="1303"/>
      <c r="F127" s="693" t="s">
        <v>1818</v>
      </c>
      <c r="G127" s="694">
        <v>0.9</v>
      </c>
      <c r="H127" s="694" t="s">
        <v>1819</v>
      </c>
      <c r="I127" s="694">
        <v>-0.05</v>
      </c>
      <c r="J127" s="694"/>
      <c r="K127" s="694" t="s">
        <v>1820</v>
      </c>
      <c r="L127" s="695"/>
      <c r="M127" s="696"/>
      <c r="X127" s="674"/>
      <c r="Y127" s="675"/>
      <c r="Z127" s="675"/>
      <c r="AA127" s="499"/>
      <c r="AC127" s="474" t="s">
        <v>1817</v>
      </c>
      <c r="AD127" s="499"/>
      <c r="AF127" s="499"/>
      <c r="AG127" s="540"/>
    </row>
    <row r="128" spans="1:33" s="472" customFormat="1" ht="34.5" x14ac:dyDescent="0.25">
      <c r="A128" s="525"/>
      <c r="B128" s="692" t="s">
        <v>836</v>
      </c>
      <c r="C128" s="1303" t="s">
        <v>1766</v>
      </c>
      <c r="D128" s="1303"/>
      <c r="E128" s="1303"/>
      <c r="F128" s="693" t="s">
        <v>1821</v>
      </c>
      <c r="G128" s="694">
        <v>65.709999999999994</v>
      </c>
      <c r="H128" s="694" t="s">
        <v>1768</v>
      </c>
      <c r="I128" s="694">
        <v>-13.14</v>
      </c>
      <c r="J128" s="694"/>
      <c r="K128" s="694" t="s">
        <v>1822</v>
      </c>
      <c r="L128" s="695"/>
      <c r="M128" s="696"/>
      <c r="X128" s="674"/>
      <c r="Y128" s="675"/>
      <c r="Z128" s="675"/>
      <c r="AA128" s="499"/>
      <c r="AC128" s="474" t="s">
        <v>1766</v>
      </c>
      <c r="AD128" s="499"/>
      <c r="AF128" s="499"/>
      <c r="AG128" s="540"/>
    </row>
    <row r="129" spans="1:33" s="472" customFormat="1" ht="23.25" x14ac:dyDescent="0.25">
      <c r="A129" s="525"/>
      <c r="B129" s="692" t="s">
        <v>840</v>
      </c>
      <c r="C129" s="1303" t="s">
        <v>1823</v>
      </c>
      <c r="D129" s="1303"/>
      <c r="E129" s="1303"/>
      <c r="F129" s="693" t="s">
        <v>1824</v>
      </c>
      <c r="G129" s="694">
        <v>1.2</v>
      </c>
      <c r="H129" s="694" t="s">
        <v>1825</v>
      </c>
      <c r="I129" s="694">
        <v>-1.85</v>
      </c>
      <c r="J129" s="694"/>
      <c r="K129" s="694" t="s">
        <v>1826</v>
      </c>
      <c r="L129" s="695"/>
      <c r="M129" s="696"/>
      <c r="X129" s="674"/>
      <c r="Y129" s="675"/>
      <c r="Z129" s="675"/>
      <c r="AA129" s="499"/>
      <c r="AC129" s="474" t="s">
        <v>1823</v>
      </c>
      <c r="AD129" s="499"/>
      <c r="AF129" s="499"/>
      <c r="AG129" s="540"/>
    </row>
    <row r="130" spans="1:33" s="472" customFormat="1" ht="34.5" x14ac:dyDescent="0.25">
      <c r="A130" s="525"/>
      <c r="B130" s="692" t="s">
        <v>842</v>
      </c>
      <c r="C130" s="1303" t="s">
        <v>1827</v>
      </c>
      <c r="D130" s="1303"/>
      <c r="E130" s="1303"/>
      <c r="F130" s="693" t="s">
        <v>1828</v>
      </c>
      <c r="G130" s="694">
        <v>12.31</v>
      </c>
      <c r="H130" s="694" t="s">
        <v>1829</v>
      </c>
      <c r="I130" s="694">
        <v>-10.96</v>
      </c>
      <c r="J130" s="694"/>
      <c r="K130" s="694" t="s">
        <v>1830</v>
      </c>
      <c r="L130" s="695"/>
      <c r="M130" s="696"/>
      <c r="X130" s="674"/>
      <c r="Y130" s="675"/>
      <c r="Z130" s="675"/>
      <c r="AA130" s="499"/>
      <c r="AC130" s="474" t="s">
        <v>1827</v>
      </c>
      <c r="AD130" s="499"/>
      <c r="AF130" s="499"/>
      <c r="AG130" s="540"/>
    </row>
    <row r="131" spans="1:33" s="472" customFormat="1" ht="23.25" x14ac:dyDescent="0.25">
      <c r="A131" s="525"/>
      <c r="B131" s="692" t="s">
        <v>845</v>
      </c>
      <c r="C131" s="1303" t="s">
        <v>1831</v>
      </c>
      <c r="D131" s="1303"/>
      <c r="E131" s="1303"/>
      <c r="F131" s="693" t="s">
        <v>1832</v>
      </c>
      <c r="G131" s="694">
        <v>6.22</v>
      </c>
      <c r="H131" s="694"/>
      <c r="I131" s="694">
        <v>-8.35</v>
      </c>
      <c r="J131" s="694"/>
      <c r="K131" s="694"/>
      <c r="L131" s="695"/>
      <c r="M131" s="696"/>
      <c r="X131" s="674"/>
      <c r="Y131" s="675"/>
      <c r="Z131" s="675"/>
      <c r="AA131" s="499"/>
      <c r="AC131" s="474" t="s">
        <v>1831</v>
      </c>
      <c r="AD131" s="499"/>
      <c r="AF131" s="499"/>
      <c r="AG131" s="540"/>
    </row>
    <row r="132" spans="1:33" s="472" customFormat="1" ht="23.25" x14ac:dyDescent="0.25">
      <c r="A132" s="525"/>
      <c r="B132" s="692" t="s">
        <v>848</v>
      </c>
      <c r="C132" s="1303" t="s">
        <v>1833</v>
      </c>
      <c r="D132" s="1303"/>
      <c r="E132" s="1303"/>
      <c r="F132" s="693" t="s">
        <v>1834</v>
      </c>
      <c r="G132" s="694">
        <v>6.09</v>
      </c>
      <c r="H132" s="694"/>
      <c r="I132" s="694">
        <v>-2.4700000000000002</v>
      </c>
      <c r="J132" s="694"/>
      <c r="K132" s="694"/>
      <c r="L132" s="695"/>
      <c r="M132" s="696"/>
      <c r="X132" s="674"/>
      <c r="Y132" s="675"/>
      <c r="Z132" s="675"/>
      <c r="AA132" s="499"/>
      <c r="AC132" s="474" t="s">
        <v>1833</v>
      </c>
      <c r="AD132" s="499"/>
      <c r="AF132" s="499"/>
      <c r="AG132" s="540"/>
    </row>
    <row r="133" spans="1:33" s="472" customFormat="1" ht="23.25" x14ac:dyDescent="0.25">
      <c r="A133" s="525"/>
      <c r="B133" s="692" t="s">
        <v>1835</v>
      </c>
      <c r="C133" s="1303" t="s">
        <v>1836</v>
      </c>
      <c r="D133" s="1303"/>
      <c r="E133" s="1303"/>
      <c r="F133" s="693" t="s">
        <v>1837</v>
      </c>
      <c r="G133" s="694">
        <v>10749</v>
      </c>
      <c r="H133" s="694"/>
      <c r="I133" s="694">
        <v>-7.52</v>
      </c>
      <c r="J133" s="694"/>
      <c r="K133" s="694"/>
      <c r="L133" s="695"/>
      <c r="M133" s="696"/>
      <c r="X133" s="674"/>
      <c r="Y133" s="675"/>
      <c r="Z133" s="675"/>
      <c r="AA133" s="499"/>
      <c r="AC133" s="474" t="s">
        <v>1836</v>
      </c>
      <c r="AD133" s="499"/>
      <c r="AF133" s="499"/>
      <c r="AG133" s="540"/>
    </row>
    <row r="134" spans="1:33" s="472" customFormat="1" ht="23.25" x14ac:dyDescent="0.25">
      <c r="A134" s="525"/>
      <c r="B134" s="692" t="s">
        <v>1838</v>
      </c>
      <c r="C134" s="1303" t="s">
        <v>1839</v>
      </c>
      <c r="D134" s="1303"/>
      <c r="E134" s="1303"/>
      <c r="F134" s="693" t="s">
        <v>1840</v>
      </c>
      <c r="G134" s="694">
        <v>9040.01</v>
      </c>
      <c r="H134" s="694"/>
      <c r="I134" s="694">
        <v>-13.56</v>
      </c>
      <c r="J134" s="694"/>
      <c r="K134" s="694"/>
      <c r="L134" s="695"/>
      <c r="M134" s="696"/>
      <c r="X134" s="674"/>
      <c r="Y134" s="675"/>
      <c r="Z134" s="675"/>
      <c r="AA134" s="499"/>
      <c r="AC134" s="474" t="s">
        <v>1839</v>
      </c>
      <c r="AD134" s="499"/>
      <c r="AF134" s="499"/>
      <c r="AG134" s="540"/>
    </row>
    <row r="135" spans="1:33" s="472" customFormat="1" ht="23.25" x14ac:dyDescent="0.25">
      <c r="A135" s="525"/>
      <c r="B135" s="692" t="s">
        <v>856</v>
      </c>
      <c r="C135" s="1303" t="s">
        <v>1775</v>
      </c>
      <c r="D135" s="1303"/>
      <c r="E135" s="1303"/>
      <c r="F135" s="693" t="s">
        <v>1841</v>
      </c>
      <c r="G135" s="694">
        <v>11978</v>
      </c>
      <c r="H135" s="694"/>
      <c r="I135" s="694">
        <v>0</v>
      </c>
      <c r="J135" s="694"/>
      <c r="K135" s="694"/>
      <c r="L135" s="695"/>
      <c r="M135" s="696"/>
      <c r="X135" s="674"/>
      <c r="Y135" s="675"/>
      <c r="Z135" s="675"/>
      <c r="AA135" s="499"/>
      <c r="AC135" s="474" t="s">
        <v>1775</v>
      </c>
      <c r="AD135" s="499"/>
      <c r="AF135" s="499"/>
      <c r="AG135" s="540"/>
    </row>
    <row r="136" spans="1:33" s="472" customFormat="1" ht="23.25" x14ac:dyDescent="0.25">
      <c r="A136" s="525"/>
      <c r="B136" s="692" t="s">
        <v>858</v>
      </c>
      <c r="C136" s="1303" t="s">
        <v>1842</v>
      </c>
      <c r="D136" s="1303"/>
      <c r="E136" s="1303"/>
      <c r="F136" s="693" t="s">
        <v>1843</v>
      </c>
      <c r="G136" s="694">
        <v>37900</v>
      </c>
      <c r="H136" s="694"/>
      <c r="I136" s="694">
        <v>-3.79</v>
      </c>
      <c r="J136" s="694"/>
      <c r="K136" s="694"/>
      <c r="L136" s="695"/>
      <c r="M136" s="696"/>
      <c r="X136" s="674"/>
      <c r="Y136" s="675"/>
      <c r="Z136" s="675"/>
      <c r="AA136" s="499"/>
      <c r="AC136" s="474" t="s">
        <v>1842</v>
      </c>
      <c r="AD136" s="499"/>
      <c r="AF136" s="499"/>
      <c r="AG136" s="540"/>
    </row>
    <row r="137" spans="1:33" s="472" customFormat="1" ht="57" x14ac:dyDescent="0.25">
      <c r="A137" s="525"/>
      <c r="B137" s="692" t="s">
        <v>1844</v>
      </c>
      <c r="C137" s="1303" t="s">
        <v>1845</v>
      </c>
      <c r="D137" s="1303"/>
      <c r="E137" s="1303"/>
      <c r="F137" s="693" t="s">
        <v>1846</v>
      </c>
      <c r="G137" s="694">
        <v>7712</v>
      </c>
      <c r="H137" s="694"/>
      <c r="I137" s="694">
        <v>-23.91</v>
      </c>
      <c r="J137" s="694"/>
      <c r="K137" s="694"/>
      <c r="L137" s="695"/>
      <c r="M137" s="696"/>
      <c r="X137" s="674"/>
      <c r="Y137" s="675"/>
      <c r="Z137" s="675"/>
      <c r="AA137" s="499"/>
      <c r="AC137" s="474" t="s">
        <v>1845</v>
      </c>
      <c r="AD137" s="499"/>
      <c r="AF137" s="499"/>
      <c r="AG137" s="540"/>
    </row>
    <row r="138" spans="1:33" s="472" customFormat="1" ht="23.25" x14ac:dyDescent="0.25">
      <c r="A138" s="533" t="s">
        <v>878</v>
      </c>
      <c r="B138" s="704" t="s">
        <v>1847</v>
      </c>
      <c r="C138" s="1314" t="s">
        <v>1848</v>
      </c>
      <c r="D138" s="1314"/>
      <c r="E138" s="1314"/>
      <c r="F138" s="705" t="s">
        <v>1849</v>
      </c>
      <c r="G138" s="706">
        <v>0</v>
      </c>
      <c r="H138" s="706"/>
      <c r="I138" s="706">
        <v>0</v>
      </c>
      <c r="J138" s="706"/>
      <c r="K138" s="706"/>
      <c r="L138" s="707"/>
      <c r="M138" s="708"/>
      <c r="X138" s="674"/>
      <c r="Y138" s="675"/>
      <c r="Z138" s="675"/>
      <c r="AA138" s="499"/>
      <c r="AC138" s="474"/>
      <c r="AD138" s="499"/>
      <c r="AF138" s="499"/>
      <c r="AG138" s="540" t="s">
        <v>1848</v>
      </c>
    </row>
    <row r="139" spans="1:33" s="472" customFormat="1" ht="68.25" x14ac:dyDescent="0.25">
      <c r="A139" s="525"/>
      <c r="B139" s="692" t="s">
        <v>862</v>
      </c>
      <c r="C139" s="1303" t="s">
        <v>1850</v>
      </c>
      <c r="D139" s="1303"/>
      <c r="E139" s="1303"/>
      <c r="F139" s="693" t="s">
        <v>1851</v>
      </c>
      <c r="G139" s="694">
        <v>50.24</v>
      </c>
      <c r="H139" s="694"/>
      <c r="I139" s="694">
        <v>-0.65</v>
      </c>
      <c r="J139" s="694"/>
      <c r="K139" s="694"/>
      <c r="L139" s="695"/>
      <c r="M139" s="696"/>
      <c r="X139" s="674"/>
      <c r="Y139" s="675"/>
      <c r="Z139" s="675"/>
      <c r="AA139" s="499"/>
      <c r="AC139" s="474" t="s">
        <v>1850</v>
      </c>
      <c r="AD139" s="499"/>
      <c r="AF139" s="499"/>
      <c r="AG139" s="540"/>
    </row>
    <row r="140" spans="1:33" s="472" customFormat="1" ht="34.5" x14ac:dyDescent="0.25">
      <c r="A140" s="525"/>
      <c r="B140" s="692" t="s">
        <v>865</v>
      </c>
      <c r="C140" s="1303" t="s">
        <v>1786</v>
      </c>
      <c r="D140" s="1303"/>
      <c r="E140" s="1303"/>
      <c r="F140" s="693" t="s">
        <v>1852</v>
      </c>
      <c r="G140" s="694">
        <v>4455.2</v>
      </c>
      <c r="H140" s="694"/>
      <c r="I140" s="694">
        <v>0</v>
      </c>
      <c r="J140" s="694"/>
      <c r="K140" s="694"/>
      <c r="L140" s="695"/>
      <c r="M140" s="696"/>
      <c r="X140" s="674"/>
      <c r="Y140" s="675"/>
      <c r="Z140" s="675"/>
      <c r="AA140" s="499"/>
      <c r="AC140" s="474" t="s">
        <v>1786</v>
      </c>
      <c r="AD140" s="499"/>
      <c r="AF140" s="499"/>
      <c r="AG140" s="540"/>
    </row>
    <row r="141" spans="1:33" s="472" customFormat="1" ht="23.25" x14ac:dyDescent="0.25">
      <c r="A141" s="525"/>
      <c r="B141" s="692" t="s">
        <v>1853</v>
      </c>
      <c r="C141" s="1303" t="s">
        <v>1854</v>
      </c>
      <c r="D141" s="1303"/>
      <c r="E141" s="1303"/>
      <c r="F141" s="693" t="s">
        <v>1855</v>
      </c>
      <c r="G141" s="694">
        <v>4920</v>
      </c>
      <c r="H141" s="694"/>
      <c r="I141" s="694">
        <v>-6.4</v>
      </c>
      <c r="J141" s="694"/>
      <c r="K141" s="694"/>
      <c r="L141" s="695"/>
      <c r="M141" s="696"/>
      <c r="X141" s="674"/>
      <c r="Y141" s="675"/>
      <c r="Z141" s="675"/>
      <c r="AA141" s="499"/>
      <c r="AC141" s="474" t="s">
        <v>1854</v>
      </c>
      <c r="AD141" s="499"/>
      <c r="AF141" s="499"/>
      <c r="AG141" s="540"/>
    </row>
    <row r="142" spans="1:33" s="472" customFormat="1" ht="45.75" x14ac:dyDescent="0.25">
      <c r="A142" s="525"/>
      <c r="B142" s="692" t="s">
        <v>1856</v>
      </c>
      <c r="C142" s="1303" t="s">
        <v>1857</v>
      </c>
      <c r="D142" s="1303"/>
      <c r="E142" s="1303"/>
      <c r="F142" s="693" t="s">
        <v>1858</v>
      </c>
      <c r="G142" s="694">
        <v>1700</v>
      </c>
      <c r="H142" s="694"/>
      <c r="I142" s="694">
        <v>-1.19</v>
      </c>
      <c r="J142" s="694"/>
      <c r="K142" s="694"/>
      <c r="L142" s="695"/>
      <c r="M142" s="696"/>
      <c r="X142" s="674"/>
      <c r="Y142" s="675"/>
      <c r="Z142" s="675"/>
      <c r="AA142" s="499"/>
      <c r="AC142" s="474" t="s">
        <v>1857</v>
      </c>
      <c r="AD142" s="499"/>
      <c r="AF142" s="499"/>
      <c r="AG142" s="540"/>
    </row>
    <row r="143" spans="1:33" s="472" customFormat="1" ht="23.25" x14ac:dyDescent="0.25">
      <c r="A143" s="525"/>
      <c r="B143" s="692" t="s">
        <v>871</v>
      </c>
      <c r="C143" s="1303" t="s">
        <v>1859</v>
      </c>
      <c r="D143" s="1303"/>
      <c r="E143" s="1303"/>
      <c r="F143" s="693" t="s">
        <v>1860</v>
      </c>
      <c r="G143" s="694">
        <v>15620</v>
      </c>
      <c r="H143" s="694"/>
      <c r="I143" s="694">
        <v>-3.12</v>
      </c>
      <c r="J143" s="694"/>
      <c r="K143" s="694"/>
      <c r="L143" s="695"/>
      <c r="M143" s="696"/>
      <c r="X143" s="674"/>
      <c r="Y143" s="675"/>
      <c r="Z143" s="675"/>
      <c r="AA143" s="499"/>
      <c r="AC143" s="474" t="s">
        <v>1859</v>
      </c>
      <c r="AD143" s="499"/>
      <c r="AF143" s="499"/>
      <c r="AG143" s="540"/>
    </row>
    <row r="144" spans="1:33" s="472" customFormat="1" ht="23.25" x14ac:dyDescent="0.25">
      <c r="A144" s="525"/>
      <c r="B144" s="692" t="s">
        <v>1861</v>
      </c>
      <c r="C144" s="1303" t="s">
        <v>1862</v>
      </c>
      <c r="D144" s="1303"/>
      <c r="E144" s="1303"/>
      <c r="F144" s="693" t="s">
        <v>1863</v>
      </c>
      <c r="G144" s="694">
        <v>9420</v>
      </c>
      <c r="H144" s="694"/>
      <c r="I144" s="694">
        <v>-3.77</v>
      </c>
      <c r="J144" s="694"/>
      <c r="K144" s="694"/>
      <c r="L144" s="695"/>
      <c r="M144" s="696"/>
      <c r="X144" s="674"/>
      <c r="Y144" s="675"/>
      <c r="Z144" s="675"/>
      <c r="AA144" s="499"/>
      <c r="AC144" s="474" t="s">
        <v>1862</v>
      </c>
      <c r="AD144" s="499"/>
      <c r="AF144" s="499"/>
      <c r="AG144" s="540"/>
    </row>
    <row r="145" spans="1:33" s="472" customFormat="1" ht="45" x14ac:dyDescent="0.25">
      <c r="A145" s="676" t="s">
        <v>668</v>
      </c>
      <c r="B145" s="677" t="s">
        <v>1798</v>
      </c>
      <c r="C145" s="1304" t="s">
        <v>1864</v>
      </c>
      <c r="D145" s="1304"/>
      <c r="E145" s="1304"/>
      <c r="F145" s="697">
        <v>-0.96</v>
      </c>
      <c r="G145" s="679" t="s">
        <v>1800</v>
      </c>
      <c r="H145" s="679" t="s">
        <v>1222</v>
      </c>
      <c r="I145" s="679">
        <v>-790</v>
      </c>
      <c r="J145" s="679">
        <v>-309</v>
      </c>
      <c r="K145" s="680" t="s">
        <v>1865</v>
      </c>
      <c r="L145" s="709">
        <v>31.1355</v>
      </c>
      <c r="M145" s="690">
        <v>-29.89</v>
      </c>
      <c r="X145" s="674"/>
      <c r="Y145" s="675"/>
      <c r="Z145" s="675"/>
      <c r="AA145" s="499" t="s">
        <v>1864</v>
      </c>
      <c r="AC145" s="474"/>
      <c r="AD145" s="499"/>
      <c r="AF145" s="499"/>
      <c r="AG145" s="540"/>
    </row>
    <row r="146" spans="1:33" s="472" customFormat="1" ht="15" x14ac:dyDescent="0.25">
      <c r="A146" s="682"/>
      <c r="B146" s="683"/>
      <c r="C146" s="684" t="s">
        <v>1866</v>
      </c>
      <c r="D146" s="685"/>
      <c r="E146" s="685"/>
      <c r="F146" s="685"/>
      <c r="G146" s="685"/>
      <c r="H146" s="685"/>
      <c r="I146" s="685"/>
      <c r="J146" s="685"/>
      <c r="K146" s="685"/>
      <c r="L146" s="685"/>
      <c r="M146" s="686"/>
      <c r="X146" s="674"/>
      <c r="Y146" s="675"/>
      <c r="Z146" s="675"/>
      <c r="AA146" s="499"/>
      <c r="AC146" s="474"/>
      <c r="AD146" s="499"/>
      <c r="AF146" s="499"/>
      <c r="AG146" s="540"/>
    </row>
    <row r="147" spans="1:33" s="472" customFormat="1" ht="15" x14ac:dyDescent="0.25">
      <c r="A147" s="560"/>
      <c r="B147" s="691" t="s">
        <v>1803</v>
      </c>
      <c r="C147" s="1301" t="s">
        <v>1804</v>
      </c>
      <c r="D147" s="1301"/>
      <c r="E147" s="1301"/>
      <c r="F147" s="1301"/>
      <c r="G147" s="1301"/>
      <c r="H147" s="1301"/>
      <c r="I147" s="1301"/>
      <c r="J147" s="1301"/>
      <c r="K147" s="1301"/>
      <c r="L147" s="1301"/>
      <c r="M147" s="1302"/>
      <c r="X147" s="674"/>
      <c r="Y147" s="675"/>
      <c r="Z147" s="675"/>
      <c r="AA147" s="499"/>
      <c r="AB147" s="509" t="s">
        <v>1804</v>
      </c>
      <c r="AC147" s="474"/>
      <c r="AD147" s="499"/>
      <c r="AF147" s="499"/>
      <c r="AG147" s="540"/>
    </row>
    <row r="148" spans="1:33" s="472" customFormat="1" ht="33.75" x14ac:dyDescent="0.25">
      <c r="A148" s="560"/>
      <c r="B148" s="691" t="s">
        <v>1670</v>
      </c>
      <c r="C148" s="1301" t="s">
        <v>1671</v>
      </c>
      <c r="D148" s="1301"/>
      <c r="E148" s="1301"/>
      <c r="F148" s="1301"/>
      <c r="G148" s="1301"/>
      <c r="H148" s="1301"/>
      <c r="I148" s="1301"/>
      <c r="J148" s="1301"/>
      <c r="K148" s="1301"/>
      <c r="L148" s="1301"/>
      <c r="M148" s="1302"/>
      <c r="X148" s="674"/>
      <c r="Y148" s="675"/>
      <c r="Z148" s="675"/>
      <c r="AA148" s="499"/>
      <c r="AB148" s="509" t="s">
        <v>1671</v>
      </c>
      <c r="AC148" s="474"/>
      <c r="AD148" s="499"/>
      <c r="AF148" s="499"/>
      <c r="AG148" s="540"/>
    </row>
    <row r="149" spans="1:33" s="472" customFormat="1" ht="23.25" x14ac:dyDescent="0.25">
      <c r="A149" s="525"/>
      <c r="B149" s="692" t="s">
        <v>1805</v>
      </c>
      <c r="C149" s="1303" t="s">
        <v>1806</v>
      </c>
      <c r="D149" s="1303"/>
      <c r="E149" s="1303"/>
      <c r="F149" s="693" t="s">
        <v>1867</v>
      </c>
      <c r="G149" s="694" t="s">
        <v>1808</v>
      </c>
      <c r="H149" s="694"/>
      <c r="I149" s="694">
        <v>-309.36</v>
      </c>
      <c r="J149" s="694">
        <v>-309.36</v>
      </c>
      <c r="K149" s="694"/>
      <c r="L149" s="695"/>
      <c r="M149" s="696"/>
      <c r="X149" s="674"/>
      <c r="Y149" s="675"/>
      <c r="Z149" s="675"/>
      <c r="AA149" s="499"/>
      <c r="AC149" s="474" t="s">
        <v>1806</v>
      </c>
      <c r="AD149" s="499"/>
      <c r="AF149" s="499"/>
      <c r="AG149" s="540"/>
    </row>
    <row r="150" spans="1:33" s="472" customFormat="1" ht="23.25" x14ac:dyDescent="0.25">
      <c r="A150" s="525"/>
      <c r="B150" s="692" t="s">
        <v>651</v>
      </c>
      <c r="C150" s="1303" t="s">
        <v>1676</v>
      </c>
      <c r="D150" s="1303"/>
      <c r="E150" s="1303"/>
      <c r="F150" s="693" t="s">
        <v>1868</v>
      </c>
      <c r="G150" s="694">
        <v>0</v>
      </c>
      <c r="H150" s="694">
        <v>0</v>
      </c>
      <c r="I150" s="694">
        <v>0</v>
      </c>
      <c r="J150" s="694"/>
      <c r="K150" s="694">
        <v>0</v>
      </c>
      <c r="L150" s="695"/>
      <c r="M150" s="696"/>
      <c r="X150" s="674"/>
      <c r="Y150" s="675"/>
      <c r="Z150" s="675"/>
      <c r="AA150" s="499"/>
      <c r="AC150" s="474" t="s">
        <v>1676</v>
      </c>
      <c r="AD150" s="499"/>
      <c r="AF150" s="499"/>
      <c r="AG150" s="540"/>
    </row>
    <row r="151" spans="1:33" s="472" customFormat="1" ht="34.5" x14ac:dyDescent="0.25">
      <c r="A151" s="525"/>
      <c r="B151" s="692" t="s">
        <v>1678</v>
      </c>
      <c r="C151" s="1303" t="s">
        <v>1679</v>
      </c>
      <c r="D151" s="1303"/>
      <c r="E151" s="1303"/>
      <c r="F151" s="693" t="s">
        <v>1869</v>
      </c>
      <c r="G151" s="694">
        <v>111.99</v>
      </c>
      <c r="H151" s="694" t="s">
        <v>1681</v>
      </c>
      <c r="I151" s="694">
        <v>-22.4</v>
      </c>
      <c r="J151" s="694"/>
      <c r="K151" s="694" t="s">
        <v>1870</v>
      </c>
      <c r="L151" s="695"/>
      <c r="M151" s="696"/>
      <c r="X151" s="674"/>
      <c r="Y151" s="675"/>
      <c r="Z151" s="675"/>
      <c r="AA151" s="499"/>
      <c r="AC151" s="474" t="s">
        <v>1679</v>
      </c>
      <c r="AD151" s="499"/>
      <c r="AF151" s="499"/>
      <c r="AG151" s="540"/>
    </row>
    <row r="152" spans="1:33" s="472" customFormat="1" ht="34.5" x14ac:dyDescent="0.25">
      <c r="A152" s="525"/>
      <c r="B152" s="692" t="s">
        <v>1812</v>
      </c>
      <c r="C152" s="1303" t="s">
        <v>1813</v>
      </c>
      <c r="D152" s="1303"/>
      <c r="E152" s="1303"/>
      <c r="F152" s="693" t="s">
        <v>1871</v>
      </c>
      <c r="G152" s="694">
        <v>120.04</v>
      </c>
      <c r="H152" s="694" t="s">
        <v>1815</v>
      </c>
      <c r="I152" s="694">
        <v>-192.06</v>
      </c>
      <c r="J152" s="694"/>
      <c r="K152" s="694" t="s">
        <v>1872</v>
      </c>
      <c r="L152" s="695"/>
      <c r="M152" s="696"/>
      <c r="X152" s="674"/>
      <c r="Y152" s="675"/>
      <c r="Z152" s="675"/>
      <c r="AA152" s="499"/>
      <c r="AC152" s="474" t="s">
        <v>1813</v>
      </c>
      <c r="AD152" s="499"/>
      <c r="AF152" s="499"/>
      <c r="AG152" s="540"/>
    </row>
    <row r="153" spans="1:33" s="472" customFormat="1" ht="34.5" x14ac:dyDescent="0.25">
      <c r="A153" s="525"/>
      <c r="B153" s="692" t="s">
        <v>834</v>
      </c>
      <c r="C153" s="1303" t="s">
        <v>1817</v>
      </c>
      <c r="D153" s="1303"/>
      <c r="E153" s="1303"/>
      <c r="F153" s="693" t="s">
        <v>1873</v>
      </c>
      <c r="G153" s="694">
        <v>0.9</v>
      </c>
      <c r="H153" s="694" t="s">
        <v>1819</v>
      </c>
      <c r="I153" s="694">
        <v>-0.08</v>
      </c>
      <c r="J153" s="694"/>
      <c r="K153" s="694" t="s">
        <v>1874</v>
      </c>
      <c r="L153" s="695"/>
      <c r="M153" s="696"/>
      <c r="X153" s="674"/>
      <c r="Y153" s="675"/>
      <c r="Z153" s="675"/>
      <c r="AA153" s="499"/>
      <c r="AC153" s="474" t="s">
        <v>1817</v>
      </c>
      <c r="AD153" s="499"/>
      <c r="AF153" s="499"/>
      <c r="AG153" s="540"/>
    </row>
    <row r="154" spans="1:33" s="472" customFormat="1" ht="34.5" x14ac:dyDescent="0.25">
      <c r="A154" s="525"/>
      <c r="B154" s="692" t="s">
        <v>836</v>
      </c>
      <c r="C154" s="1303" t="s">
        <v>1766</v>
      </c>
      <c r="D154" s="1303"/>
      <c r="E154" s="1303"/>
      <c r="F154" s="693" t="s">
        <v>1875</v>
      </c>
      <c r="G154" s="694">
        <v>65.709999999999994</v>
      </c>
      <c r="H154" s="694" t="s">
        <v>1768</v>
      </c>
      <c r="I154" s="694">
        <v>-18.399999999999999</v>
      </c>
      <c r="J154" s="694"/>
      <c r="K154" s="694" t="s">
        <v>1876</v>
      </c>
      <c r="L154" s="695"/>
      <c r="M154" s="696"/>
      <c r="X154" s="674"/>
      <c r="Y154" s="675"/>
      <c r="Z154" s="675"/>
      <c r="AA154" s="499"/>
      <c r="AC154" s="474" t="s">
        <v>1766</v>
      </c>
      <c r="AD154" s="499"/>
      <c r="AF154" s="499"/>
      <c r="AG154" s="540"/>
    </row>
    <row r="155" spans="1:33" s="472" customFormat="1" ht="23.25" x14ac:dyDescent="0.25">
      <c r="A155" s="525"/>
      <c r="B155" s="692" t="s">
        <v>840</v>
      </c>
      <c r="C155" s="1303" t="s">
        <v>1823</v>
      </c>
      <c r="D155" s="1303"/>
      <c r="E155" s="1303"/>
      <c r="F155" s="693" t="s">
        <v>1877</v>
      </c>
      <c r="G155" s="694">
        <v>1.2</v>
      </c>
      <c r="H155" s="694" t="s">
        <v>1825</v>
      </c>
      <c r="I155" s="694">
        <v>-2.58</v>
      </c>
      <c r="J155" s="694"/>
      <c r="K155" s="694" t="s">
        <v>1878</v>
      </c>
      <c r="L155" s="695"/>
      <c r="M155" s="696"/>
      <c r="X155" s="674"/>
      <c r="Y155" s="675"/>
      <c r="Z155" s="675"/>
      <c r="AA155" s="499"/>
      <c r="AC155" s="474" t="s">
        <v>1823</v>
      </c>
      <c r="AD155" s="499"/>
      <c r="AF155" s="499"/>
      <c r="AG155" s="540"/>
    </row>
    <row r="156" spans="1:33" s="472" customFormat="1" ht="34.5" x14ac:dyDescent="0.25">
      <c r="A156" s="525"/>
      <c r="B156" s="692" t="s">
        <v>842</v>
      </c>
      <c r="C156" s="1303" t="s">
        <v>1827</v>
      </c>
      <c r="D156" s="1303"/>
      <c r="E156" s="1303"/>
      <c r="F156" s="693" t="s">
        <v>1879</v>
      </c>
      <c r="G156" s="694">
        <v>12.31</v>
      </c>
      <c r="H156" s="694" t="s">
        <v>1829</v>
      </c>
      <c r="I156" s="694">
        <v>-15.39</v>
      </c>
      <c r="J156" s="694"/>
      <c r="K156" s="694" t="s">
        <v>1880</v>
      </c>
      <c r="L156" s="695"/>
      <c r="M156" s="696"/>
      <c r="X156" s="674"/>
      <c r="Y156" s="675"/>
      <c r="Z156" s="675"/>
      <c r="AA156" s="499"/>
      <c r="AC156" s="474" t="s">
        <v>1827</v>
      </c>
      <c r="AD156" s="499"/>
      <c r="AF156" s="499"/>
      <c r="AG156" s="540"/>
    </row>
    <row r="157" spans="1:33" s="472" customFormat="1" ht="23.25" x14ac:dyDescent="0.25">
      <c r="A157" s="525"/>
      <c r="B157" s="692" t="s">
        <v>845</v>
      </c>
      <c r="C157" s="1303" t="s">
        <v>1831</v>
      </c>
      <c r="D157" s="1303"/>
      <c r="E157" s="1303"/>
      <c r="F157" s="693" t="s">
        <v>1881</v>
      </c>
      <c r="G157" s="694">
        <v>6.22</v>
      </c>
      <c r="H157" s="694"/>
      <c r="I157" s="694">
        <v>-11.64</v>
      </c>
      <c r="J157" s="694"/>
      <c r="K157" s="694"/>
      <c r="L157" s="695"/>
      <c r="M157" s="696"/>
      <c r="X157" s="674"/>
      <c r="Y157" s="675"/>
      <c r="Z157" s="675"/>
      <c r="AA157" s="499"/>
      <c r="AC157" s="474" t="s">
        <v>1831</v>
      </c>
      <c r="AD157" s="499"/>
      <c r="AF157" s="499"/>
      <c r="AG157" s="540"/>
    </row>
    <row r="158" spans="1:33" s="472" customFormat="1" ht="23.25" x14ac:dyDescent="0.25">
      <c r="A158" s="525"/>
      <c r="B158" s="692" t="s">
        <v>848</v>
      </c>
      <c r="C158" s="1303" t="s">
        <v>1833</v>
      </c>
      <c r="D158" s="1303"/>
      <c r="E158" s="1303"/>
      <c r="F158" s="693" t="s">
        <v>1882</v>
      </c>
      <c r="G158" s="694">
        <v>6.09</v>
      </c>
      <c r="H158" s="694"/>
      <c r="I158" s="694">
        <v>-3.45</v>
      </c>
      <c r="J158" s="694"/>
      <c r="K158" s="694"/>
      <c r="L158" s="695"/>
      <c r="M158" s="696"/>
      <c r="X158" s="674"/>
      <c r="Y158" s="675"/>
      <c r="Z158" s="675"/>
      <c r="AA158" s="499"/>
      <c r="AC158" s="474" t="s">
        <v>1833</v>
      </c>
      <c r="AD158" s="499"/>
      <c r="AF158" s="499"/>
      <c r="AG158" s="540"/>
    </row>
    <row r="159" spans="1:33" s="472" customFormat="1" ht="23.25" x14ac:dyDescent="0.25">
      <c r="A159" s="525"/>
      <c r="B159" s="692" t="s">
        <v>1835</v>
      </c>
      <c r="C159" s="1303" t="s">
        <v>1836</v>
      </c>
      <c r="D159" s="1303"/>
      <c r="E159" s="1303"/>
      <c r="F159" s="693" t="s">
        <v>1883</v>
      </c>
      <c r="G159" s="694">
        <v>10749</v>
      </c>
      <c r="H159" s="694"/>
      <c r="I159" s="694">
        <v>-10.75</v>
      </c>
      <c r="J159" s="694"/>
      <c r="K159" s="694"/>
      <c r="L159" s="695"/>
      <c r="M159" s="696"/>
      <c r="X159" s="674"/>
      <c r="Y159" s="675"/>
      <c r="Z159" s="675"/>
      <c r="AA159" s="499"/>
      <c r="AC159" s="474" t="s">
        <v>1836</v>
      </c>
      <c r="AD159" s="499"/>
      <c r="AF159" s="499"/>
      <c r="AG159" s="540"/>
    </row>
    <row r="160" spans="1:33" s="472" customFormat="1" ht="23.25" x14ac:dyDescent="0.25">
      <c r="A160" s="525"/>
      <c r="B160" s="692" t="s">
        <v>1838</v>
      </c>
      <c r="C160" s="1303" t="s">
        <v>1839</v>
      </c>
      <c r="D160" s="1303"/>
      <c r="E160" s="1303"/>
      <c r="F160" s="693" t="s">
        <v>1884</v>
      </c>
      <c r="G160" s="694">
        <v>9040.01</v>
      </c>
      <c r="H160" s="694"/>
      <c r="I160" s="694">
        <v>-18.98</v>
      </c>
      <c r="J160" s="694"/>
      <c r="K160" s="694"/>
      <c r="L160" s="695"/>
      <c r="M160" s="696"/>
      <c r="X160" s="674"/>
      <c r="Y160" s="675"/>
      <c r="Z160" s="675"/>
      <c r="AA160" s="499"/>
      <c r="AC160" s="474" t="s">
        <v>1839</v>
      </c>
      <c r="AD160" s="499"/>
      <c r="AF160" s="499"/>
      <c r="AG160" s="540"/>
    </row>
    <row r="161" spans="1:33" s="472" customFormat="1" ht="23.25" x14ac:dyDescent="0.25">
      <c r="A161" s="525"/>
      <c r="B161" s="692" t="s">
        <v>856</v>
      </c>
      <c r="C161" s="1303" t="s">
        <v>1775</v>
      </c>
      <c r="D161" s="1303"/>
      <c r="E161" s="1303"/>
      <c r="F161" s="693" t="s">
        <v>1841</v>
      </c>
      <c r="G161" s="694">
        <v>11978</v>
      </c>
      <c r="H161" s="694"/>
      <c r="I161" s="694">
        <v>0</v>
      </c>
      <c r="J161" s="694"/>
      <c r="K161" s="694"/>
      <c r="L161" s="695"/>
      <c r="M161" s="696"/>
      <c r="X161" s="674"/>
      <c r="Y161" s="675"/>
      <c r="Z161" s="675"/>
      <c r="AA161" s="499"/>
      <c r="AC161" s="474" t="s">
        <v>1775</v>
      </c>
      <c r="AD161" s="499"/>
      <c r="AF161" s="499"/>
      <c r="AG161" s="540"/>
    </row>
    <row r="162" spans="1:33" s="472" customFormat="1" ht="23.25" x14ac:dyDescent="0.25">
      <c r="A162" s="525"/>
      <c r="B162" s="692" t="s">
        <v>858</v>
      </c>
      <c r="C162" s="1303" t="s">
        <v>1842</v>
      </c>
      <c r="D162" s="1303"/>
      <c r="E162" s="1303"/>
      <c r="F162" s="693" t="s">
        <v>1843</v>
      </c>
      <c r="G162" s="694">
        <v>37900</v>
      </c>
      <c r="H162" s="694"/>
      <c r="I162" s="694">
        <v>-3.79</v>
      </c>
      <c r="J162" s="694"/>
      <c r="K162" s="694"/>
      <c r="L162" s="695"/>
      <c r="M162" s="696"/>
      <c r="X162" s="674"/>
      <c r="Y162" s="675"/>
      <c r="Z162" s="675"/>
      <c r="AA162" s="499"/>
      <c r="AC162" s="474" t="s">
        <v>1842</v>
      </c>
      <c r="AD162" s="499"/>
      <c r="AF162" s="499"/>
      <c r="AG162" s="540"/>
    </row>
    <row r="163" spans="1:33" s="472" customFormat="1" ht="57" x14ac:dyDescent="0.25">
      <c r="A163" s="525"/>
      <c r="B163" s="692" t="s">
        <v>1844</v>
      </c>
      <c r="C163" s="1303" t="s">
        <v>1845</v>
      </c>
      <c r="D163" s="1303"/>
      <c r="E163" s="1303"/>
      <c r="F163" s="693" t="s">
        <v>1885</v>
      </c>
      <c r="G163" s="694">
        <v>7712</v>
      </c>
      <c r="H163" s="694"/>
      <c r="I163" s="694">
        <v>-33.159999999999997</v>
      </c>
      <c r="J163" s="694"/>
      <c r="K163" s="694"/>
      <c r="L163" s="695"/>
      <c r="M163" s="696"/>
      <c r="X163" s="674"/>
      <c r="Y163" s="675"/>
      <c r="Z163" s="675"/>
      <c r="AA163" s="499"/>
      <c r="AC163" s="474" t="s">
        <v>1845</v>
      </c>
      <c r="AD163" s="499"/>
      <c r="AF163" s="499"/>
      <c r="AG163" s="540"/>
    </row>
    <row r="164" spans="1:33" s="472" customFormat="1" ht="23.25" x14ac:dyDescent="0.25">
      <c r="A164" s="533" t="s">
        <v>878</v>
      </c>
      <c r="B164" s="704" t="s">
        <v>1847</v>
      </c>
      <c r="C164" s="1314" t="s">
        <v>1848</v>
      </c>
      <c r="D164" s="1314"/>
      <c r="E164" s="1314"/>
      <c r="F164" s="705" t="s">
        <v>1886</v>
      </c>
      <c r="G164" s="706">
        <v>0</v>
      </c>
      <c r="H164" s="706"/>
      <c r="I164" s="706">
        <v>0</v>
      </c>
      <c r="J164" s="706"/>
      <c r="K164" s="706"/>
      <c r="L164" s="707"/>
      <c r="M164" s="708"/>
      <c r="X164" s="674"/>
      <c r="Y164" s="675"/>
      <c r="Z164" s="675"/>
      <c r="AA164" s="499"/>
      <c r="AC164" s="474"/>
      <c r="AD164" s="499"/>
      <c r="AF164" s="499"/>
      <c r="AG164" s="540" t="s">
        <v>1848</v>
      </c>
    </row>
    <row r="165" spans="1:33" s="472" customFormat="1" ht="68.25" x14ac:dyDescent="0.25">
      <c r="A165" s="525"/>
      <c r="B165" s="692" t="s">
        <v>862</v>
      </c>
      <c r="C165" s="1303" t="s">
        <v>1850</v>
      </c>
      <c r="D165" s="1303"/>
      <c r="E165" s="1303"/>
      <c r="F165" s="693" t="s">
        <v>1887</v>
      </c>
      <c r="G165" s="694">
        <v>50.24</v>
      </c>
      <c r="H165" s="694"/>
      <c r="I165" s="694">
        <v>-0.9</v>
      </c>
      <c r="J165" s="694"/>
      <c r="K165" s="694"/>
      <c r="L165" s="695"/>
      <c r="M165" s="696"/>
      <c r="X165" s="674"/>
      <c r="Y165" s="675"/>
      <c r="Z165" s="675"/>
      <c r="AA165" s="499"/>
      <c r="AC165" s="474" t="s">
        <v>1850</v>
      </c>
      <c r="AD165" s="499"/>
      <c r="AF165" s="499"/>
      <c r="AG165" s="540"/>
    </row>
    <row r="166" spans="1:33" s="472" customFormat="1" ht="34.5" x14ac:dyDescent="0.25">
      <c r="A166" s="525"/>
      <c r="B166" s="692" t="s">
        <v>865</v>
      </c>
      <c r="C166" s="1303" t="s">
        <v>1786</v>
      </c>
      <c r="D166" s="1303"/>
      <c r="E166" s="1303"/>
      <c r="F166" s="693" t="s">
        <v>1852</v>
      </c>
      <c r="G166" s="694">
        <v>4455.2</v>
      </c>
      <c r="H166" s="694"/>
      <c r="I166" s="694">
        <v>0</v>
      </c>
      <c r="J166" s="694"/>
      <c r="K166" s="694"/>
      <c r="L166" s="695"/>
      <c r="M166" s="696"/>
      <c r="X166" s="674"/>
      <c r="Y166" s="675"/>
      <c r="Z166" s="675"/>
      <c r="AA166" s="499"/>
      <c r="AC166" s="474" t="s">
        <v>1786</v>
      </c>
      <c r="AD166" s="499"/>
      <c r="AF166" s="499"/>
      <c r="AG166" s="540"/>
    </row>
    <row r="167" spans="1:33" s="472" customFormat="1" ht="23.25" x14ac:dyDescent="0.25">
      <c r="A167" s="525"/>
      <c r="B167" s="692" t="s">
        <v>1853</v>
      </c>
      <c r="C167" s="1303" t="s">
        <v>1854</v>
      </c>
      <c r="D167" s="1303"/>
      <c r="E167" s="1303"/>
      <c r="F167" s="693" t="s">
        <v>1888</v>
      </c>
      <c r="G167" s="694">
        <v>4920</v>
      </c>
      <c r="H167" s="694"/>
      <c r="I167" s="694">
        <v>-9.35</v>
      </c>
      <c r="J167" s="694"/>
      <c r="K167" s="694"/>
      <c r="L167" s="695"/>
      <c r="M167" s="696"/>
      <c r="X167" s="674"/>
      <c r="Y167" s="675"/>
      <c r="Z167" s="675"/>
      <c r="AA167" s="499"/>
      <c r="AC167" s="474" t="s">
        <v>1854</v>
      </c>
      <c r="AD167" s="499"/>
      <c r="AF167" s="499"/>
      <c r="AG167" s="540"/>
    </row>
    <row r="168" spans="1:33" s="472" customFormat="1" ht="45.75" x14ac:dyDescent="0.25">
      <c r="A168" s="525"/>
      <c r="B168" s="692" t="s">
        <v>1856</v>
      </c>
      <c r="C168" s="1303" t="s">
        <v>1857</v>
      </c>
      <c r="D168" s="1303"/>
      <c r="E168" s="1303"/>
      <c r="F168" s="693" t="s">
        <v>1889</v>
      </c>
      <c r="G168" s="694">
        <v>1700</v>
      </c>
      <c r="H168" s="694"/>
      <c r="I168" s="694">
        <v>-1.7</v>
      </c>
      <c r="J168" s="694"/>
      <c r="K168" s="694"/>
      <c r="L168" s="695"/>
      <c r="M168" s="696"/>
      <c r="X168" s="674"/>
      <c r="Y168" s="675"/>
      <c r="Z168" s="675"/>
      <c r="AA168" s="499"/>
      <c r="AC168" s="474" t="s">
        <v>1857</v>
      </c>
      <c r="AD168" s="499"/>
      <c r="AF168" s="499"/>
      <c r="AG168" s="540"/>
    </row>
    <row r="169" spans="1:33" s="472" customFormat="1" ht="23.25" x14ac:dyDescent="0.25">
      <c r="A169" s="525"/>
      <c r="B169" s="692" t="s">
        <v>871</v>
      </c>
      <c r="C169" s="1303" t="s">
        <v>1859</v>
      </c>
      <c r="D169" s="1303"/>
      <c r="E169" s="1303"/>
      <c r="F169" s="693" t="s">
        <v>1890</v>
      </c>
      <c r="G169" s="694">
        <v>15620</v>
      </c>
      <c r="H169" s="694"/>
      <c r="I169" s="694">
        <v>-4.6900000000000004</v>
      </c>
      <c r="J169" s="694"/>
      <c r="K169" s="694"/>
      <c r="L169" s="695"/>
      <c r="M169" s="696"/>
      <c r="X169" s="674"/>
      <c r="Y169" s="675"/>
      <c r="Z169" s="675"/>
      <c r="AA169" s="499"/>
      <c r="AC169" s="474" t="s">
        <v>1859</v>
      </c>
      <c r="AD169" s="499"/>
      <c r="AF169" s="499"/>
      <c r="AG169" s="540"/>
    </row>
    <row r="170" spans="1:33" s="472" customFormat="1" ht="23.25" x14ac:dyDescent="0.25">
      <c r="A170" s="525"/>
      <c r="B170" s="692" t="s">
        <v>1861</v>
      </c>
      <c r="C170" s="1303" t="s">
        <v>1862</v>
      </c>
      <c r="D170" s="1303"/>
      <c r="E170" s="1303"/>
      <c r="F170" s="693" t="s">
        <v>1891</v>
      </c>
      <c r="G170" s="694">
        <v>9420</v>
      </c>
      <c r="H170" s="694"/>
      <c r="I170" s="694">
        <v>-5.65</v>
      </c>
      <c r="J170" s="694"/>
      <c r="K170" s="694"/>
      <c r="L170" s="695"/>
      <c r="M170" s="696"/>
      <c r="X170" s="674"/>
      <c r="Y170" s="675"/>
      <c r="Z170" s="675"/>
      <c r="AA170" s="499"/>
      <c r="AC170" s="474" t="s">
        <v>1862</v>
      </c>
      <c r="AD170" s="499"/>
      <c r="AF170" s="499"/>
      <c r="AG170" s="540"/>
    </row>
    <row r="171" spans="1:33" s="472" customFormat="1" ht="45" x14ac:dyDescent="0.25">
      <c r="A171" s="676" t="s">
        <v>669</v>
      </c>
      <c r="B171" s="677" t="s">
        <v>1892</v>
      </c>
      <c r="C171" s="1304" t="s">
        <v>1893</v>
      </c>
      <c r="D171" s="1304"/>
      <c r="E171" s="1304"/>
      <c r="F171" s="678">
        <v>-0.16200000000000001</v>
      </c>
      <c r="G171" s="679" t="s">
        <v>1894</v>
      </c>
      <c r="H171" s="679" t="s">
        <v>1895</v>
      </c>
      <c r="I171" s="679">
        <v>-360</v>
      </c>
      <c r="J171" s="679">
        <v>-59</v>
      </c>
      <c r="K171" s="680" t="s">
        <v>1896</v>
      </c>
      <c r="L171" s="689">
        <v>37.884</v>
      </c>
      <c r="M171" s="690">
        <v>-6.14</v>
      </c>
      <c r="X171" s="674"/>
      <c r="Y171" s="675"/>
      <c r="Z171" s="675"/>
      <c r="AA171" s="499" t="s">
        <v>1893</v>
      </c>
      <c r="AC171" s="474"/>
      <c r="AD171" s="499"/>
      <c r="AF171" s="499"/>
      <c r="AG171" s="540"/>
    </row>
    <row r="172" spans="1:33" s="472" customFormat="1" ht="15" x14ac:dyDescent="0.25">
      <c r="A172" s="682"/>
      <c r="B172" s="683"/>
      <c r="C172" s="684" t="s">
        <v>1897</v>
      </c>
      <c r="D172" s="685"/>
      <c r="E172" s="685"/>
      <c r="F172" s="685"/>
      <c r="G172" s="685"/>
      <c r="H172" s="685"/>
      <c r="I172" s="685"/>
      <c r="J172" s="685"/>
      <c r="K172" s="685"/>
      <c r="L172" s="685"/>
      <c r="M172" s="686"/>
      <c r="X172" s="674"/>
      <c r="Y172" s="675"/>
      <c r="Z172" s="675"/>
      <c r="AA172" s="499"/>
      <c r="AC172" s="474"/>
      <c r="AD172" s="499"/>
      <c r="AF172" s="499"/>
      <c r="AG172" s="540"/>
    </row>
    <row r="173" spans="1:33" s="472" customFormat="1" ht="15" x14ac:dyDescent="0.25">
      <c r="A173" s="560"/>
      <c r="B173" s="691" t="s">
        <v>1803</v>
      </c>
      <c r="C173" s="1301" t="s">
        <v>1804</v>
      </c>
      <c r="D173" s="1301"/>
      <c r="E173" s="1301"/>
      <c r="F173" s="1301"/>
      <c r="G173" s="1301"/>
      <c r="H173" s="1301"/>
      <c r="I173" s="1301"/>
      <c r="J173" s="1301"/>
      <c r="K173" s="1301"/>
      <c r="L173" s="1301"/>
      <c r="M173" s="1302"/>
      <c r="X173" s="674"/>
      <c r="Y173" s="675"/>
      <c r="Z173" s="675"/>
      <c r="AA173" s="499"/>
      <c r="AB173" s="509" t="s">
        <v>1804</v>
      </c>
      <c r="AC173" s="474"/>
      <c r="AD173" s="499"/>
      <c r="AF173" s="499"/>
      <c r="AG173" s="540"/>
    </row>
    <row r="174" spans="1:33" s="472" customFormat="1" ht="33.75" x14ac:dyDescent="0.25">
      <c r="A174" s="560"/>
      <c r="B174" s="691" t="s">
        <v>1670</v>
      </c>
      <c r="C174" s="1301" t="s">
        <v>1671</v>
      </c>
      <c r="D174" s="1301"/>
      <c r="E174" s="1301"/>
      <c r="F174" s="1301"/>
      <c r="G174" s="1301"/>
      <c r="H174" s="1301"/>
      <c r="I174" s="1301"/>
      <c r="J174" s="1301"/>
      <c r="K174" s="1301"/>
      <c r="L174" s="1301"/>
      <c r="M174" s="1302"/>
      <c r="X174" s="674"/>
      <c r="Y174" s="675"/>
      <c r="Z174" s="675"/>
      <c r="AA174" s="499"/>
      <c r="AB174" s="509" t="s">
        <v>1671</v>
      </c>
      <c r="AC174" s="474"/>
      <c r="AD174" s="499"/>
      <c r="AF174" s="499"/>
      <c r="AG174" s="540"/>
    </row>
    <row r="175" spans="1:33" s="472" customFormat="1" ht="23.25" x14ac:dyDescent="0.25">
      <c r="A175" s="525"/>
      <c r="B175" s="692" t="s">
        <v>1898</v>
      </c>
      <c r="C175" s="1303" t="s">
        <v>1899</v>
      </c>
      <c r="D175" s="1303"/>
      <c r="E175" s="1303"/>
      <c r="F175" s="693" t="s">
        <v>1900</v>
      </c>
      <c r="G175" s="694" t="s">
        <v>1901</v>
      </c>
      <c r="H175" s="694"/>
      <c r="I175" s="694">
        <v>-59.07</v>
      </c>
      <c r="J175" s="694">
        <v>-59.07</v>
      </c>
      <c r="K175" s="694"/>
      <c r="L175" s="695"/>
      <c r="M175" s="696"/>
      <c r="X175" s="674"/>
      <c r="Y175" s="675"/>
      <c r="Z175" s="675"/>
      <c r="AA175" s="499"/>
      <c r="AC175" s="474" t="s">
        <v>1899</v>
      </c>
      <c r="AD175" s="499"/>
      <c r="AF175" s="499"/>
      <c r="AG175" s="540"/>
    </row>
    <row r="176" spans="1:33" s="472" customFormat="1" ht="23.25" x14ac:dyDescent="0.25">
      <c r="A176" s="525"/>
      <c r="B176" s="692" t="s">
        <v>651</v>
      </c>
      <c r="C176" s="1303" t="s">
        <v>1676</v>
      </c>
      <c r="D176" s="1303"/>
      <c r="E176" s="1303"/>
      <c r="F176" s="693" t="s">
        <v>1902</v>
      </c>
      <c r="G176" s="694">
        <v>0</v>
      </c>
      <c r="H176" s="694">
        <v>0</v>
      </c>
      <c r="I176" s="694">
        <v>0</v>
      </c>
      <c r="J176" s="694"/>
      <c r="K176" s="694">
        <v>0</v>
      </c>
      <c r="L176" s="695"/>
      <c r="M176" s="696"/>
      <c r="X176" s="674"/>
      <c r="Y176" s="675"/>
      <c r="Z176" s="675"/>
      <c r="AA176" s="499"/>
      <c r="AC176" s="474" t="s">
        <v>1676</v>
      </c>
      <c r="AD176" s="499"/>
      <c r="AF176" s="499"/>
      <c r="AG176" s="540"/>
    </row>
    <row r="177" spans="1:33" s="472" customFormat="1" ht="23.25" x14ac:dyDescent="0.25">
      <c r="A177" s="525"/>
      <c r="B177" s="692" t="s">
        <v>827</v>
      </c>
      <c r="C177" s="1303" t="s">
        <v>1903</v>
      </c>
      <c r="D177" s="1303"/>
      <c r="E177" s="1303"/>
      <c r="F177" s="693" t="s">
        <v>1904</v>
      </c>
      <c r="G177" s="694">
        <v>120.24</v>
      </c>
      <c r="H177" s="694" t="s">
        <v>1905</v>
      </c>
      <c r="I177" s="694">
        <v>-2.4</v>
      </c>
      <c r="J177" s="694"/>
      <c r="K177" s="694" t="s">
        <v>1906</v>
      </c>
      <c r="L177" s="695"/>
      <c r="M177" s="696"/>
      <c r="X177" s="674"/>
      <c r="Y177" s="675"/>
      <c r="Z177" s="675"/>
      <c r="AA177" s="499"/>
      <c r="AC177" s="474" t="s">
        <v>1903</v>
      </c>
      <c r="AD177" s="499"/>
      <c r="AF177" s="499"/>
      <c r="AG177" s="540"/>
    </row>
    <row r="178" spans="1:33" s="472" customFormat="1" ht="34.5" x14ac:dyDescent="0.25">
      <c r="A178" s="525"/>
      <c r="B178" s="692" t="s">
        <v>1678</v>
      </c>
      <c r="C178" s="1303" t="s">
        <v>1679</v>
      </c>
      <c r="D178" s="1303"/>
      <c r="E178" s="1303"/>
      <c r="F178" s="693" t="s">
        <v>1907</v>
      </c>
      <c r="G178" s="694">
        <v>111.99</v>
      </c>
      <c r="H178" s="694" t="s">
        <v>1681</v>
      </c>
      <c r="I178" s="694">
        <v>-3.36</v>
      </c>
      <c r="J178" s="694"/>
      <c r="K178" s="694" t="s">
        <v>1908</v>
      </c>
      <c r="L178" s="695"/>
      <c r="M178" s="696"/>
      <c r="X178" s="674"/>
      <c r="Y178" s="675"/>
      <c r="Z178" s="675"/>
      <c r="AA178" s="499"/>
      <c r="AC178" s="474" t="s">
        <v>1679</v>
      </c>
      <c r="AD178" s="499"/>
      <c r="AF178" s="499"/>
      <c r="AG178" s="540"/>
    </row>
    <row r="179" spans="1:33" s="472" customFormat="1" ht="34.5" x14ac:dyDescent="0.25">
      <c r="A179" s="525"/>
      <c r="B179" s="692" t="s">
        <v>1812</v>
      </c>
      <c r="C179" s="1303" t="s">
        <v>1813</v>
      </c>
      <c r="D179" s="1303"/>
      <c r="E179" s="1303"/>
      <c r="F179" s="693" t="s">
        <v>1909</v>
      </c>
      <c r="G179" s="694">
        <v>120.04</v>
      </c>
      <c r="H179" s="694" t="s">
        <v>1815</v>
      </c>
      <c r="I179" s="694">
        <v>-152.44999999999999</v>
      </c>
      <c r="J179" s="694"/>
      <c r="K179" s="694" t="s">
        <v>1910</v>
      </c>
      <c r="L179" s="695"/>
      <c r="M179" s="696"/>
      <c r="X179" s="674"/>
      <c r="Y179" s="675"/>
      <c r="Z179" s="675"/>
      <c r="AA179" s="499"/>
      <c r="AC179" s="474" t="s">
        <v>1813</v>
      </c>
      <c r="AD179" s="499"/>
      <c r="AF179" s="499"/>
      <c r="AG179" s="540"/>
    </row>
    <row r="180" spans="1:33" s="472" customFormat="1" ht="34.5" x14ac:dyDescent="0.25">
      <c r="A180" s="525"/>
      <c r="B180" s="692" t="s">
        <v>836</v>
      </c>
      <c r="C180" s="1303" t="s">
        <v>1766</v>
      </c>
      <c r="D180" s="1303"/>
      <c r="E180" s="1303"/>
      <c r="F180" s="693" t="s">
        <v>1911</v>
      </c>
      <c r="G180" s="694">
        <v>65.709999999999994</v>
      </c>
      <c r="H180" s="694" t="s">
        <v>1768</v>
      </c>
      <c r="I180" s="694">
        <v>-3.29</v>
      </c>
      <c r="J180" s="694"/>
      <c r="K180" s="694" t="s">
        <v>1912</v>
      </c>
      <c r="L180" s="695"/>
      <c r="M180" s="696"/>
      <c r="X180" s="674"/>
      <c r="Y180" s="675"/>
      <c r="Z180" s="675"/>
      <c r="AA180" s="499"/>
      <c r="AC180" s="474" t="s">
        <v>1766</v>
      </c>
      <c r="AD180" s="499"/>
      <c r="AF180" s="499"/>
      <c r="AG180" s="540"/>
    </row>
    <row r="181" spans="1:33" s="472" customFormat="1" ht="23.25" x14ac:dyDescent="0.25">
      <c r="A181" s="525"/>
      <c r="B181" s="692" t="s">
        <v>840</v>
      </c>
      <c r="C181" s="1303" t="s">
        <v>1823</v>
      </c>
      <c r="D181" s="1303"/>
      <c r="E181" s="1303"/>
      <c r="F181" s="693" t="s">
        <v>1913</v>
      </c>
      <c r="G181" s="694">
        <v>1.2</v>
      </c>
      <c r="H181" s="694" t="s">
        <v>1825</v>
      </c>
      <c r="I181" s="694">
        <v>-0.65</v>
      </c>
      <c r="J181" s="694"/>
      <c r="K181" s="694" t="s">
        <v>1914</v>
      </c>
      <c r="L181" s="695"/>
      <c r="M181" s="696"/>
      <c r="X181" s="674"/>
      <c r="Y181" s="675"/>
      <c r="Z181" s="675"/>
      <c r="AA181" s="499"/>
      <c r="AC181" s="474" t="s">
        <v>1823</v>
      </c>
      <c r="AD181" s="499"/>
      <c r="AF181" s="499"/>
      <c r="AG181" s="540"/>
    </row>
    <row r="182" spans="1:33" s="472" customFormat="1" ht="34.5" x14ac:dyDescent="0.25">
      <c r="A182" s="525"/>
      <c r="B182" s="692" t="s">
        <v>842</v>
      </c>
      <c r="C182" s="1303" t="s">
        <v>1827</v>
      </c>
      <c r="D182" s="1303"/>
      <c r="E182" s="1303"/>
      <c r="F182" s="693" t="s">
        <v>1915</v>
      </c>
      <c r="G182" s="694">
        <v>12.31</v>
      </c>
      <c r="H182" s="694" t="s">
        <v>1829</v>
      </c>
      <c r="I182" s="694">
        <v>-3.08</v>
      </c>
      <c r="J182" s="694"/>
      <c r="K182" s="694" t="s">
        <v>1916</v>
      </c>
      <c r="L182" s="695"/>
      <c r="M182" s="696"/>
      <c r="X182" s="674"/>
      <c r="Y182" s="675"/>
      <c r="Z182" s="675"/>
      <c r="AA182" s="499"/>
      <c r="AC182" s="474" t="s">
        <v>1827</v>
      </c>
      <c r="AD182" s="499"/>
      <c r="AF182" s="499"/>
      <c r="AG182" s="540"/>
    </row>
    <row r="183" spans="1:33" s="472" customFormat="1" ht="23.25" x14ac:dyDescent="0.25">
      <c r="A183" s="525"/>
      <c r="B183" s="692" t="s">
        <v>845</v>
      </c>
      <c r="C183" s="1303" t="s">
        <v>1831</v>
      </c>
      <c r="D183" s="1303"/>
      <c r="E183" s="1303"/>
      <c r="F183" s="693" t="s">
        <v>1917</v>
      </c>
      <c r="G183" s="694">
        <v>6.22</v>
      </c>
      <c r="H183" s="694"/>
      <c r="I183" s="694">
        <v>-3.02</v>
      </c>
      <c r="J183" s="694"/>
      <c r="K183" s="694"/>
      <c r="L183" s="695"/>
      <c r="M183" s="696"/>
      <c r="X183" s="674"/>
      <c r="Y183" s="675"/>
      <c r="Z183" s="675"/>
      <c r="AA183" s="499"/>
      <c r="AC183" s="474" t="s">
        <v>1831</v>
      </c>
      <c r="AD183" s="499"/>
      <c r="AF183" s="499"/>
      <c r="AG183" s="540"/>
    </row>
    <row r="184" spans="1:33" s="472" customFormat="1" ht="23.25" x14ac:dyDescent="0.25">
      <c r="A184" s="525"/>
      <c r="B184" s="692" t="s">
        <v>848</v>
      </c>
      <c r="C184" s="1303" t="s">
        <v>1833</v>
      </c>
      <c r="D184" s="1303"/>
      <c r="E184" s="1303"/>
      <c r="F184" s="693" t="s">
        <v>1918</v>
      </c>
      <c r="G184" s="694">
        <v>6.09</v>
      </c>
      <c r="H184" s="694"/>
      <c r="I184" s="694">
        <v>-0.89</v>
      </c>
      <c r="J184" s="694"/>
      <c r="K184" s="694"/>
      <c r="L184" s="695"/>
      <c r="M184" s="696"/>
      <c r="X184" s="674"/>
      <c r="Y184" s="675"/>
      <c r="Z184" s="675"/>
      <c r="AA184" s="499"/>
      <c r="AC184" s="474" t="s">
        <v>1833</v>
      </c>
      <c r="AD184" s="499"/>
      <c r="AF184" s="499"/>
      <c r="AG184" s="540"/>
    </row>
    <row r="185" spans="1:33" s="472" customFormat="1" ht="23.25" x14ac:dyDescent="0.25">
      <c r="A185" s="525"/>
      <c r="B185" s="692" t="s">
        <v>1919</v>
      </c>
      <c r="C185" s="1303" t="s">
        <v>1920</v>
      </c>
      <c r="D185" s="1303"/>
      <c r="E185" s="1303"/>
      <c r="F185" s="693" t="s">
        <v>1921</v>
      </c>
      <c r="G185" s="694">
        <v>10315.01</v>
      </c>
      <c r="H185" s="694"/>
      <c r="I185" s="694">
        <v>-11.35</v>
      </c>
      <c r="J185" s="694"/>
      <c r="K185" s="694"/>
      <c r="L185" s="695"/>
      <c r="M185" s="696"/>
      <c r="X185" s="674"/>
      <c r="Y185" s="675"/>
      <c r="Z185" s="675"/>
      <c r="AA185" s="499"/>
      <c r="AC185" s="474" t="s">
        <v>1920</v>
      </c>
      <c r="AD185" s="499"/>
      <c r="AF185" s="499"/>
      <c r="AG185" s="540"/>
    </row>
    <row r="186" spans="1:33" s="472" customFormat="1" ht="23.25" x14ac:dyDescent="0.25">
      <c r="A186" s="525"/>
      <c r="B186" s="692" t="s">
        <v>1838</v>
      </c>
      <c r="C186" s="1303" t="s">
        <v>1839</v>
      </c>
      <c r="D186" s="1303"/>
      <c r="E186" s="1303"/>
      <c r="F186" s="693" t="s">
        <v>1922</v>
      </c>
      <c r="G186" s="694">
        <v>9040.01</v>
      </c>
      <c r="H186" s="694"/>
      <c r="I186" s="694">
        <v>-13.56</v>
      </c>
      <c r="J186" s="694"/>
      <c r="K186" s="694"/>
      <c r="L186" s="695"/>
      <c r="M186" s="696"/>
      <c r="X186" s="674"/>
      <c r="Y186" s="675"/>
      <c r="Z186" s="675"/>
      <c r="AA186" s="499"/>
      <c r="AC186" s="474" t="s">
        <v>1839</v>
      </c>
      <c r="AD186" s="499"/>
      <c r="AF186" s="499"/>
      <c r="AG186" s="540"/>
    </row>
    <row r="187" spans="1:33" s="472" customFormat="1" ht="23.25" x14ac:dyDescent="0.25">
      <c r="A187" s="525"/>
      <c r="B187" s="692" t="s">
        <v>856</v>
      </c>
      <c r="C187" s="1303" t="s">
        <v>1775</v>
      </c>
      <c r="D187" s="1303"/>
      <c r="E187" s="1303"/>
      <c r="F187" s="693" t="s">
        <v>1841</v>
      </c>
      <c r="G187" s="694">
        <v>11978</v>
      </c>
      <c r="H187" s="694"/>
      <c r="I187" s="694">
        <v>0</v>
      </c>
      <c r="J187" s="694"/>
      <c r="K187" s="694"/>
      <c r="L187" s="695"/>
      <c r="M187" s="696"/>
      <c r="X187" s="674"/>
      <c r="Y187" s="675"/>
      <c r="Z187" s="675"/>
      <c r="AA187" s="499"/>
      <c r="AC187" s="474" t="s">
        <v>1775</v>
      </c>
      <c r="AD187" s="499"/>
      <c r="AF187" s="499"/>
      <c r="AG187" s="540"/>
    </row>
    <row r="188" spans="1:33" s="472" customFormat="1" ht="23.25" x14ac:dyDescent="0.25">
      <c r="A188" s="525"/>
      <c r="B188" s="692" t="s">
        <v>858</v>
      </c>
      <c r="C188" s="1303" t="s">
        <v>1842</v>
      </c>
      <c r="D188" s="1303"/>
      <c r="E188" s="1303"/>
      <c r="F188" s="693" t="s">
        <v>1923</v>
      </c>
      <c r="G188" s="694">
        <v>37900</v>
      </c>
      <c r="H188" s="694"/>
      <c r="I188" s="694">
        <v>0</v>
      </c>
      <c r="J188" s="694"/>
      <c r="K188" s="694"/>
      <c r="L188" s="695"/>
      <c r="M188" s="696"/>
      <c r="X188" s="674"/>
      <c r="Y188" s="675"/>
      <c r="Z188" s="675"/>
      <c r="AA188" s="499"/>
      <c r="AC188" s="474" t="s">
        <v>1842</v>
      </c>
      <c r="AD188" s="499"/>
      <c r="AF188" s="499"/>
      <c r="AG188" s="540"/>
    </row>
    <row r="189" spans="1:33" s="472" customFormat="1" ht="23.25" x14ac:dyDescent="0.25">
      <c r="A189" s="533" t="s">
        <v>878</v>
      </c>
      <c r="B189" s="704" t="s">
        <v>1847</v>
      </c>
      <c r="C189" s="1314" t="s">
        <v>1848</v>
      </c>
      <c r="D189" s="1314"/>
      <c r="E189" s="1314"/>
      <c r="F189" s="705" t="s">
        <v>1924</v>
      </c>
      <c r="G189" s="706">
        <v>0</v>
      </c>
      <c r="H189" s="706"/>
      <c r="I189" s="706">
        <v>0</v>
      </c>
      <c r="J189" s="706"/>
      <c r="K189" s="706"/>
      <c r="L189" s="707"/>
      <c r="M189" s="708"/>
      <c r="X189" s="674"/>
      <c r="Y189" s="675"/>
      <c r="Z189" s="675"/>
      <c r="AA189" s="499"/>
      <c r="AC189" s="474"/>
      <c r="AD189" s="499"/>
      <c r="AF189" s="499"/>
      <c r="AG189" s="540" t="s">
        <v>1848</v>
      </c>
    </row>
    <row r="190" spans="1:33" s="472" customFormat="1" ht="34.5" x14ac:dyDescent="0.25">
      <c r="A190" s="525"/>
      <c r="B190" s="692" t="s">
        <v>1925</v>
      </c>
      <c r="C190" s="1303" t="s">
        <v>1926</v>
      </c>
      <c r="D190" s="1303"/>
      <c r="E190" s="1303"/>
      <c r="F190" s="693" t="s">
        <v>1927</v>
      </c>
      <c r="G190" s="694">
        <v>5989</v>
      </c>
      <c r="H190" s="694"/>
      <c r="I190" s="694">
        <v>-20.36</v>
      </c>
      <c r="J190" s="694"/>
      <c r="K190" s="694"/>
      <c r="L190" s="695"/>
      <c r="M190" s="696"/>
      <c r="X190" s="674"/>
      <c r="Y190" s="675"/>
      <c r="Z190" s="675"/>
      <c r="AA190" s="499"/>
      <c r="AC190" s="474" t="s">
        <v>1926</v>
      </c>
      <c r="AD190" s="499"/>
      <c r="AF190" s="499"/>
      <c r="AG190" s="540"/>
    </row>
    <row r="191" spans="1:33" s="472" customFormat="1" ht="68.25" x14ac:dyDescent="0.25">
      <c r="A191" s="525"/>
      <c r="B191" s="692" t="s">
        <v>862</v>
      </c>
      <c r="C191" s="1303" t="s">
        <v>1850</v>
      </c>
      <c r="D191" s="1303"/>
      <c r="E191" s="1303"/>
      <c r="F191" s="693" t="s">
        <v>1928</v>
      </c>
      <c r="G191" s="694">
        <v>50.24</v>
      </c>
      <c r="H191" s="694"/>
      <c r="I191" s="694">
        <v>-0.15</v>
      </c>
      <c r="J191" s="694"/>
      <c r="K191" s="694"/>
      <c r="L191" s="695"/>
      <c r="M191" s="696"/>
      <c r="X191" s="674"/>
      <c r="Y191" s="675"/>
      <c r="Z191" s="675"/>
      <c r="AA191" s="499"/>
      <c r="AC191" s="474" t="s">
        <v>1850</v>
      </c>
      <c r="AD191" s="499"/>
      <c r="AF191" s="499"/>
      <c r="AG191" s="540"/>
    </row>
    <row r="192" spans="1:33" s="472" customFormat="1" ht="34.5" x14ac:dyDescent="0.25">
      <c r="A192" s="525"/>
      <c r="B192" s="692" t="s">
        <v>865</v>
      </c>
      <c r="C192" s="1303" t="s">
        <v>1786</v>
      </c>
      <c r="D192" s="1303"/>
      <c r="E192" s="1303"/>
      <c r="F192" s="693" t="s">
        <v>1852</v>
      </c>
      <c r="G192" s="694">
        <v>4455.2</v>
      </c>
      <c r="H192" s="694"/>
      <c r="I192" s="694">
        <v>0</v>
      </c>
      <c r="J192" s="694"/>
      <c r="K192" s="694"/>
      <c r="L192" s="695"/>
      <c r="M192" s="696"/>
      <c r="X192" s="674"/>
      <c r="Y192" s="675"/>
      <c r="Z192" s="675"/>
      <c r="AA192" s="499"/>
      <c r="AC192" s="474" t="s">
        <v>1786</v>
      </c>
      <c r="AD192" s="499"/>
      <c r="AF192" s="499"/>
      <c r="AG192" s="540"/>
    </row>
    <row r="193" spans="1:33" s="472" customFormat="1" ht="23.25" x14ac:dyDescent="0.25">
      <c r="A193" s="525"/>
      <c r="B193" s="692" t="s">
        <v>1853</v>
      </c>
      <c r="C193" s="1303" t="s">
        <v>1854</v>
      </c>
      <c r="D193" s="1303"/>
      <c r="E193" s="1303"/>
      <c r="F193" s="693" t="s">
        <v>1929</v>
      </c>
      <c r="G193" s="694">
        <v>4920</v>
      </c>
      <c r="H193" s="694"/>
      <c r="I193" s="694">
        <v>-1.48</v>
      </c>
      <c r="J193" s="694"/>
      <c r="K193" s="694"/>
      <c r="L193" s="695"/>
      <c r="M193" s="696"/>
      <c r="X193" s="674"/>
      <c r="Y193" s="675"/>
      <c r="Z193" s="675"/>
      <c r="AA193" s="499"/>
      <c r="AC193" s="474" t="s">
        <v>1854</v>
      </c>
      <c r="AD193" s="499"/>
      <c r="AF193" s="499"/>
      <c r="AG193" s="540"/>
    </row>
    <row r="194" spans="1:33" s="472" customFormat="1" ht="45.75" x14ac:dyDescent="0.25">
      <c r="A194" s="525"/>
      <c r="B194" s="692" t="s">
        <v>1856</v>
      </c>
      <c r="C194" s="1303" t="s">
        <v>1857</v>
      </c>
      <c r="D194" s="1303"/>
      <c r="E194" s="1303"/>
      <c r="F194" s="693" t="s">
        <v>1930</v>
      </c>
      <c r="G194" s="694">
        <v>1700</v>
      </c>
      <c r="H194" s="694"/>
      <c r="I194" s="694">
        <v>-0.34</v>
      </c>
      <c r="J194" s="694"/>
      <c r="K194" s="694"/>
      <c r="L194" s="695"/>
      <c r="M194" s="696"/>
      <c r="X194" s="674"/>
      <c r="Y194" s="675"/>
      <c r="Z194" s="675"/>
      <c r="AA194" s="499"/>
      <c r="AC194" s="474" t="s">
        <v>1857</v>
      </c>
      <c r="AD194" s="499"/>
      <c r="AF194" s="499"/>
      <c r="AG194" s="540"/>
    </row>
    <row r="195" spans="1:33" s="472" customFormat="1" ht="23.25" x14ac:dyDescent="0.25">
      <c r="A195" s="525"/>
      <c r="B195" s="692" t="s">
        <v>871</v>
      </c>
      <c r="C195" s="1303" t="s">
        <v>1859</v>
      </c>
      <c r="D195" s="1303"/>
      <c r="E195" s="1303"/>
      <c r="F195" s="693" t="s">
        <v>1931</v>
      </c>
      <c r="G195" s="694">
        <v>15620</v>
      </c>
      <c r="H195" s="694"/>
      <c r="I195" s="694">
        <v>-1.56</v>
      </c>
      <c r="J195" s="694"/>
      <c r="K195" s="694"/>
      <c r="L195" s="695"/>
      <c r="M195" s="696"/>
      <c r="X195" s="674"/>
      <c r="Y195" s="675"/>
      <c r="Z195" s="675"/>
      <c r="AA195" s="499"/>
      <c r="AC195" s="474" t="s">
        <v>1859</v>
      </c>
      <c r="AD195" s="499"/>
      <c r="AF195" s="499"/>
      <c r="AG195" s="540"/>
    </row>
    <row r="196" spans="1:33" s="472" customFormat="1" ht="23.25" x14ac:dyDescent="0.25">
      <c r="A196" s="525"/>
      <c r="B196" s="692" t="s">
        <v>1861</v>
      </c>
      <c r="C196" s="1303" t="s">
        <v>1862</v>
      </c>
      <c r="D196" s="1303"/>
      <c r="E196" s="1303"/>
      <c r="F196" s="693" t="s">
        <v>1932</v>
      </c>
      <c r="G196" s="694">
        <v>9420</v>
      </c>
      <c r="H196" s="694"/>
      <c r="I196" s="694">
        <v>-0.94</v>
      </c>
      <c r="J196" s="694"/>
      <c r="K196" s="694"/>
      <c r="L196" s="695"/>
      <c r="M196" s="696"/>
      <c r="X196" s="674"/>
      <c r="Y196" s="675"/>
      <c r="Z196" s="675"/>
      <c r="AA196" s="499"/>
      <c r="AC196" s="474" t="s">
        <v>1862</v>
      </c>
      <c r="AD196" s="499"/>
      <c r="AF196" s="499"/>
      <c r="AG196" s="540"/>
    </row>
    <row r="197" spans="1:33" s="472" customFormat="1" ht="57" x14ac:dyDescent="0.25">
      <c r="A197" s="676" t="s">
        <v>670</v>
      </c>
      <c r="B197" s="677" t="s">
        <v>1667</v>
      </c>
      <c r="C197" s="1304" t="s">
        <v>1668</v>
      </c>
      <c r="D197" s="1304"/>
      <c r="E197" s="1304"/>
      <c r="F197" s="688">
        <v>-8</v>
      </c>
      <c r="G197" s="679" t="s">
        <v>1236</v>
      </c>
      <c r="H197" s="679" t="s">
        <v>1237</v>
      </c>
      <c r="I197" s="679">
        <v>-485</v>
      </c>
      <c r="J197" s="679">
        <v>-107</v>
      </c>
      <c r="K197" s="680" t="s">
        <v>1669</v>
      </c>
      <c r="L197" s="689">
        <v>1.635</v>
      </c>
      <c r="M197" s="690">
        <v>-13.08</v>
      </c>
      <c r="X197" s="674"/>
      <c r="Y197" s="675"/>
      <c r="Z197" s="675"/>
      <c r="AA197" s="499" t="s">
        <v>1668</v>
      </c>
      <c r="AC197" s="474"/>
      <c r="AD197" s="499"/>
      <c r="AF197" s="499"/>
      <c r="AG197" s="540"/>
    </row>
    <row r="198" spans="1:33" s="472" customFormat="1" ht="33.75" x14ac:dyDescent="0.25">
      <c r="A198" s="560"/>
      <c r="B198" s="691" t="s">
        <v>1670</v>
      </c>
      <c r="C198" s="1301" t="s">
        <v>1671</v>
      </c>
      <c r="D198" s="1301"/>
      <c r="E198" s="1301"/>
      <c r="F198" s="1301"/>
      <c r="G198" s="1301"/>
      <c r="H198" s="1301"/>
      <c r="I198" s="1301"/>
      <c r="J198" s="1301"/>
      <c r="K198" s="1301"/>
      <c r="L198" s="1301"/>
      <c r="M198" s="1302"/>
      <c r="X198" s="674"/>
      <c r="Y198" s="675"/>
      <c r="Z198" s="675"/>
      <c r="AA198" s="499"/>
      <c r="AB198" s="509" t="s">
        <v>1671</v>
      </c>
      <c r="AC198" s="474"/>
      <c r="AD198" s="499"/>
      <c r="AF198" s="499"/>
      <c r="AG198" s="540"/>
    </row>
    <row r="199" spans="1:33" s="472" customFormat="1" ht="23.25" x14ac:dyDescent="0.25">
      <c r="A199" s="525"/>
      <c r="B199" s="692" t="s">
        <v>1672</v>
      </c>
      <c r="C199" s="1303" t="s">
        <v>1673</v>
      </c>
      <c r="D199" s="1303"/>
      <c r="E199" s="1303"/>
      <c r="F199" s="693" t="s">
        <v>1674</v>
      </c>
      <c r="G199" s="694" t="s">
        <v>1675</v>
      </c>
      <c r="H199" s="694"/>
      <c r="I199" s="694">
        <v>-106.86</v>
      </c>
      <c r="J199" s="694">
        <v>-106.86</v>
      </c>
      <c r="K199" s="694"/>
      <c r="L199" s="695"/>
      <c r="M199" s="696"/>
      <c r="X199" s="674"/>
      <c r="Y199" s="675"/>
      <c r="Z199" s="675"/>
      <c r="AA199" s="499"/>
      <c r="AC199" s="474" t="s">
        <v>1673</v>
      </c>
      <c r="AD199" s="499"/>
      <c r="AF199" s="499"/>
      <c r="AG199" s="540"/>
    </row>
    <row r="200" spans="1:33" s="472" customFormat="1" ht="23.25" x14ac:dyDescent="0.25">
      <c r="A200" s="525"/>
      <c r="B200" s="692" t="s">
        <v>651</v>
      </c>
      <c r="C200" s="1303" t="s">
        <v>1676</v>
      </c>
      <c r="D200" s="1303"/>
      <c r="E200" s="1303"/>
      <c r="F200" s="693" t="s">
        <v>1677</v>
      </c>
      <c r="G200" s="694">
        <v>0</v>
      </c>
      <c r="H200" s="694">
        <v>0</v>
      </c>
      <c r="I200" s="694">
        <v>0</v>
      </c>
      <c r="J200" s="694"/>
      <c r="K200" s="694">
        <v>0</v>
      </c>
      <c r="L200" s="695"/>
      <c r="M200" s="696"/>
      <c r="X200" s="674"/>
      <c r="Y200" s="675"/>
      <c r="Z200" s="675"/>
      <c r="AA200" s="499"/>
      <c r="AC200" s="474" t="s">
        <v>1676</v>
      </c>
      <c r="AD200" s="499"/>
      <c r="AF200" s="499"/>
      <c r="AG200" s="540"/>
    </row>
    <row r="201" spans="1:33" s="472" customFormat="1" ht="34.5" x14ac:dyDescent="0.25">
      <c r="A201" s="525"/>
      <c r="B201" s="692" t="s">
        <v>1678</v>
      </c>
      <c r="C201" s="1303" t="s">
        <v>1679</v>
      </c>
      <c r="D201" s="1303"/>
      <c r="E201" s="1303"/>
      <c r="F201" s="693" t="s">
        <v>1680</v>
      </c>
      <c r="G201" s="694">
        <v>111.99</v>
      </c>
      <c r="H201" s="694" t="s">
        <v>1681</v>
      </c>
      <c r="I201" s="694">
        <v>-250.86</v>
      </c>
      <c r="J201" s="694"/>
      <c r="K201" s="694" t="s">
        <v>1682</v>
      </c>
      <c r="L201" s="695"/>
      <c r="M201" s="696"/>
      <c r="X201" s="674"/>
      <c r="Y201" s="675"/>
      <c r="Z201" s="675"/>
      <c r="AA201" s="499"/>
      <c r="AC201" s="474" t="s">
        <v>1679</v>
      </c>
      <c r="AD201" s="499"/>
      <c r="AF201" s="499"/>
      <c r="AG201" s="540"/>
    </row>
    <row r="202" spans="1:33" s="472" customFormat="1" ht="34.5" x14ac:dyDescent="0.25">
      <c r="A202" s="525"/>
      <c r="B202" s="692" t="s">
        <v>1683</v>
      </c>
      <c r="C202" s="1303" t="s">
        <v>1684</v>
      </c>
      <c r="D202" s="1303"/>
      <c r="E202" s="1303"/>
      <c r="F202" s="693" t="s">
        <v>1685</v>
      </c>
      <c r="G202" s="694">
        <v>1</v>
      </c>
      <c r="H202" s="694"/>
      <c r="I202" s="694">
        <v>-1.44</v>
      </c>
      <c r="J202" s="694"/>
      <c r="K202" s="694"/>
      <c r="L202" s="695"/>
      <c r="M202" s="696"/>
      <c r="X202" s="674"/>
      <c r="Y202" s="675"/>
      <c r="Z202" s="675"/>
      <c r="AA202" s="499"/>
      <c r="AC202" s="474" t="s">
        <v>1684</v>
      </c>
      <c r="AD202" s="499"/>
      <c r="AF202" s="499"/>
      <c r="AG202" s="540"/>
    </row>
    <row r="203" spans="1:33" s="472" customFormat="1" ht="57" x14ac:dyDescent="0.25">
      <c r="A203" s="676" t="s">
        <v>671</v>
      </c>
      <c r="B203" s="677" t="s">
        <v>1686</v>
      </c>
      <c r="C203" s="1304" t="s">
        <v>1687</v>
      </c>
      <c r="D203" s="1304"/>
      <c r="E203" s="1304"/>
      <c r="F203" s="688">
        <v>-16</v>
      </c>
      <c r="G203" s="679" t="s">
        <v>1688</v>
      </c>
      <c r="H203" s="679"/>
      <c r="I203" s="679">
        <v>-185</v>
      </c>
      <c r="J203" s="679">
        <v>-182</v>
      </c>
      <c r="K203" s="680"/>
      <c r="L203" s="689">
        <v>1.395</v>
      </c>
      <c r="M203" s="690">
        <v>-22.32</v>
      </c>
      <c r="X203" s="674"/>
      <c r="Y203" s="675"/>
      <c r="Z203" s="675"/>
      <c r="AA203" s="499" t="s">
        <v>1687</v>
      </c>
      <c r="AC203" s="474"/>
      <c r="AD203" s="499"/>
      <c r="AF203" s="499"/>
      <c r="AG203" s="540"/>
    </row>
    <row r="204" spans="1:33" s="472" customFormat="1" ht="33.75" x14ac:dyDescent="0.25">
      <c r="A204" s="560"/>
      <c r="B204" s="691" t="s">
        <v>1670</v>
      </c>
      <c r="C204" s="1301" t="s">
        <v>1671</v>
      </c>
      <c r="D204" s="1301"/>
      <c r="E204" s="1301"/>
      <c r="F204" s="1301"/>
      <c r="G204" s="1301"/>
      <c r="H204" s="1301"/>
      <c r="I204" s="1301"/>
      <c r="J204" s="1301"/>
      <c r="K204" s="1301"/>
      <c r="L204" s="1301"/>
      <c r="M204" s="1302"/>
      <c r="X204" s="674"/>
      <c r="Y204" s="675"/>
      <c r="Z204" s="675"/>
      <c r="AA204" s="499"/>
      <c r="AB204" s="509" t="s">
        <v>1671</v>
      </c>
      <c r="AC204" s="474"/>
      <c r="AD204" s="499"/>
      <c r="AF204" s="499"/>
      <c r="AG204" s="540"/>
    </row>
    <row r="205" spans="1:33" s="472" customFormat="1" ht="23.25" x14ac:dyDescent="0.25">
      <c r="A205" s="525"/>
      <c r="B205" s="692" t="s">
        <v>1672</v>
      </c>
      <c r="C205" s="1303" t="s">
        <v>1673</v>
      </c>
      <c r="D205" s="1303"/>
      <c r="E205" s="1303"/>
      <c r="F205" s="693" t="s">
        <v>1933</v>
      </c>
      <c r="G205" s="694" t="s">
        <v>1675</v>
      </c>
      <c r="H205" s="694"/>
      <c r="I205" s="694">
        <v>-182.35</v>
      </c>
      <c r="J205" s="694">
        <v>-182.35</v>
      </c>
      <c r="K205" s="694"/>
      <c r="L205" s="695"/>
      <c r="M205" s="696"/>
      <c r="X205" s="674"/>
      <c r="Y205" s="675"/>
      <c r="Z205" s="675"/>
      <c r="AA205" s="499"/>
      <c r="AC205" s="474" t="s">
        <v>1673</v>
      </c>
      <c r="AD205" s="499"/>
      <c r="AF205" s="499"/>
      <c r="AG205" s="540"/>
    </row>
    <row r="206" spans="1:33" s="472" customFormat="1" ht="34.5" x14ac:dyDescent="0.25">
      <c r="A206" s="525"/>
      <c r="B206" s="692" t="s">
        <v>1683</v>
      </c>
      <c r="C206" s="1303" t="s">
        <v>1684</v>
      </c>
      <c r="D206" s="1303"/>
      <c r="E206" s="1303"/>
      <c r="F206" s="693" t="s">
        <v>1934</v>
      </c>
      <c r="G206" s="694">
        <v>1</v>
      </c>
      <c r="H206" s="694"/>
      <c r="I206" s="694">
        <v>-2.4</v>
      </c>
      <c r="J206" s="694"/>
      <c r="K206" s="694"/>
      <c r="L206" s="695"/>
      <c r="M206" s="696"/>
      <c r="X206" s="674"/>
      <c r="Y206" s="675"/>
      <c r="Z206" s="675"/>
      <c r="AA206" s="499"/>
      <c r="AC206" s="474" t="s">
        <v>1684</v>
      </c>
      <c r="AD206" s="499"/>
      <c r="AF206" s="499"/>
      <c r="AG206" s="540"/>
    </row>
    <row r="207" spans="1:33" s="472" customFormat="1" ht="57" x14ac:dyDescent="0.25">
      <c r="A207" s="676" t="s">
        <v>672</v>
      </c>
      <c r="B207" s="677" t="s">
        <v>1667</v>
      </c>
      <c r="C207" s="1304" t="s">
        <v>1935</v>
      </c>
      <c r="D207" s="1304"/>
      <c r="E207" s="1304"/>
      <c r="F207" s="688">
        <v>-4</v>
      </c>
      <c r="G207" s="679" t="s">
        <v>1236</v>
      </c>
      <c r="H207" s="679" t="s">
        <v>1237</v>
      </c>
      <c r="I207" s="679">
        <v>-242</v>
      </c>
      <c r="J207" s="679">
        <v>-53</v>
      </c>
      <c r="K207" s="680" t="s">
        <v>1936</v>
      </c>
      <c r="L207" s="689">
        <v>1.635</v>
      </c>
      <c r="M207" s="690">
        <v>-6.54</v>
      </c>
      <c r="X207" s="674"/>
      <c r="Y207" s="675"/>
      <c r="Z207" s="675"/>
      <c r="AA207" s="499" t="s">
        <v>1935</v>
      </c>
      <c r="AC207" s="474"/>
      <c r="AD207" s="499"/>
      <c r="AF207" s="499"/>
      <c r="AG207" s="540"/>
    </row>
    <row r="208" spans="1:33" s="472" customFormat="1" ht="33.75" x14ac:dyDescent="0.25">
      <c r="A208" s="560"/>
      <c r="B208" s="691" t="s">
        <v>1670</v>
      </c>
      <c r="C208" s="1301" t="s">
        <v>1671</v>
      </c>
      <c r="D208" s="1301"/>
      <c r="E208" s="1301"/>
      <c r="F208" s="1301"/>
      <c r="G208" s="1301"/>
      <c r="H208" s="1301"/>
      <c r="I208" s="1301"/>
      <c r="J208" s="1301"/>
      <c r="K208" s="1301"/>
      <c r="L208" s="1301"/>
      <c r="M208" s="1302"/>
      <c r="X208" s="674"/>
      <c r="Y208" s="675"/>
      <c r="Z208" s="675"/>
      <c r="AA208" s="499"/>
      <c r="AB208" s="509" t="s">
        <v>1671</v>
      </c>
      <c r="AC208" s="474"/>
      <c r="AD208" s="499"/>
      <c r="AF208" s="499"/>
      <c r="AG208" s="540"/>
    </row>
    <row r="209" spans="1:33" s="472" customFormat="1" ht="23.25" x14ac:dyDescent="0.25">
      <c r="A209" s="525"/>
      <c r="B209" s="692" t="s">
        <v>1672</v>
      </c>
      <c r="C209" s="1303" t="s">
        <v>1673</v>
      </c>
      <c r="D209" s="1303"/>
      <c r="E209" s="1303"/>
      <c r="F209" s="693" t="s">
        <v>1937</v>
      </c>
      <c r="G209" s="694" t="s">
        <v>1675</v>
      </c>
      <c r="H209" s="694"/>
      <c r="I209" s="694">
        <v>-53.43</v>
      </c>
      <c r="J209" s="694">
        <v>-53.43</v>
      </c>
      <c r="K209" s="694"/>
      <c r="L209" s="695"/>
      <c r="M209" s="696"/>
      <c r="X209" s="674"/>
      <c r="Y209" s="675"/>
      <c r="Z209" s="675"/>
      <c r="AA209" s="499"/>
      <c r="AC209" s="474" t="s">
        <v>1673</v>
      </c>
      <c r="AD209" s="499"/>
      <c r="AF209" s="499"/>
      <c r="AG209" s="540"/>
    </row>
    <row r="210" spans="1:33" s="472" customFormat="1" ht="23.25" x14ac:dyDescent="0.25">
      <c r="A210" s="525"/>
      <c r="B210" s="692" t="s">
        <v>651</v>
      </c>
      <c r="C210" s="1303" t="s">
        <v>1676</v>
      </c>
      <c r="D210" s="1303"/>
      <c r="E210" s="1303"/>
      <c r="F210" s="693" t="s">
        <v>1938</v>
      </c>
      <c r="G210" s="694">
        <v>0</v>
      </c>
      <c r="H210" s="694">
        <v>0</v>
      </c>
      <c r="I210" s="694">
        <v>0</v>
      </c>
      <c r="J210" s="694"/>
      <c r="K210" s="694">
        <v>0</v>
      </c>
      <c r="L210" s="695"/>
      <c r="M210" s="696"/>
      <c r="X210" s="674"/>
      <c r="Y210" s="675"/>
      <c r="Z210" s="675"/>
      <c r="AA210" s="499"/>
      <c r="AC210" s="474" t="s">
        <v>1676</v>
      </c>
      <c r="AD210" s="499"/>
      <c r="AF210" s="499"/>
      <c r="AG210" s="540"/>
    </row>
    <row r="211" spans="1:33" s="472" customFormat="1" ht="34.5" x14ac:dyDescent="0.25">
      <c r="A211" s="525"/>
      <c r="B211" s="692" t="s">
        <v>1678</v>
      </c>
      <c r="C211" s="1303" t="s">
        <v>1679</v>
      </c>
      <c r="D211" s="1303"/>
      <c r="E211" s="1303"/>
      <c r="F211" s="693" t="s">
        <v>1939</v>
      </c>
      <c r="G211" s="694">
        <v>111.99</v>
      </c>
      <c r="H211" s="694" t="s">
        <v>1681</v>
      </c>
      <c r="I211" s="694">
        <v>-125.43</v>
      </c>
      <c r="J211" s="694"/>
      <c r="K211" s="694" t="s">
        <v>1940</v>
      </c>
      <c r="L211" s="695"/>
      <c r="M211" s="696"/>
      <c r="X211" s="674"/>
      <c r="Y211" s="675"/>
      <c r="Z211" s="675"/>
      <c r="AA211" s="499"/>
      <c r="AC211" s="474" t="s">
        <v>1679</v>
      </c>
      <c r="AD211" s="499"/>
      <c r="AF211" s="499"/>
      <c r="AG211" s="540"/>
    </row>
    <row r="212" spans="1:33" s="472" customFormat="1" ht="34.5" x14ac:dyDescent="0.25">
      <c r="A212" s="525"/>
      <c r="B212" s="692" t="s">
        <v>1683</v>
      </c>
      <c r="C212" s="1303" t="s">
        <v>1684</v>
      </c>
      <c r="D212" s="1303"/>
      <c r="E212" s="1303"/>
      <c r="F212" s="693" t="s">
        <v>1941</v>
      </c>
      <c r="G212" s="694">
        <v>1</v>
      </c>
      <c r="H212" s="694"/>
      <c r="I212" s="694">
        <v>-0.72</v>
      </c>
      <c r="J212" s="694"/>
      <c r="K212" s="694"/>
      <c r="L212" s="695"/>
      <c r="M212" s="696"/>
      <c r="X212" s="674"/>
      <c r="Y212" s="675"/>
      <c r="Z212" s="675"/>
      <c r="AA212" s="499"/>
      <c r="AC212" s="474" t="s">
        <v>1684</v>
      </c>
      <c r="AD212" s="499"/>
      <c r="AF212" s="499"/>
      <c r="AG212" s="540"/>
    </row>
    <row r="213" spans="1:33" s="472" customFormat="1" ht="68.25" x14ac:dyDescent="0.25">
      <c r="A213" s="676" t="s">
        <v>930</v>
      </c>
      <c r="B213" s="677" t="s">
        <v>1667</v>
      </c>
      <c r="C213" s="1304" t="s">
        <v>1942</v>
      </c>
      <c r="D213" s="1304"/>
      <c r="E213" s="1304"/>
      <c r="F213" s="688">
        <v>-8</v>
      </c>
      <c r="G213" s="679" t="s">
        <v>1236</v>
      </c>
      <c r="H213" s="679" t="s">
        <v>1237</v>
      </c>
      <c r="I213" s="679">
        <v>-485</v>
      </c>
      <c r="J213" s="679">
        <v>-107</v>
      </c>
      <c r="K213" s="680" t="s">
        <v>1669</v>
      </c>
      <c r="L213" s="689">
        <v>1.635</v>
      </c>
      <c r="M213" s="690">
        <v>-13.08</v>
      </c>
      <c r="X213" s="674"/>
      <c r="Y213" s="675"/>
      <c r="Z213" s="675"/>
      <c r="AA213" s="499" t="s">
        <v>1942</v>
      </c>
      <c r="AC213" s="474"/>
      <c r="AD213" s="499"/>
      <c r="AF213" s="499"/>
      <c r="AG213" s="540"/>
    </row>
    <row r="214" spans="1:33" s="472" customFormat="1" ht="33.75" x14ac:dyDescent="0.25">
      <c r="A214" s="560"/>
      <c r="B214" s="691" t="s">
        <v>1670</v>
      </c>
      <c r="C214" s="1301" t="s">
        <v>1671</v>
      </c>
      <c r="D214" s="1301"/>
      <c r="E214" s="1301"/>
      <c r="F214" s="1301"/>
      <c r="G214" s="1301"/>
      <c r="H214" s="1301"/>
      <c r="I214" s="1301"/>
      <c r="J214" s="1301"/>
      <c r="K214" s="1301"/>
      <c r="L214" s="1301"/>
      <c r="M214" s="1302"/>
      <c r="X214" s="674"/>
      <c r="Y214" s="675"/>
      <c r="Z214" s="675"/>
      <c r="AA214" s="499"/>
      <c r="AB214" s="509" t="s">
        <v>1671</v>
      </c>
      <c r="AC214" s="474"/>
      <c r="AD214" s="499"/>
      <c r="AF214" s="499"/>
      <c r="AG214" s="540"/>
    </row>
    <row r="215" spans="1:33" s="472" customFormat="1" ht="23.25" x14ac:dyDescent="0.25">
      <c r="A215" s="525"/>
      <c r="B215" s="692" t="s">
        <v>1672</v>
      </c>
      <c r="C215" s="1303" t="s">
        <v>1673</v>
      </c>
      <c r="D215" s="1303"/>
      <c r="E215" s="1303"/>
      <c r="F215" s="693" t="s">
        <v>1674</v>
      </c>
      <c r="G215" s="694" t="s">
        <v>1675</v>
      </c>
      <c r="H215" s="694"/>
      <c r="I215" s="694">
        <v>-106.86</v>
      </c>
      <c r="J215" s="694">
        <v>-106.86</v>
      </c>
      <c r="K215" s="694"/>
      <c r="L215" s="695"/>
      <c r="M215" s="696"/>
      <c r="X215" s="674"/>
      <c r="Y215" s="675"/>
      <c r="Z215" s="675"/>
      <c r="AA215" s="499"/>
      <c r="AC215" s="474" t="s">
        <v>1673</v>
      </c>
      <c r="AD215" s="499"/>
      <c r="AF215" s="499"/>
      <c r="AG215" s="540"/>
    </row>
    <row r="216" spans="1:33" s="472" customFormat="1" ht="23.25" x14ac:dyDescent="0.25">
      <c r="A216" s="525"/>
      <c r="B216" s="692" t="s">
        <v>651</v>
      </c>
      <c r="C216" s="1303" t="s">
        <v>1676</v>
      </c>
      <c r="D216" s="1303"/>
      <c r="E216" s="1303"/>
      <c r="F216" s="693" t="s">
        <v>1677</v>
      </c>
      <c r="G216" s="694">
        <v>0</v>
      </c>
      <c r="H216" s="694">
        <v>0</v>
      </c>
      <c r="I216" s="694">
        <v>0</v>
      </c>
      <c r="J216" s="694"/>
      <c r="K216" s="694">
        <v>0</v>
      </c>
      <c r="L216" s="695"/>
      <c r="M216" s="696"/>
      <c r="X216" s="674"/>
      <c r="Y216" s="675"/>
      <c r="Z216" s="675"/>
      <c r="AA216" s="499"/>
      <c r="AC216" s="474" t="s">
        <v>1676</v>
      </c>
      <c r="AD216" s="499"/>
      <c r="AF216" s="499"/>
      <c r="AG216" s="540"/>
    </row>
    <row r="217" spans="1:33" s="472" customFormat="1" ht="34.5" x14ac:dyDescent="0.25">
      <c r="A217" s="525"/>
      <c r="B217" s="692" t="s">
        <v>1678</v>
      </c>
      <c r="C217" s="1303" t="s">
        <v>1679</v>
      </c>
      <c r="D217" s="1303"/>
      <c r="E217" s="1303"/>
      <c r="F217" s="693" t="s">
        <v>1680</v>
      </c>
      <c r="G217" s="694">
        <v>111.99</v>
      </c>
      <c r="H217" s="694" t="s">
        <v>1681</v>
      </c>
      <c r="I217" s="694">
        <v>-250.86</v>
      </c>
      <c r="J217" s="694"/>
      <c r="K217" s="694" t="s">
        <v>1682</v>
      </c>
      <c r="L217" s="695"/>
      <c r="M217" s="696"/>
      <c r="X217" s="674"/>
      <c r="Y217" s="675"/>
      <c r="Z217" s="675"/>
      <c r="AA217" s="499"/>
      <c r="AC217" s="474" t="s">
        <v>1679</v>
      </c>
      <c r="AD217" s="499"/>
      <c r="AF217" s="499"/>
      <c r="AG217" s="540"/>
    </row>
    <row r="218" spans="1:33" s="472" customFormat="1" ht="34.5" x14ac:dyDescent="0.25">
      <c r="A218" s="525"/>
      <c r="B218" s="692" t="s">
        <v>1683</v>
      </c>
      <c r="C218" s="1303" t="s">
        <v>1684</v>
      </c>
      <c r="D218" s="1303"/>
      <c r="E218" s="1303"/>
      <c r="F218" s="693" t="s">
        <v>1685</v>
      </c>
      <c r="G218" s="694">
        <v>1</v>
      </c>
      <c r="H218" s="694"/>
      <c r="I218" s="694">
        <v>-1.44</v>
      </c>
      <c r="J218" s="694"/>
      <c r="K218" s="694"/>
      <c r="L218" s="695"/>
      <c r="M218" s="696"/>
      <c r="X218" s="674"/>
      <c r="Y218" s="675"/>
      <c r="Z218" s="675"/>
      <c r="AA218" s="499"/>
      <c r="AC218" s="474" t="s">
        <v>1684</v>
      </c>
      <c r="AD218" s="499"/>
      <c r="AF218" s="499"/>
      <c r="AG218" s="540"/>
    </row>
    <row r="219" spans="1:33" s="472" customFormat="1" ht="45.75" x14ac:dyDescent="0.25">
      <c r="A219" s="676" t="s">
        <v>931</v>
      </c>
      <c r="B219" s="677" t="s">
        <v>1943</v>
      </c>
      <c r="C219" s="1304" t="s">
        <v>1944</v>
      </c>
      <c r="D219" s="1304"/>
      <c r="E219" s="1304"/>
      <c r="F219" s="688">
        <v>-160</v>
      </c>
      <c r="G219" s="679" t="s">
        <v>1250</v>
      </c>
      <c r="H219" s="679"/>
      <c r="I219" s="679">
        <v>-4206</v>
      </c>
      <c r="J219" s="679">
        <v>-4018</v>
      </c>
      <c r="K219" s="680"/>
      <c r="L219" s="690">
        <v>2.61</v>
      </c>
      <c r="M219" s="710">
        <v>-417.6</v>
      </c>
      <c r="X219" s="674"/>
      <c r="Y219" s="675"/>
      <c r="Z219" s="675"/>
      <c r="AA219" s="499" t="s">
        <v>1944</v>
      </c>
      <c r="AC219" s="474"/>
      <c r="AD219" s="499"/>
      <c r="AF219" s="499"/>
      <c r="AG219" s="540"/>
    </row>
    <row r="220" spans="1:33" s="472" customFormat="1" ht="15" x14ac:dyDescent="0.25">
      <c r="A220" s="682"/>
      <c r="B220" s="683"/>
      <c r="C220" s="684" t="s">
        <v>1945</v>
      </c>
      <c r="D220" s="685"/>
      <c r="E220" s="685"/>
      <c r="F220" s="685"/>
      <c r="G220" s="685"/>
      <c r="H220" s="685"/>
      <c r="I220" s="685"/>
      <c r="J220" s="685"/>
      <c r="K220" s="685"/>
      <c r="L220" s="685"/>
      <c r="M220" s="686"/>
      <c r="X220" s="674"/>
      <c r="Y220" s="675"/>
      <c r="Z220" s="675"/>
      <c r="AA220" s="499"/>
      <c r="AC220" s="474"/>
      <c r="AD220" s="499"/>
      <c r="AF220" s="499"/>
      <c r="AG220" s="540"/>
    </row>
    <row r="221" spans="1:33" s="472" customFormat="1" ht="15" x14ac:dyDescent="0.25">
      <c r="A221" s="560"/>
      <c r="B221" s="683"/>
      <c r="C221" s="684" t="s">
        <v>1946</v>
      </c>
      <c r="D221" s="685"/>
      <c r="E221" s="685"/>
      <c r="F221" s="685"/>
      <c r="G221" s="685"/>
      <c r="H221" s="685"/>
      <c r="I221" s="685"/>
      <c r="J221" s="685"/>
      <c r="K221" s="685"/>
      <c r="L221" s="685"/>
      <c r="M221" s="687"/>
      <c r="X221" s="674"/>
      <c r="Y221" s="675"/>
      <c r="Z221" s="675"/>
      <c r="AA221" s="499"/>
      <c r="AC221" s="474"/>
      <c r="AD221" s="499"/>
      <c r="AF221" s="499"/>
      <c r="AG221" s="540"/>
    </row>
    <row r="222" spans="1:33" s="472" customFormat="1" ht="33.75" x14ac:dyDescent="0.25">
      <c r="A222" s="560"/>
      <c r="B222" s="691" t="s">
        <v>1670</v>
      </c>
      <c r="C222" s="1301" t="s">
        <v>1671</v>
      </c>
      <c r="D222" s="1301"/>
      <c r="E222" s="1301"/>
      <c r="F222" s="1301"/>
      <c r="G222" s="1301"/>
      <c r="H222" s="1301"/>
      <c r="I222" s="1301"/>
      <c r="J222" s="1301"/>
      <c r="K222" s="1301"/>
      <c r="L222" s="1301"/>
      <c r="M222" s="1302"/>
      <c r="X222" s="674"/>
      <c r="Y222" s="675"/>
      <c r="Z222" s="675"/>
      <c r="AA222" s="499"/>
      <c r="AB222" s="509" t="s">
        <v>1671</v>
      </c>
      <c r="AC222" s="474"/>
      <c r="AD222" s="499"/>
      <c r="AF222" s="499"/>
      <c r="AG222" s="540"/>
    </row>
    <row r="223" spans="1:33" s="472" customFormat="1" ht="23.25" x14ac:dyDescent="0.25">
      <c r="A223" s="525"/>
      <c r="B223" s="692" t="s">
        <v>1898</v>
      </c>
      <c r="C223" s="1303" t="s">
        <v>1899</v>
      </c>
      <c r="D223" s="1303"/>
      <c r="E223" s="1303"/>
      <c r="F223" s="693" t="s">
        <v>1947</v>
      </c>
      <c r="G223" s="694" t="s">
        <v>1901</v>
      </c>
      <c r="H223" s="694"/>
      <c r="I223" s="694">
        <v>-4017.31</v>
      </c>
      <c r="J223" s="694">
        <v>-4017.31</v>
      </c>
      <c r="K223" s="694"/>
      <c r="L223" s="695"/>
      <c r="M223" s="696"/>
      <c r="X223" s="674"/>
      <c r="Y223" s="675"/>
      <c r="Z223" s="675"/>
      <c r="AA223" s="499"/>
      <c r="AC223" s="474" t="s">
        <v>1899</v>
      </c>
      <c r="AD223" s="499"/>
      <c r="AF223" s="499"/>
      <c r="AG223" s="540"/>
    </row>
    <row r="224" spans="1:33" s="472" customFormat="1" ht="23.25" x14ac:dyDescent="0.25">
      <c r="A224" s="533" t="s">
        <v>875</v>
      </c>
      <c r="B224" s="704" t="s">
        <v>1948</v>
      </c>
      <c r="C224" s="1314" t="s">
        <v>1949</v>
      </c>
      <c r="D224" s="1314"/>
      <c r="E224" s="1314"/>
      <c r="F224" s="705" t="s">
        <v>1950</v>
      </c>
      <c r="G224" s="706">
        <v>0</v>
      </c>
      <c r="H224" s="706"/>
      <c r="I224" s="706">
        <v>0</v>
      </c>
      <c r="J224" s="706"/>
      <c r="K224" s="706"/>
      <c r="L224" s="707"/>
      <c r="M224" s="708"/>
      <c r="X224" s="674"/>
      <c r="Y224" s="675"/>
      <c r="Z224" s="675"/>
      <c r="AA224" s="499"/>
      <c r="AC224" s="474"/>
      <c r="AD224" s="499"/>
      <c r="AF224" s="499"/>
      <c r="AG224" s="540" t="s">
        <v>1949</v>
      </c>
    </row>
    <row r="225" spans="1:34" s="472" customFormat="1" ht="34.5" x14ac:dyDescent="0.25">
      <c r="A225" s="711" t="s">
        <v>1951</v>
      </c>
      <c r="B225" s="712" t="s">
        <v>1952</v>
      </c>
      <c r="C225" s="1315" t="s">
        <v>1953</v>
      </c>
      <c r="D225" s="1315"/>
      <c r="E225" s="1315"/>
      <c r="F225" s="713" t="s">
        <v>1954</v>
      </c>
      <c r="G225" s="714">
        <v>25.97</v>
      </c>
      <c r="H225" s="714"/>
      <c r="I225" s="714">
        <v>-8406.49</v>
      </c>
      <c r="J225" s="714"/>
      <c r="K225" s="714"/>
      <c r="L225" s="715"/>
      <c r="M225" s="716"/>
      <c r="X225" s="674"/>
      <c r="Y225" s="675"/>
      <c r="Z225" s="675"/>
      <c r="AA225" s="499"/>
      <c r="AC225" s="474"/>
      <c r="AD225" s="499"/>
      <c r="AF225" s="499"/>
      <c r="AG225" s="540"/>
      <c r="AH225" s="717" t="s">
        <v>1953</v>
      </c>
    </row>
    <row r="226" spans="1:34" s="472" customFormat="1" ht="23.25" x14ac:dyDescent="0.25">
      <c r="A226" s="525"/>
      <c r="B226" s="692" t="s">
        <v>1955</v>
      </c>
      <c r="C226" s="1303" t="s">
        <v>1956</v>
      </c>
      <c r="D226" s="1303"/>
      <c r="E226" s="1303"/>
      <c r="F226" s="693" t="s">
        <v>1957</v>
      </c>
      <c r="G226" s="694">
        <v>9.5</v>
      </c>
      <c r="H226" s="694"/>
      <c r="I226" s="694">
        <v>-188.48</v>
      </c>
      <c r="J226" s="694"/>
      <c r="K226" s="694"/>
      <c r="L226" s="695"/>
      <c r="M226" s="696"/>
      <c r="X226" s="674"/>
      <c r="Y226" s="675"/>
      <c r="Z226" s="675"/>
      <c r="AA226" s="499"/>
      <c r="AC226" s="474" t="s">
        <v>1956</v>
      </c>
      <c r="AD226" s="499"/>
      <c r="AF226" s="499"/>
      <c r="AG226" s="540"/>
      <c r="AH226" s="717"/>
    </row>
    <row r="227" spans="1:34" s="472" customFormat="1" ht="23.25" x14ac:dyDescent="0.25">
      <c r="A227" s="533" t="s">
        <v>878</v>
      </c>
      <c r="B227" s="704" t="s">
        <v>1958</v>
      </c>
      <c r="C227" s="1314" t="s">
        <v>1959</v>
      </c>
      <c r="D227" s="1314"/>
      <c r="E227" s="1314"/>
      <c r="F227" s="705" t="s">
        <v>1960</v>
      </c>
      <c r="G227" s="706">
        <v>0</v>
      </c>
      <c r="H227" s="706"/>
      <c r="I227" s="706">
        <v>0</v>
      </c>
      <c r="J227" s="706"/>
      <c r="K227" s="706"/>
      <c r="L227" s="707"/>
      <c r="M227" s="708"/>
      <c r="X227" s="674"/>
      <c r="Y227" s="675"/>
      <c r="Z227" s="675"/>
      <c r="AA227" s="499"/>
      <c r="AC227" s="474"/>
      <c r="AD227" s="499"/>
      <c r="AF227" s="499"/>
      <c r="AG227" s="540" t="s">
        <v>1959</v>
      </c>
      <c r="AH227" s="717"/>
    </row>
    <row r="228" spans="1:34" s="472" customFormat="1" ht="23.25" x14ac:dyDescent="0.25">
      <c r="A228" s="533" t="s">
        <v>878</v>
      </c>
      <c r="B228" s="704" t="s">
        <v>1961</v>
      </c>
      <c r="C228" s="1314" t="s">
        <v>1962</v>
      </c>
      <c r="D228" s="1314"/>
      <c r="E228" s="1314"/>
      <c r="F228" s="705" t="s">
        <v>1963</v>
      </c>
      <c r="G228" s="706">
        <v>0</v>
      </c>
      <c r="H228" s="706"/>
      <c r="I228" s="706">
        <v>0</v>
      </c>
      <c r="J228" s="706"/>
      <c r="K228" s="706"/>
      <c r="L228" s="707"/>
      <c r="M228" s="708"/>
      <c r="X228" s="674"/>
      <c r="Y228" s="675"/>
      <c r="Z228" s="675"/>
      <c r="AA228" s="499"/>
      <c r="AC228" s="474"/>
      <c r="AD228" s="499"/>
      <c r="AF228" s="499"/>
      <c r="AG228" s="540" t="s">
        <v>1962</v>
      </c>
      <c r="AH228" s="717"/>
    </row>
    <row r="229" spans="1:34" s="472" customFormat="1" ht="23.25" x14ac:dyDescent="0.25">
      <c r="A229" s="533" t="s">
        <v>878</v>
      </c>
      <c r="B229" s="704" t="s">
        <v>1964</v>
      </c>
      <c r="C229" s="1314" t="s">
        <v>1965</v>
      </c>
      <c r="D229" s="1314"/>
      <c r="E229" s="1314"/>
      <c r="F229" s="705" t="s">
        <v>1966</v>
      </c>
      <c r="G229" s="706">
        <v>0</v>
      </c>
      <c r="H229" s="706"/>
      <c r="I229" s="706">
        <v>0</v>
      </c>
      <c r="J229" s="706"/>
      <c r="K229" s="706"/>
      <c r="L229" s="707"/>
      <c r="M229" s="708"/>
      <c r="X229" s="674"/>
      <c r="Y229" s="675"/>
      <c r="Z229" s="675"/>
      <c r="AA229" s="499"/>
      <c r="AC229" s="474"/>
      <c r="AD229" s="499"/>
      <c r="AF229" s="499"/>
      <c r="AG229" s="540" t="s">
        <v>1965</v>
      </c>
      <c r="AH229" s="717"/>
    </row>
    <row r="230" spans="1:34" s="472" customFormat="1" ht="33.75" x14ac:dyDescent="0.25">
      <c r="A230" s="676" t="s">
        <v>932</v>
      </c>
      <c r="B230" s="677" t="s">
        <v>1464</v>
      </c>
      <c r="C230" s="1304" t="s">
        <v>1252</v>
      </c>
      <c r="D230" s="1304"/>
      <c r="E230" s="1304"/>
      <c r="F230" s="698">
        <v>-41.5</v>
      </c>
      <c r="G230" s="679" t="s">
        <v>1967</v>
      </c>
      <c r="H230" s="679"/>
      <c r="I230" s="679">
        <v>-887678</v>
      </c>
      <c r="J230" s="679"/>
      <c r="K230" s="680"/>
      <c r="L230" s="681">
        <v>0</v>
      </c>
      <c r="M230" s="681">
        <v>0</v>
      </c>
      <c r="X230" s="674"/>
      <c r="Y230" s="675"/>
      <c r="Z230" s="675"/>
      <c r="AA230" s="499" t="s">
        <v>1252</v>
      </c>
      <c r="AC230" s="474"/>
      <c r="AD230" s="499"/>
      <c r="AF230" s="499"/>
      <c r="AG230" s="540"/>
      <c r="AH230" s="717"/>
    </row>
    <row r="231" spans="1:34" s="472" customFormat="1" ht="15" x14ac:dyDescent="0.25">
      <c r="A231" s="560"/>
      <c r="B231" s="683"/>
      <c r="C231" s="684" t="s">
        <v>1968</v>
      </c>
      <c r="D231" s="685"/>
      <c r="E231" s="685"/>
      <c r="F231" s="685"/>
      <c r="G231" s="685"/>
      <c r="H231" s="685"/>
      <c r="I231" s="685"/>
      <c r="J231" s="685"/>
      <c r="K231" s="685"/>
      <c r="L231" s="685"/>
      <c r="M231" s="687"/>
      <c r="X231" s="674"/>
      <c r="Y231" s="675"/>
      <c r="Z231" s="675"/>
      <c r="AA231" s="499"/>
      <c r="AC231" s="474"/>
      <c r="AD231" s="499"/>
      <c r="AF231" s="499"/>
      <c r="AG231" s="540"/>
      <c r="AH231" s="717"/>
    </row>
    <row r="232" spans="1:34" s="472" customFormat="1" ht="15" x14ac:dyDescent="0.25">
      <c r="A232" s="1311" t="s">
        <v>1465</v>
      </c>
      <c r="B232" s="1312"/>
      <c r="C232" s="1312"/>
      <c r="D232" s="1312"/>
      <c r="E232" s="1312"/>
      <c r="F232" s="1312"/>
      <c r="G232" s="1312"/>
      <c r="H232" s="1312"/>
      <c r="I232" s="1312"/>
      <c r="J232" s="1312"/>
      <c r="K232" s="1312"/>
      <c r="L232" s="1312"/>
      <c r="M232" s="1313"/>
      <c r="X232" s="674"/>
      <c r="Y232" s="675" t="s">
        <v>1465</v>
      </c>
      <c r="Z232" s="675"/>
      <c r="AA232" s="499"/>
      <c r="AC232" s="474"/>
      <c r="AD232" s="499"/>
      <c r="AF232" s="499"/>
      <c r="AG232" s="540"/>
      <c r="AH232" s="717"/>
    </row>
    <row r="233" spans="1:34" s="472" customFormat="1" ht="57" x14ac:dyDescent="0.25">
      <c r="A233" s="676" t="s">
        <v>933</v>
      </c>
      <c r="B233" s="677" t="s">
        <v>1969</v>
      </c>
      <c r="C233" s="1304" t="s">
        <v>1970</v>
      </c>
      <c r="D233" s="1304"/>
      <c r="E233" s="1304"/>
      <c r="F233" s="678">
        <v>-1.4279999999999999</v>
      </c>
      <c r="G233" s="679" t="s">
        <v>1971</v>
      </c>
      <c r="H233" s="679" t="s">
        <v>1972</v>
      </c>
      <c r="I233" s="679">
        <v>-182639</v>
      </c>
      <c r="J233" s="679">
        <v>-14283</v>
      </c>
      <c r="K233" s="680" t="s">
        <v>1973</v>
      </c>
      <c r="L233" s="709">
        <v>1039.7328</v>
      </c>
      <c r="M233" s="690">
        <v>-1484.74</v>
      </c>
      <c r="X233" s="674"/>
      <c r="Y233" s="675"/>
      <c r="Z233" s="675"/>
      <c r="AA233" s="499" t="s">
        <v>1970</v>
      </c>
      <c r="AC233" s="474"/>
      <c r="AD233" s="499"/>
      <c r="AF233" s="499"/>
      <c r="AG233" s="540"/>
      <c r="AH233" s="717"/>
    </row>
    <row r="234" spans="1:34" s="472" customFormat="1" ht="15" x14ac:dyDescent="0.25">
      <c r="A234" s="682"/>
      <c r="B234" s="683"/>
      <c r="C234" s="684" t="s">
        <v>1974</v>
      </c>
      <c r="D234" s="685"/>
      <c r="E234" s="685"/>
      <c r="F234" s="685"/>
      <c r="G234" s="685"/>
      <c r="H234" s="685"/>
      <c r="I234" s="685"/>
      <c r="J234" s="685"/>
      <c r="K234" s="685"/>
      <c r="L234" s="685"/>
      <c r="M234" s="686"/>
      <c r="X234" s="674"/>
      <c r="Y234" s="675"/>
      <c r="Z234" s="675"/>
      <c r="AA234" s="499"/>
      <c r="AC234" s="474"/>
      <c r="AD234" s="499"/>
      <c r="AF234" s="499"/>
      <c r="AG234" s="540"/>
      <c r="AH234" s="717"/>
    </row>
    <row r="235" spans="1:34" s="472" customFormat="1" ht="15" x14ac:dyDescent="0.25">
      <c r="A235" s="560"/>
      <c r="B235" s="691" t="s">
        <v>1975</v>
      </c>
      <c r="C235" s="1301" t="s">
        <v>1976</v>
      </c>
      <c r="D235" s="1301"/>
      <c r="E235" s="1301"/>
      <c r="F235" s="1301"/>
      <c r="G235" s="1301"/>
      <c r="H235" s="1301"/>
      <c r="I235" s="1301"/>
      <c r="J235" s="1301"/>
      <c r="K235" s="1301"/>
      <c r="L235" s="1301"/>
      <c r="M235" s="1302"/>
      <c r="X235" s="674"/>
      <c r="Y235" s="675"/>
      <c r="Z235" s="675"/>
      <c r="AA235" s="499"/>
      <c r="AB235" s="509" t="s">
        <v>1976</v>
      </c>
      <c r="AC235" s="474"/>
      <c r="AD235" s="499"/>
      <c r="AF235" s="499"/>
      <c r="AG235" s="540"/>
      <c r="AH235" s="717"/>
    </row>
    <row r="236" spans="1:34" s="472" customFormat="1" ht="15" x14ac:dyDescent="0.25">
      <c r="A236" s="560"/>
      <c r="B236" s="691" t="s">
        <v>1977</v>
      </c>
      <c r="C236" s="1301" t="s">
        <v>1978</v>
      </c>
      <c r="D236" s="1301"/>
      <c r="E236" s="1301"/>
      <c r="F236" s="1301"/>
      <c r="G236" s="1301"/>
      <c r="H236" s="1301"/>
      <c r="I236" s="1301"/>
      <c r="J236" s="1301"/>
      <c r="K236" s="1301"/>
      <c r="L236" s="1301"/>
      <c r="M236" s="1302"/>
      <c r="X236" s="674"/>
      <c r="Y236" s="675"/>
      <c r="Z236" s="675"/>
      <c r="AA236" s="499"/>
      <c r="AB236" s="509" t="s">
        <v>1978</v>
      </c>
      <c r="AC236" s="474"/>
      <c r="AD236" s="499"/>
      <c r="AF236" s="499"/>
      <c r="AG236" s="540"/>
      <c r="AH236" s="717"/>
    </row>
    <row r="237" spans="1:34" s="472" customFormat="1" ht="15" x14ac:dyDescent="0.25">
      <c r="A237" s="560"/>
      <c r="B237" s="691" t="s">
        <v>1979</v>
      </c>
      <c r="C237" s="1301" t="s">
        <v>1980</v>
      </c>
      <c r="D237" s="1301"/>
      <c r="E237" s="1301"/>
      <c r="F237" s="1301"/>
      <c r="G237" s="1301"/>
      <c r="H237" s="1301"/>
      <c r="I237" s="1301"/>
      <c r="J237" s="1301"/>
      <c r="K237" s="1301"/>
      <c r="L237" s="1301"/>
      <c r="M237" s="1302"/>
      <c r="X237" s="674"/>
      <c r="Y237" s="675"/>
      <c r="Z237" s="675"/>
      <c r="AA237" s="499"/>
      <c r="AB237" s="509" t="s">
        <v>1980</v>
      </c>
      <c r="AC237" s="474"/>
      <c r="AD237" s="499"/>
      <c r="AF237" s="499"/>
      <c r="AG237" s="540"/>
      <c r="AH237" s="717"/>
    </row>
    <row r="238" spans="1:34" s="472" customFormat="1" ht="33.75" x14ac:dyDescent="0.25">
      <c r="A238" s="560"/>
      <c r="B238" s="691" t="s">
        <v>1670</v>
      </c>
      <c r="C238" s="1301" t="s">
        <v>1671</v>
      </c>
      <c r="D238" s="1301"/>
      <c r="E238" s="1301"/>
      <c r="F238" s="1301"/>
      <c r="G238" s="1301"/>
      <c r="H238" s="1301"/>
      <c r="I238" s="1301"/>
      <c r="J238" s="1301"/>
      <c r="K238" s="1301"/>
      <c r="L238" s="1301"/>
      <c r="M238" s="1302"/>
      <c r="X238" s="674"/>
      <c r="Y238" s="675"/>
      <c r="Z238" s="675"/>
      <c r="AA238" s="499"/>
      <c r="AB238" s="509" t="s">
        <v>1671</v>
      </c>
      <c r="AC238" s="474"/>
      <c r="AD238" s="499"/>
      <c r="AF238" s="499"/>
      <c r="AG238" s="540"/>
      <c r="AH238" s="717"/>
    </row>
    <row r="239" spans="1:34" s="472" customFormat="1" ht="23.25" x14ac:dyDescent="0.25">
      <c r="A239" s="525"/>
      <c r="B239" s="692" t="s">
        <v>1898</v>
      </c>
      <c r="C239" s="1303" t="s">
        <v>1899</v>
      </c>
      <c r="D239" s="1303"/>
      <c r="E239" s="1303"/>
      <c r="F239" s="693" t="s">
        <v>1981</v>
      </c>
      <c r="G239" s="694" t="s">
        <v>1901</v>
      </c>
      <c r="H239" s="694"/>
      <c r="I239" s="694">
        <v>-14283.2</v>
      </c>
      <c r="J239" s="694">
        <v>-14283.2</v>
      </c>
      <c r="K239" s="694"/>
      <c r="L239" s="695"/>
      <c r="M239" s="696"/>
      <c r="X239" s="674"/>
      <c r="Y239" s="675"/>
      <c r="Z239" s="675"/>
      <c r="AA239" s="499"/>
      <c r="AC239" s="474" t="s">
        <v>1899</v>
      </c>
      <c r="AD239" s="499"/>
      <c r="AF239" s="499"/>
      <c r="AG239" s="540"/>
      <c r="AH239" s="717"/>
    </row>
    <row r="240" spans="1:34" s="472" customFormat="1" ht="23.25" x14ac:dyDescent="0.25">
      <c r="A240" s="525"/>
      <c r="B240" s="692" t="s">
        <v>651</v>
      </c>
      <c r="C240" s="1303" t="s">
        <v>1676</v>
      </c>
      <c r="D240" s="1303"/>
      <c r="E240" s="1303"/>
      <c r="F240" s="693" t="s">
        <v>1982</v>
      </c>
      <c r="G240" s="694">
        <v>0</v>
      </c>
      <c r="H240" s="694">
        <v>0</v>
      </c>
      <c r="I240" s="694">
        <v>0</v>
      </c>
      <c r="J240" s="694"/>
      <c r="K240" s="694">
        <v>0</v>
      </c>
      <c r="L240" s="695"/>
      <c r="M240" s="696"/>
      <c r="X240" s="674"/>
      <c r="Y240" s="675"/>
      <c r="Z240" s="675"/>
      <c r="AA240" s="499"/>
      <c r="AC240" s="474" t="s">
        <v>1676</v>
      </c>
      <c r="AD240" s="499"/>
      <c r="AF240" s="499"/>
      <c r="AG240" s="540"/>
      <c r="AH240" s="717"/>
    </row>
    <row r="241" spans="1:34" s="472" customFormat="1" ht="23.25" x14ac:dyDescent="0.25">
      <c r="A241" s="525"/>
      <c r="B241" s="692" t="s">
        <v>1983</v>
      </c>
      <c r="C241" s="1303" t="s">
        <v>1984</v>
      </c>
      <c r="D241" s="1303"/>
      <c r="E241" s="1303"/>
      <c r="F241" s="693" t="s">
        <v>1985</v>
      </c>
      <c r="G241" s="694">
        <v>79.069999999999993</v>
      </c>
      <c r="H241" s="694" t="s">
        <v>1986</v>
      </c>
      <c r="I241" s="694">
        <v>-330.51</v>
      </c>
      <c r="J241" s="694"/>
      <c r="K241" s="694" t="s">
        <v>1987</v>
      </c>
      <c r="L241" s="695"/>
      <c r="M241" s="696"/>
      <c r="X241" s="674"/>
      <c r="Y241" s="675"/>
      <c r="Z241" s="675"/>
      <c r="AA241" s="499"/>
      <c r="AC241" s="474" t="s">
        <v>1984</v>
      </c>
      <c r="AD241" s="499"/>
      <c r="AF241" s="499"/>
      <c r="AG241" s="540"/>
      <c r="AH241" s="717"/>
    </row>
    <row r="242" spans="1:34" s="472" customFormat="1" ht="45.75" x14ac:dyDescent="0.25">
      <c r="A242" s="525"/>
      <c r="B242" s="692" t="s">
        <v>1988</v>
      </c>
      <c r="C242" s="1303" t="s">
        <v>1989</v>
      </c>
      <c r="D242" s="1303"/>
      <c r="E242" s="1303"/>
      <c r="F242" s="693" t="s">
        <v>1990</v>
      </c>
      <c r="G242" s="694">
        <v>70.010000000000005</v>
      </c>
      <c r="H242" s="694" t="s">
        <v>1991</v>
      </c>
      <c r="I242" s="694">
        <v>-394.16</v>
      </c>
      <c r="J242" s="694"/>
      <c r="K242" s="694" t="s">
        <v>1992</v>
      </c>
      <c r="L242" s="695"/>
      <c r="M242" s="696"/>
      <c r="X242" s="674"/>
      <c r="Y242" s="675"/>
      <c r="Z242" s="675"/>
      <c r="AA242" s="499"/>
      <c r="AC242" s="474" t="s">
        <v>1989</v>
      </c>
      <c r="AD242" s="499"/>
      <c r="AF242" s="499"/>
      <c r="AG242" s="540"/>
      <c r="AH242" s="717"/>
    </row>
    <row r="243" spans="1:34" s="472" customFormat="1" ht="57" x14ac:dyDescent="0.25">
      <c r="A243" s="525"/>
      <c r="B243" s="692" t="s">
        <v>1993</v>
      </c>
      <c r="C243" s="1303" t="s">
        <v>1994</v>
      </c>
      <c r="D243" s="1303"/>
      <c r="E243" s="1303"/>
      <c r="F243" s="693" t="s">
        <v>1995</v>
      </c>
      <c r="G243" s="694">
        <v>340</v>
      </c>
      <c r="H243" s="694" t="s">
        <v>1996</v>
      </c>
      <c r="I243" s="694">
        <v>-107987.4</v>
      </c>
      <c r="J243" s="694"/>
      <c r="K243" s="694" t="s">
        <v>1997</v>
      </c>
      <c r="L243" s="695"/>
      <c r="M243" s="696"/>
      <c r="X243" s="674"/>
      <c r="Y243" s="675"/>
      <c r="Z243" s="675"/>
      <c r="AA243" s="499"/>
      <c r="AC243" s="474" t="s">
        <v>1994</v>
      </c>
      <c r="AD243" s="499"/>
      <c r="AF243" s="499"/>
      <c r="AG243" s="540"/>
      <c r="AH243" s="717"/>
    </row>
    <row r="244" spans="1:34" s="472" customFormat="1" ht="34.5" x14ac:dyDescent="0.25">
      <c r="A244" s="525"/>
      <c r="B244" s="692" t="s">
        <v>1678</v>
      </c>
      <c r="C244" s="1303" t="s">
        <v>1679</v>
      </c>
      <c r="D244" s="1303"/>
      <c r="E244" s="1303"/>
      <c r="F244" s="693" t="s">
        <v>1998</v>
      </c>
      <c r="G244" s="694">
        <v>111.99</v>
      </c>
      <c r="H244" s="694" t="s">
        <v>1681</v>
      </c>
      <c r="I244" s="694">
        <v>-618.17999999999995</v>
      </c>
      <c r="J244" s="694"/>
      <c r="K244" s="694" t="s">
        <v>1999</v>
      </c>
      <c r="L244" s="695"/>
      <c r="M244" s="696"/>
      <c r="X244" s="674"/>
      <c r="Y244" s="675"/>
      <c r="Z244" s="675"/>
      <c r="AA244" s="499"/>
      <c r="AC244" s="474" t="s">
        <v>1679</v>
      </c>
      <c r="AD244" s="499"/>
      <c r="AF244" s="499"/>
      <c r="AG244" s="540"/>
      <c r="AH244" s="717"/>
    </row>
    <row r="245" spans="1:34" s="472" customFormat="1" ht="23.25" x14ac:dyDescent="0.25">
      <c r="A245" s="525"/>
      <c r="B245" s="692" t="s">
        <v>2000</v>
      </c>
      <c r="C245" s="1303" t="s">
        <v>2001</v>
      </c>
      <c r="D245" s="1303"/>
      <c r="E245" s="1303"/>
      <c r="F245" s="693" t="s">
        <v>2002</v>
      </c>
      <c r="G245" s="694">
        <v>26.5</v>
      </c>
      <c r="H245" s="694" t="s">
        <v>2003</v>
      </c>
      <c r="I245" s="694">
        <v>-1999.43</v>
      </c>
      <c r="J245" s="694"/>
      <c r="K245" s="694" t="s">
        <v>2004</v>
      </c>
      <c r="L245" s="695"/>
      <c r="M245" s="696"/>
      <c r="X245" s="674"/>
      <c r="Y245" s="675"/>
      <c r="Z245" s="675"/>
      <c r="AA245" s="499"/>
      <c r="AC245" s="474" t="s">
        <v>2001</v>
      </c>
      <c r="AD245" s="499"/>
      <c r="AF245" s="499"/>
      <c r="AG245" s="540"/>
      <c r="AH245" s="717"/>
    </row>
    <row r="246" spans="1:34" s="472" customFormat="1" ht="34.5" x14ac:dyDescent="0.25">
      <c r="A246" s="525"/>
      <c r="B246" s="692" t="s">
        <v>836</v>
      </c>
      <c r="C246" s="1303" t="s">
        <v>1766</v>
      </c>
      <c r="D246" s="1303"/>
      <c r="E246" s="1303"/>
      <c r="F246" s="693" t="s">
        <v>2005</v>
      </c>
      <c r="G246" s="694">
        <v>65.709999999999994</v>
      </c>
      <c r="H246" s="694" t="s">
        <v>1768</v>
      </c>
      <c r="I246" s="694">
        <v>-544.08000000000004</v>
      </c>
      <c r="J246" s="694"/>
      <c r="K246" s="694" t="s">
        <v>2006</v>
      </c>
      <c r="L246" s="695"/>
      <c r="M246" s="696"/>
      <c r="X246" s="674"/>
      <c r="Y246" s="675"/>
      <c r="Z246" s="675"/>
      <c r="AA246" s="499"/>
      <c r="AC246" s="474" t="s">
        <v>1766</v>
      </c>
      <c r="AD246" s="499"/>
      <c r="AF246" s="499"/>
      <c r="AG246" s="540"/>
      <c r="AH246" s="717"/>
    </row>
    <row r="247" spans="1:34" s="472" customFormat="1" ht="23.25" x14ac:dyDescent="0.25">
      <c r="A247" s="533" t="s">
        <v>878</v>
      </c>
      <c r="B247" s="704" t="s">
        <v>2007</v>
      </c>
      <c r="C247" s="1314" t="s">
        <v>2008</v>
      </c>
      <c r="D247" s="1314"/>
      <c r="E247" s="1314"/>
      <c r="F247" s="705" t="s">
        <v>2009</v>
      </c>
      <c r="G247" s="706">
        <v>0</v>
      </c>
      <c r="H247" s="706"/>
      <c r="I247" s="706">
        <v>0</v>
      </c>
      <c r="J247" s="706"/>
      <c r="K247" s="706"/>
      <c r="L247" s="707"/>
      <c r="M247" s="708"/>
      <c r="X247" s="674"/>
      <c r="Y247" s="675"/>
      <c r="Z247" s="675"/>
      <c r="AA247" s="499"/>
      <c r="AC247" s="474"/>
      <c r="AD247" s="499"/>
      <c r="AF247" s="499"/>
      <c r="AG247" s="540" t="s">
        <v>2008</v>
      </c>
      <c r="AH247" s="717"/>
    </row>
    <row r="248" spans="1:34" s="472" customFormat="1" ht="57" x14ac:dyDescent="0.25">
      <c r="A248" s="525"/>
      <c r="B248" s="692" t="s">
        <v>2010</v>
      </c>
      <c r="C248" s="1303" t="s">
        <v>2011</v>
      </c>
      <c r="D248" s="1303"/>
      <c r="E248" s="1303"/>
      <c r="F248" s="693" t="s">
        <v>2012</v>
      </c>
      <c r="G248" s="694">
        <v>183.68</v>
      </c>
      <c r="H248" s="694"/>
      <c r="I248" s="694">
        <v>-543.51</v>
      </c>
      <c r="J248" s="694"/>
      <c r="K248" s="694"/>
      <c r="L248" s="695"/>
      <c r="M248" s="696"/>
      <c r="X248" s="674"/>
      <c r="Y248" s="675"/>
      <c r="Z248" s="675"/>
      <c r="AA248" s="499"/>
      <c r="AC248" s="474" t="s">
        <v>2011</v>
      </c>
      <c r="AD248" s="499"/>
      <c r="AF248" s="499"/>
      <c r="AG248" s="540"/>
      <c r="AH248" s="717"/>
    </row>
    <row r="249" spans="1:34" s="472" customFormat="1" ht="23.25" x14ac:dyDescent="0.25">
      <c r="A249" s="533" t="s">
        <v>878</v>
      </c>
      <c r="B249" s="704" t="s">
        <v>2013</v>
      </c>
      <c r="C249" s="1314" t="s">
        <v>2014</v>
      </c>
      <c r="D249" s="1314"/>
      <c r="E249" s="1314"/>
      <c r="F249" s="705" t="s">
        <v>2015</v>
      </c>
      <c r="G249" s="706">
        <v>0</v>
      </c>
      <c r="H249" s="706"/>
      <c r="I249" s="706">
        <v>0</v>
      </c>
      <c r="J249" s="706"/>
      <c r="K249" s="706"/>
      <c r="L249" s="707"/>
      <c r="M249" s="708"/>
      <c r="X249" s="674"/>
      <c r="Y249" s="675"/>
      <c r="Z249" s="675"/>
      <c r="AA249" s="499"/>
      <c r="AC249" s="474"/>
      <c r="AD249" s="499"/>
      <c r="AF249" s="499"/>
      <c r="AG249" s="540" t="s">
        <v>2014</v>
      </c>
      <c r="AH249" s="717"/>
    </row>
    <row r="250" spans="1:34" s="472" customFormat="1" ht="22.5" x14ac:dyDescent="0.25">
      <c r="A250" s="533" t="s">
        <v>875</v>
      </c>
      <c r="B250" s="704" t="s">
        <v>2016</v>
      </c>
      <c r="C250" s="1314" t="s">
        <v>2017</v>
      </c>
      <c r="D250" s="1314"/>
      <c r="E250" s="1314"/>
      <c r="F250" s="705" t="s">
        <v>1950</v>
      </c>
      <c r="G250" s="706">
        <v>0</v>
      </c>
      <c r="H250" s="706"/>
      <c r="I250" s="706">
        <v>0</v>
      </c>
      <c r="J250" s="706"/>
      <c r="K250" s="706"/>
      <c r="L250" s="707"/>
      <c r="M250" s="708"/>
      <c r="X250" s="674"/>
      <c r="Y250" s="675"/>
      <c r="Z250" s="675"/>
      <c r="AA250" s="499"/>
      <c r="AC250" s="474"/>
      <c r="AD250" s="499"/>
      <c r="AF250" s="499"/>
      <c r="AG250" s="540" t="s">
        <v>2017</v>
      </c>
      <c r="AH250" s="717"/>
    </row>
    <row r="251" spans="1:34" s="472" customFormat="1" ht="57" x14ac:dyDescent="0.25">
      <c r="A251" s="676" t="s">
        <v>934</v>
      </c>
      <c r="B251" s="677" t="s">
        <v>2018</v>
      </c>
      <c r="C251" s="1304" t="s">
        <v>2019</v>
      </c>
      <c r="D251" s="1304"/>
      <c r="E251" s="1304"/>
      <c r="F251" s="678">
        <v>-0.252</v>
      </c>
      <c r="G251" s="679" t="s">
        <v>2020</v>
      </c>
      <c r="H251" s="679" t="s">
        <v>2021</v>
      </c>
      <c r="I251" s="679">
        <v>-97822</v>
      </c>
      <c r="J251" s="679">
        <v>-7470</v>
      </c>
      <c r="K251" s="680" t="s">
        <v>2022</v>
      </c>
      <c r="L251" s="709">
        <v>3081.2808</v>
      </c>
      <c r="M251" s="690">
        <v>-776.48</v>
      </c>
      <c r="X251" s="674"/>
      <c r="Y251" s="675"/>
      <c r="Z251" s="675"/>
      <c r="AA251" s="499" t="s">
        <v>2019</v>
      </c>
      <c r="AC251" s="474"/>
      <c r="AD251" s="499"/>
      <c r="AF251" s="499"/>
      <c r="AG251" s="540"/>
      <c r="AH251" s="717"/>
    </row>
    <row r="252" spans="1:34" s="472" customFormat="1" ht="15" x14ac:dyDescent="0.25">
      <c r="A252" s="682"/>
      <c r="B252" s="683"/>
      <c r="C252" s="684" t="s">
        <v>2023</v>
      </c>
      <c r="D252" s="685"/>
      <c r="E252" s="685"/>
      <c r="F252" s="685"/>
      <c r="G252" s="685"/>
      <c r="H252" s="685"/>
      <c r="I252" s="685"/>
      <c r="J252" s="685"/>
      <c r="K252" s="685"/>
      <c r="L252" s="685"/>
      <c r="M252" s="686"/>
      <c r="X252" s="674"/>
      <c r="Y252" s="675"/>
      <c r="Z252" s="675"/>
      <c r="AA252" s="499"/>
      <c r="AC252" s="474"/>
      <c r="AD252" s="499"/>
      <c r="AF252" s="499"/>
      <c r="AG252" s="540"/>
      <c r="AH252" s="717"/>
    </row>
    <row r="253" spans="1:34" s="472" customFormat="1" ht="15" x14ac:dyDescent="0.25">
      <c r="A253" s="560"/>
      <c r="B253" s="691" t="s">
        <v>1975</v>
      </c>
      <c r="C253" s="1301" t="s">
        <v>1976</v>
      </c>
      <c r="D253" s="1301"/>
      <c r="E253" s="1301"/>
      <c r="F253" s="1301"/>
      <c r="G253" s="1301"/>
      <c r="H253" s="1301"/>
      <c r="I253" s="1301"/>
      <c r="J253" s="1301"/>
      <c r="K253" s="1301"/>
      <c r="L253" s="1301"/>
      <c r="M253" s="1302"/>
      <c r="X253" s="674"/>
      <c r="Y253" s="675"/>
      <c r="Z253" s="675"/>
      <c r="AA253" s="499"/>
      <c r="AB253" s="509" t="s">
        <v>1976</v>
      </c>
      <c r="AC253" s="474"/>
      <c r="AD253" s="499"/>
      <c r="AF253" s="499"/>
      <c r="AG253" s="540"/>
      <c r="AH253" s="717"/>
    </row>
    <row r="254" spans="1:34" s="472" customFormat="1" ht="15" x14ac:dyDescent="0.25">
      <c r="A254" s="560"/>
      <c r="B254" s="691" t="s">
        <v>1977</v>
      </c>
      <c r="C254" s="1301" t="s">
        <v>1978</v>
      </c>
      <c r="D254" s="1301"/>
      <c r="E254" s="1301"/>
      <c r="F254" s="1301"/>
      <c r="G254" s="1301"/>
      <c r="H254" s="1301"/>
      <c r="I254" s="1301"/>
      <c r="J254" s="1301"/>
      <c r="K254" s="1301"/>
      <c r="L254" s="1301"/>
      <c r="M254" s="1302"/>
      <c r="X254" s="674"/>
      <c r="Y254" s="675"/>
      <c r="Z254" s="675"/>
      <c r="AA254" s="499"/>
      <c r="AB254" s="509" t="s">
        <v>1978</v>
      </c>
      <c r="AC254" s="474"/>
      <c r="AD254" s="499"/>
      <c r="AF254" s="499"/>
      <c r="AG254" s="540"/>
      <c r="AH254" s="717"/>
    </row>
    <row r="255" spans="1:34" s="472" customFormat="1" ht="15" x14ac:dyDescent="0.25">
      <c r="A255" s="560"/>
      <c r="B255" s="691" t="s">
        <v>1979</v>
      </c>
      <c r="C255" s="1301" t="s">
        <v>1980</v>
      </c>
      <c r="D255" s="1301"/>
      <c r="E255" s="1301"/>
      <c r="F255" s="1301"/>
      <c r="G255" s="1301"/>
      <c r="H255" s="1301"/>
      <c r="I255" s="1301"/>
      <c r="J255" s="1301"/>
      <c r="K255" s="1301"/>
      <c r="L255" s="1301"/>
      <c r="M255" s="1302"/>
      <c r="X255" s="674"/>
      <c r="Y255" s="675"/>
      <c r="Z255" s="675"/>
      <c r="AA255" s="499"/>
      <c r="AB255" s="509" t="s">
        <v>1980</v>
      </c>
      <c r="AC255" s="474"/>
      <c r="AD255" s="499"/>
      <c r="AF255" s="499"/>
      <c r="AG255" s="540"/>
      <c r="AH255" s="717"/>
    </row>
    <row r="256" spans="1:34" s="472" customFormat="1" ht="33.75" x14ac:dyDescent="0.25">
      <c r="A256" s="560"/>
      <c r="B256" s="691" t="s">
        <v>1670</v>
      </c>
      <c r="C256" s="1301" t="s">
        <v>1671</v>
      </c>
      <c r="D256" s="1301"/>
      <c r="E256" s="1301"/>
      <c r="F256" s="1301"/>
      <c r="G256" s="1301"/>
      <c r="H256" s="1301"/>
      <c r="I256" s="1301"/>
      <c r="J256" s="1301"/>
      <c r="K256" s="1301"/>
      <c r="L256" s="1301"/>
      <c r="M256" s="1302"/>
      <c r="X256" s="674"/>
      <c r="Y256" s="675"/>
      <c r="Z256" s="675"/>
      <c r="AA256" s="499"/>
      <c r="AB256" s="509" t="s">
        <v>1671</v>
      </c>
      <c r="AC256" s="474"/>
      <c r="AD256" s="499"/>
      <c r="AF256" s="499"/>
      <c r="AG256" s="540"/>
      <c r="AH256" s="717"/>
    </row>
    <row r="257" spans="1:34" s="472" customFormat="1" ht="23.25" x14ac:dyDescent="0.25">
      <c r="A257" s="525"/>
      <c r="B257" s="692" t="s">
        <v>1898</v>
      </c>
      <c r="C257" s="1303" t="s">
        <v>1899</v>
      </c>
      <c r="D257" s="1303"/>
      <c r="E257" s="1303"/>
      <c r="F257" s="693" t="s">
        <v>2024</v>
      </c>
      <c r="G257" s="694" t="s">
        <v>1901</v>
      </c>
      <c r="H257" s="694"/>
      <c r="I257" s="694">
        <v>-7469.74</v>
      </c>
      <c r="J257" s="694">
        <v>-7469.74</v>
      </c>
      <c r="K257" s="694"/>
      <c r="L257" s="695"/>
      <c r="M257" s="696"/>
      <c r="X257" s="674"/>
      <c r="Y257" s="675"/>
      <c r="Z257" s="675"/>
      <c r="AA257" s="499"/>
      <c r="AC257" s="474" t="s">
        <v>1899</v>
      </c>
      <c r="AD257" s="499"/>
      <c r="AF257" s="499"/>
      <c r="AG257" s="540"/>
      <c r="AH257" s="717"/>
    </row>
    <row r="258" spans="1:34" s="472" customFormat="1" ht="23.25" x14ac:dyDescent="0.25">
      <c r="A258" s="525"/>
      <c r="B258" s="692" t="s">
        <v>651</v>
      </c>
      <c r="C258" s="1303" t="s">
        <v>1676</v>
      </c>
      <c r="D258" s="1303"/>
      <c r="E258" s="1303"/>
      <c r="F258" s="693" t="s">
        <v>2025</v>
      </c>
      <c r="G258" s="694">
        <v>0</v>
      </c>
      <c r="H258" s="694">
        <v>0</v>
      </c>
      <c r="I258" s="694">
        <v>0</v>
      </c>
      <c r="J258" s="694"/>
      <c r="K258" s="694">
        <v>0</v>
      </c>
      <c r="L258" s="695"/>
      <c r="M258" s="696"/>
      <c r="X258" s="674"/>
      <c r="Y258" s="675"/>
      <c r="Z258" s="675"/>
      <c r="AA258" s="499"/>
      <c r="AC258" s="474" t="s">
        <v>1676</v>
      </c>
      <c r="AD258" s="499"/>
      <c r="AF258" s="499"/>
      <c r="AG258" s="540"/>
      <c r="AH258" s="717"/>
    </row>
    <row r="259" spans="1:34" s="472" customFormat="1" ht="23.25" x14ac:dyDescent="0.25">
      <c r="A259" s="525"/>
      <c r="B259" s="692" t="s">
        <v>1983</v>
      </c>
      <c r="C259" s="1303" t="s">
        <v>1984</v>
      </c>
      <c r="D259" s="1303"/>
      <c r="E259" s="1303"/>
      <c r="F259" s="693" t="s">
        <v>2026</v>
      </c>
      <c r="G259" s="694">
        <v>79.069999999999993</v>
      </c>
      <c r="H259" s="694" t="s">
        <v>1986</v>
      </c>
      <c r="I259" s="694">
        <v>-58.51</v>
      </c>
      <c r="J259" s="694"/>
      <c r="K259" s="694" t="s">
        <v>2027</v>
      </c>
      <c r="L259" s="695"/>
      <c r="M259" s="696"/>
      <c r="X259" s="674"/>
      <c r="Y259" s="675"/>
      <c r="Z259" s="675"/>
      <c r="AA259" s="499"/>
      <c r="AC259" s="474" t="s">
        <v>1984</v>
      </c>
      <c r="AD259" s="499"/>
      <c r="AF259" s="499"/>
      <c r="AG259" s="540"/>
      <c r="AH259" s="717"/>
    </row>
    <row r="260" spans="1:34" s="472" customFormat="1" ht="45.75" x14ac:dyDescent="0.25">
      <c r="A260" s="525"/>
      <c r="B260" s="692" t="s">
        <v>1988</v>
      </c>
      <c r="C260" s="1303" t="s">
        <v>1989</v>
      </c>
      <c r="D260" s="1303"/>
      <c r="E260" s="1303"/>
      <c r="F260" s="693" t="s">
        <v>2028</v>
      </c>
      <c r="G260" s="694">
        <v>70.010000000000005</v>
      </c>
      <c r="H260" s="694" t="s">
        <v>1991</v>
      </c>
      <c r="I260" s="694">
        <v>-69.31</v>
      </c>
      <c r="J260" s="694"/>
      <c r="K260" s="694" t="s">
        <v>2029</v>
      </c>
      <c r="L260" s="695"/>
      <c r="M260" s="696"/>
      <c r="X260" s="674"/>
      <c r="Y260" s="675"/>
      <c r="Z260" s="675"/>
      <c r="AA260" s="499"/>
      <c r="AC260" s="474" t="s">
        <v>1989</v>
      </c>
      <c r="AD260" s="499"/>
      <c r="AF260" s="499"/>
      <c r="AG260" s="540"/>
      <c r="AH260" s="717"/>
    </row>
    <row r="261" spans="1:34" s="472" customFormat="1" ht="57" x14ac:dyDescent="0.25">
      <c r="A261" s="525"/>
      <c r="B261" s="692" t="s">
        <v>1993</v>
      </c>
      <c r="C261" s="1303" t="s">
        <v>1994</v>
      </c>
      <c r="D261" s="1303"/>
      <c r="E261" s="1303"/>
      <c r="F261" s="693" t="s">
        <v>2030</v>
      </c>
      <c r="G261" s="694">
        <v>340</v>
      </c>
      <c r="H261" s="694" t="s">
        <v>1996</v>
      </c>
      <c r="I261" s="694">
        <v>-59323.199999999997</v>
      </c>
      <c r="J261" s="694"/>
      <c r="K261" s="694" t="s">
        <v>2031</v>
      </c>
      <c r="L261" s="695"/>
      <c r="M261" s="696"/>
      <c r="X261" s="674"/>
      <c r="Y261" s="675"/>
      <c r="Z261" s="675"/>
      <c r="AA261" s="499"/>
      <c r="AC261" s="474" t="s">
        <v>1994</v>
      </c>
      <c r="AD261" s="499"/>
      <c r="AF261" s="499"/>
      <c r="AG261" s="540"/>
      <c r="AH261" s="717"/>
    </row>
    <row r="262" spans="1:34" s="472" customFormat="1" ht="34.5" x14ac:dyDescent="0.25">
      <c r="A262" s="525"/>
      <c r="B262" s="692" t="s">
        <v>1678</v>
      </c>
      <c r="C262" s="1303" t="s">
        <v>1679</v>
      </c>
      <c r="D262" s="1303"/>
      <c r="E262" s="1303"/>
      <c r="F262" s="693" t="s">
        <v>2032</v>
      </c>
      <c r="G262" s="694">
        <v>111.99</v>
      </c>
      <c r="H262" s="694" t="s">
        <v>1681</v>
      </c>
      <c r="I262" s="694">
        <v>-122.07</v>
      </c>
      <c r="J262" s="694"/>
      <c r="K262" s="694" t="s">
        <v>2033</v>
      </c>
      <c r="L262" s="695"/>
      <c r="M262" s="696"/>
      <c r="X262" s="674"/>
      <c r="Y262" s="675"/>
      <c r="Z262" s="675"/>
      <c r="AA262" s="499"/>
      <c r="AC262" s="474" t="s">
        <v>1679</v>
      </c>
      <c r="AD262" s="499"/>
      <c r="AF262" s="499"/>
      <c r="AG262" s="540"/>
      <c r="AH262" s="717"/>
    </row>
    <row r="263" spans="1:34" s="472" customFormat="1" ht="23.25" x14ac:dyDescent="0.25">
      <c r="A263" s="525"/>
      <c r="B263" s="692" t="s">
        <v>2000</v>
      </c>
      <c r="C263" s="1303" t="s">
        <v>2001</v>
      </c>
      <c r="D263" s="1303"/>
      <c r="E263" s="1303"/>
      <c r="F263" s="693" t="s">
        <v>2034</v>
      </c>
      <c r="G263" s="694">
        <v>26.5</v>
      </c>
      <c r="H263" s="694" t="s">
        <v>2003</v>
      </c>
      <c r="I263" s="694">
        <v>-352.98</v>
      </c>
      <c r="J263" s="694"/>
      <c r="K263" s="694" t="s">
        <v>2035</v>
      </c>
      <c r="L263" s="695"/>
      <c r="M263" s="696"/>
      <c r="X263" s="674"/>
      <c r="Y263" s="675"/>
      <c r="Z263" s="675"/>
      <c r="AA263" s="499"/>
      <c r="AC263" s="474" t="s">
        <v>2001</v>
      </c>
      <c r="AD263" s="499"/>
      <c r="AF263" s="499"/>
      <c r="AG263" s="540"/>
      <c r="AH263" s="717"/>
    </row>
    <row r="264" spans="1:34" s="472" customFormat="1" ht="34.5" x14ac:dyDescent="0.25">
      <c r="A264" s="525"/>
      <c r="B264" s="692" t="s">
        <v>836</v>
      </c>
      <c r="C264" s="1303" t="s">
        <v>1766</v>
      </c>
      <c r="D264" s="1303"/>
      <c r="E264" s="1303"/>
      <c r="F264" s="693" t="s">
        <v>2036</v>
      </c>
      <c r="G264" s="694">
        <v>65.709999999999994</v>
      </c>
      <c r="H264" s="694" t="s">
        <v>1768</v>
      </c>
      <c r="I264" s="694">
        <v>-107.76</v>
      </c>
      <c r="J264" s="694"/>
      <c r="K264" s="694" t="s">
        <v>2037</v>
      </c>
      <c r="L264" s="695"/>
      <c r="M264" s="696"/>
      <c r="X264" s="674"/>
      <c r="Y264" s="675"/>
      <c r="Z264" s="675"/>
      <c r="AA264" s="499"/>
      <c r="AC264" s="474" t="s">
        <v>1766</v>
      </c>
      <c r="AD264" s="499"/>
      <c r="AF264" s="499"/>
      <c r="AG264" s="540"/>
      <c r="AH264" s="717"/>
    </row>
    <row r="265" spans="1:34" s="472" customFormat="1" ht="23.25" x14ac:dyDescent="0.25">
      <c r="A265" s="533" t="s">
        <v>878</v>
      </c>
      <c r="B265" s="704" t="s">
        <v>2007</v>
      </c>
      <c r="C265" s="1314" t="s">
        <v>2008</v>
      </c>
      <c r="D265" s="1314"/>
      <c r="E265" s="1314"/>
      <c r="F265" s="705" t="s">
        <v>2038</v>
      </c>
      <c r="G265" s="706">
        <v>0</v>
      </c>
      <c r="H265" s="706"/>
      <c r="I265" s="706">
        <v>0</v>
      </c>
      <c r="J265" s="706"/>
      <c r="K265" s="706"/>
      <c r="L265" s="707"/>
      <c r="M265" s="708"/>
      <c r="X265" s="674"/>
      <c r="Y265" s="675"/>
      <c r="Z265" s="675"/>
      <c r="AA265" s="499"/>
      <c r="AC265" s="474"/>
      <c r="AD265" s="499"/>
      <c r="AF265" s="499"/>
      <c r="AG265" s="540" t="s">
        <v>2008</v>
      </c>
      <c r="AH265" s="717"/>
    </row>
    <row r="266" spans="1:34" s="472" customFormat="1" ht="57" x14ac:dyDescent="0.25">
      <c r="A266" s="525"/>
      <c r="B266" s="692" t="s">
        <v>2010</v>
      </c>
      <c r="C266" s="1303" t="s">
        <v>2011</v>
      </c>
      <c r="D266" s="1303"/>
      <c r="E266" s="1303"/>
      <c r="F266" s="693" t="s">
        <v>2039</v>
      </c>
      <c r="G266" s="694">
        <v>183.68</v>
      </c>
      <c r="H266" s="694"/>
      <c r="I266" s="694">
        <v>-299.95</v>
      </c>
      <c r="J266" s="694"/>
      <c r="K266" s="694"/>
      <c r="L266" s="695"/>
      <c r="M266" s="696"/>
      <c r="X266" s="674"/>
      <c r="Y266" s="675"/>
      <c r="Z266" s="675"/>
      <c r="AA266" s="499"/>
      <c r="AC266" s="474" t="s">
        <v>2011</v>
      </c>
      <c r="AD266" s="499"/>
      <c r="AF266" s="499"/>
      <c r="AG266" s="540"/>
      <c r="AH266" s="717"/>
    </row>
    <row r="267" spans="1:34" s="472" customFormat="1" ht="23.25" x14ac:dyDescent="0.25">
      <c r="A267" s="533" t="s">
        <v>878</v>
      </c>
      <c r="B267" s="704" t="s">
        <v>2013</v>
      </c>
      <c r="C267" s="1314" t="s">
        <v>2014</v>
      </c>
      <c r="D267" s="1314"/>
      <c r="E267" s="1314"/>
      <c r="F267" s="705" t="s">
        <v>2040</v>
      </c>
      <c r="G267" s="706">
        <v>0</v>
      </c>
      <c r="H267" s="706"/>
      <c r="I267" s="706">
        <v>0</v>
      </c>
      <c r="J267" s="706"/>
      <c r="K267" s="706"/>
      <c r="L267" s="707"/>
      <c r="M267" s="708"/>
      <c r="X267" s="674"/>
      <c r="Y267" s="675"/>
      <c r="Z267" s="675"/>
      <c r="AA267" s="499"/>
      <c r="AC267" s="474"/>
      <c r="AD267" s="499"/>
      <c r="AF267" s="499"/>
      <c r="AG267" s="540" t="s">
        <v>2014</v>
      </c>
      <c r="AH267" s="717"/>
    </row>
    <row r="268" spans="1:34" s="472" customFormat="1" ht="22.5" x14ac:dyDescent="0.25">
      <c r="A268" s="533" t="s">
        <v>875</v>
      </c>
      <c r="B268" s="704" t="s">
        <v>2016</v>
      </c>
      <c r="C268" s="1314" t="s">
        <v>2017</v>
      </c>
      <c r="D268" s="1314"/>
      <c r="E268" s="1314"/>
      <c r="F268" s="705" t="s">
        <v>1950</v>
      </c>
      <c r="G268" s="706">
        <v>0</v>
      </c>
      <c r="H268" s="706"/>
      <c r="I268" s="706">
        <v>0</v>
      </c>
      <c r="J268" s="706"/>
      <c r="K268" s="706"/>
      <c r="L268" s="707"/>
      <c r="M268" s="708"/>
      <c r="X268" s="674"/>
      <c r="Y268" s="675"/>
      <c r="Z268" s="675"/>
      <c r="AA268" s="499"/>
      <c r="AC268" s="474"/>
      <c r="AD268" s="499"/>
      <c r="AF268" s="499"/>
      <c r="AG268" s="540" t="s">
        <v>2017</v>
      </c>
      <c r="AH268" s="717"/>
    </row>
    <row r="269" spans="1:34" s="472" customFormat="1" ht="45" x14ac:dyDescent="0.25">
      <c r="A269" s="676" t="s">
        <v>935</v>
      </c>
      <c r="B269" s="677" t="s">
        <v>2041</v>
      </c>
      <c r="C269" s="1304" t="s">
        <v>1269</v>
      </c>
      <c r="D269" s="1304"/>
      <c r="E269" s="1304"/>
      <c r="F269" s="697">
        <v>-5.04</v>
      </c>
      <c r="G269" s="679">
        <v>480</v>
      </c>
      <c r="H269" s="679"/>
      <c r="I269" s="679">
        <v>-2419</v>
      </c>
      <c r="J269" s="679"/>
      <c r="K269" s="680"/>
      <c r="L269" s="681">
        <v>0</v>
      </c>
      <c r="M269" s="681">
        <v>0</v>
      </c>
      <c r="X269" s="674"/>
      <c r="Y269" s="675"/>
      <c r="Z269" s="675"/>
      <c r="AA269" s="499" t="s">
        <v>1269</v>
      </c>
      <c r="AC269" s="474"/>
      <c r="AD269" s="499"/>
      <c r="AF269" s="499"/>
      <c r="AG269" s="540"/>
      <c r="AH269" s="717"/>
    </row>
    <row r="270" spans="1:34" s="472" customFormat="1" ht="15" x14ac:dyDescent="0.25">
      <c r="A270" s="682"/>
      <c r="B270" s="683"/>
      <c r="C270" s="684" t="s">
        <v>2042</v>
      </c>
      <c r="D270" s="685"/>
      <c r="E270" s="685"/>
      <c r="F270" s="685"/>
      <c r="G270" s="685"/>
      <c r="H270" s="685"/>
      <c r="I270" s="685"/>
      <c r="J270" s="685"/>
      <c r="K270" s="685"/>
      <c r="L270" s="685"/>
      <c r="M270" s="686"/>
      <c r="X270" s="674"/>
      <c r="Y270" s="675"/>
      <c r="Z270" s="675"/>
      <c r="AA270" s="499"/>
      <c r="AC270" s="474"/>
      <c r="AD270" s="499"/>
      <c r="AF270" s="499"/>
      <c r="AG270" s="540"/>
      <c r="AH270" s="717"/>
    </row>
    <row r="271" spans="1:34" s="472" customFormat="1" ht="45" x14ac:dyDescent="0.25">
      <c r="A271" s="676" t="s">
        <v>1063</v>
      </c>
      <c r="B271" s="677" t="s">
        <v>2043</v>
      </c>
      <c r="C271" s="1304" t="s">
        <v>1272</v>
      </c>
      <c r="D271" s="1304"/>
      <c r="E271" s="1304"/>
      <c r="F271" s="698">
        <v>-3.5</v>
      </c>
      <c r="G271" s="679">
        <v>2.44</v>
      </c>
      <c r="H271" s="679"/>
      <c r="I271" s="679">
        <v>-9</v>
      </c>
      <c r="J271" s="679"/>
      <c r="K271" s="680"/>
      <c r="L271" s="681">
        <v>0</v>
      </c>
      <c r="M271" s="681">
        <v>0</v>
      </c>
      <c r="X271" s="674"/>
      <c r="Y271" s="675"/>
      <c r="Z271" s="675"/>
      <c r="AA271" s="499" t="s">
        <v>1272</v>
      </c>
      <c r="AC271" s="474"/>
      <c r="AD271" s="499"/>
      <c r="AF271" s="499"/>
      <c r="AG271" s="540"/>
      <c r="AH271" s="717"/>
    </row>
    <row r="272" spans="1:34" s="472" customFormat="1" ht="15" x14ac:dyDescent="0.25">
      <c r="A272" s="682"/>
      <c r="B272" s="683"/>
      <c r="C272" s="684" t="s">
        <v>2044</v>
      </c>
      <c r="D272" s="685"/>
      <c r="E272" s="685"/>
      <c r="F272" s="685"/>
      <c r="G272" s="685"/>
      <c r="H272" s="685"/>
      <c r="I272" s="685"/>
      <c r="J272" s="685"/>
      <c r="K272" s="685"/>
      <c r="L272" s="685"/>
      <c r="M272" s="686"/>
      <c r="X272" s="674"/>
      <c r="Y272" s="675"/>
      <c r="Z272" s="675"/>
      <c r="AA272" s="499"/>
      <c r="AC272" s="474"/>
      <c r="AD272" s="499"/>
      <c r="AF272" s="499"/>
      <c r="AG272" s="540"/>
      <c r="AH272" s="717"/>
    </row>
    <row r="273" spans="1:34" s="472" customFormat="1" ht="45.75" x14ac:dyDescent="0.25">
      <c r="A273" s="676" t="s">
        <v>1068</v>
      </c>
      <c r="B273" s="677" t="s">
        <v>2045</v>
      </c>
      <c r="C273" s="1304" t="s">
        <v>2046</v>
      </c>
      <c r="D273" s="1304"/>
      <c r="E273" s="1304"/>
      <c r="F273" s="697">
        <v>-1.68</v>
      </c>
      <c r="G273" s="679" t="s">
        <v>2047</v>
      </c>
      <c r="H273" s="679" t="s">
        <v>2048</v>
      </c>
      <c r="I273" s="679">
        <v>-18805</v>
      </c>
      <c r="J273" s="679">
        <v>-2522</v>
      </c>
      <c r="K273" s="680" t="s">
        <v>2049</v>
      </c>
      <c r="L273" s="689">
        <v>156.04499999999999</v>
      </c>
      <c r="M273" s="690">
        <v>-262.16000000000003</v>
      </c>
      <c r="X273" s="674"/>
      <c r="Y273" s="675"/>
      <c r="Z273" s="675"/>
      <c r="AA273" s="499" t="s">
        <v>2046</v>
      </c>
      <c r="AC273" s="474"/>
      <c r="AD273" s="499"/>
      <c r="AF273" s="499"/>
      <c r="AG273" s="540"/>
      <c r="AH273" s="717"/>
    </row>
    <row r="274" spans="1:34" s="472" customFormat="1" ht="15" x14ac:dyDescent="0.25">
      <c r="A274" s="682"/>
      <c r="B274" s="683"/>
      <c r="C274" s="684" t="s">
        <v>2050</v>
      </c>
      <c r="D274" s="685"/>
      <c r="E274" s="685"/>
      <c r="F274" s="685"/>
      <c r="G274" s="685"/>
      <c r="H274" s="685"/>
      <c r="I274" s="685"/>
      <c r="J274" s="685"/>
      <c r="K274" s="685"/>
      <c r="L274" s="685"/>
      <c r="M274" s="686"/>
      <c r="X274" s="674"/>
      <c r="Y274" s="675"/>
      <c r="Z274" s="675"/>
      <c r="AA274" s="499"/>
      <c r="AC274" s="474"/>
      <c r="AD274" s="499"/>
      <c r="AF274" s="499"/>
      <c r="AG274" s="540"/>
      <c r="AH274" s="717"/>
    </row>
    <row r="275" spans="1:34" s="472" customFormat="1" ht="15" x14ac:dyDescent="0.25">
      <c r="A275" s="560"/>
      <c r="B275" s="683"/>
      <c r="C275" s="684" t="s">
        <v>2051</v>
      </c>
      <c r="D275" s="685"/>
      <c r="E275" s="685"/>
      <c r="F275" s="685"/>
      <c r="G275" s="685"/>
      <c r="H275" s="685"/>
      <c r="I275" s="685"/>
      <c r="J275" s="685"/>
      <c r="K275" s="685"/>
      <c r="L275" s="685"/>
      <c r="M275" s="687"/>
      <c r="X275" s="674"/>
      <c r="Y275" s="675"/>
      <c r="Z275" s="675"/>
      <c r="AA275" s="499"/>
      <c r="AC275" s="474"/>
      <c r="AD275" s="499"/>
      <c r="AF275" s="499"/>
      <c r="AG275" s="540"/>
      <c r="AH275" s="717"/>
    </row>
    <row r="276" spans="1:34" s="472" customFormat="1" ht="33.75" x14ac:dyDescent="0.25">
      <c r="A276" s="560"/>
      <c r="B276" s="691" t="s">
        <v>1670</v>
      </c>
      <c r="C276" s="1301" t="s">
        <v>1671</v>
      </c>
      <c r="D276" s="1301"/>
      <c r="E276" s="1301"/>
      <c r="F276" s="1301"/>
      <c r="G276" s="1301"/>
      <c r="H276" s="1301"/>
      <c r="I276" s="1301"/>
      <c r="J276" s="1301"/>
      <c r="K276" s="1301"/>
      <c r="L276" s="1301"/>
      <c r="M276" s="1302"/>
      <c r="X276" s="674"/>
      <c r="Y276" s="675"/>
      <c r="Z276" s="675"/>
      <c r="AA276" s="499"/>
      <c r="AB276" s="509" t="s">
        <v>1671</v>
      </c>
      <c r="AC276" s="474"/>
      <c r="AD276" s="499"/>
      <c r="AF276" s="499"/>
      <c r="AG276" s="540"/>
      <c r="AH276" s="717"/>
    </row>
    <row r="277" spans="1:34" s="472" customFormat="1" ht="23.25" x14ac:dyDescent="0.25">
      <c r="A277" s="525"/>
      <c r="B277" s="692" t="s">
        <v>1898</v>
      </c>
      <c r="C277" s="1303" t="s">
        <v>1899</v>
      </c>
      <c r="D277" s="1303"/>
      <c r="E277" s="1303"/>
      <c r="F277" s="693" t="s">
        <v>2052</v>
      </c>
      <c r="G277" s="694" t="s">
        <v>1901</v>
      </c>
      <c r="H277" s="694"/>
      <c r="I277" s="694">
        <v>-2521.98</v>
      </c>
      <c r="J277" s="694">
        <v>-2521.98</v>
      </c>
      <c r="K277" s="694"/>
      <c r="L277" s="695"/>
      <c r="M277" s="696"/>
      <c r="X277" s="674"/>
      <c r="Y277" s="675"/>
      <c r="Z277" s="675"/>
      <c r="AA277" s="499"/>
      <c r="AC277" s="474" t="s">
        <v>1899</v>
      </c>
      <c r="AD277" s="499"/>
      <c r="AF277" s="499"/>
      <c r="AG277" s="540"/>
      <c r="AH277" s="717"/>
    </row>
    <row r="278" spans="1:34" s="472" customFormat="1" ht="23.25" x14ac:dyDescent="0.25">
      <c r="A278" s="525"/>
      <c r="B278" s="692" t="s">
        <v>651</v>
      </c>
      <c r="C278" s="1303" t="s">
        <v>1676</v>
      </c>
      <c r="D278" s="1303"/>
      <c r="E278" s="1303"/>
      <c r="F278" s="693" t="s">
        <v>2053</v>
      </c>
      <c r="G278" s="694">
        <v>0</v>
      </c>
      <c r="H278" s="694">
        <v>0</v>
      </c>
      <c r="I278" s="694">
        <v>0</v>
      </c>
      <c r="J278" s="694"/>
      <c r="K278" s="694">
        <v>0</v>
      </c>
      <c r="L278" s="695"/>
      <c r="M278" s="696"/>
      <c r="X278" s="674"/>
      <c r="Y278" s="675"/>
      <c r="Z278" s="675"/>
      <c r="AA278" s="499"/>
      <c r="AC278" s="474" t="s">
        <v>1676</v>
      </c>
      <c r="AD278" s="499"/>
      <c r="AF278" s="499"/>
      <c r="AG278" s="540"/>
      <c r="AH278" s="717"/>
    </row>
    <row r="279" spans="1:34" s="472" customFormat="1" ht="45.75" x14ac:dyDescent="0.25">
      <c r="A279" s="525"/>
      <c r="B279" s="692" t="s">
        <v>2054</v>
      </c>
      <c r="C279" s="1303" t="s">
        <v>2055</v>
      </c>
      <c r="D279" s="1303"/>
      <c r="E279" s="1303"/>
      <c r="F279" s="693" t="s">
        <v>2056</v>
      </c>
      <c r="G279" s="694">
        <v>179.46</v>
      </c>
      <c r="H279" s="694" t="s">
        <v>2057</v>
      </c>
      <c r="I279" s="694">
        <v>-2173.2600000000002</v>
      </c>
      <c r="J279" s="694"/>
      <c r="K279" s="694" t="s">
        <v>2058</v>
      </c>
      <c r="L279" s="695"/>
      <c r="M279" s="696"/>
      <c r="X279" s="674"/>
      <c r="Y279" s="675"/>
      <c r="Z279" s="675"/>
      <c r="AA279" s="499"/>
      <c r="AC279" s="474" t="s">
        <v>2055</v>
      </c>
      <c r="AD279" s="499"/>
      <c r="AF279" s="499"/>
      <c r="AG279" s="540"/>
      <c r="AH279" s="717"/>
    </row>
    <row r="280" spans="1:34" s="472" customFormat="1" ht="34.5" x14ac:dyDescent="0.25">
      <c r="A280" s="525"/>
      <c r="B280" s="692" t="s">
        <v>1678</v>
      </c>
      <c r="C280" s="1303" t="s">
        <v>1679</v>
      </c>
      <c r="D280" s="1303"/>
      <c r="E280" s="1303"/>
      <c r="F280" s="693" t="s">
        <v>2059</v>
      </c>
      <c r="G280" s="694">
        <v>111.99</v>
      </c>
      <c r="H280" s="694" t="s">
        <v>1681</v>
      </c>
      <c r="I280" s="694">
        <v>-35.840000000000003</v>
      </c>
      <c r="J280" s="694"/>
      <c r="K280" s="694" t="s">
        <v>2060</v>
      </c>
      <c r="L280" s="695"/>
      <c r="M280" s="696"/>
      <c r="X280" s="674"/>
      <c r="Y280" s="675"/>
      <c r="Z280" s="675"/>
      <c r="AA280" s="499"/>
      <c r="AC280" s="474" t="s">
        <v>1679</v>
      </c>
      <c r="AD280" s="499"/>
      <c r="AF280" s="499"/>
      <c r="AG280" s="540"/>
      <c r="AH280" s="717"/>
    </row>
    <row r="281" spans="1:34" s="472" customFormat="1" ht="34.5" x14ac:dyDescent="0.25">
      <c r="A281" s="525"/>
      <c r="B281" s="692" t="s">
        <v>2061</v>
      </c>
      <c r="C281" s="1303" t="s">
        <v>2062</v>
      </c>
      <c r="D281" s="1303"/>
      <c r="E281" s="1303"/>
      <c r="F281" s="693" t="s">
        <v>2063</v>
      </c>
      <c r="G281" s="694">
        <v>6.9</v>
      </c>
      <c r="H281" s="694" t="s">
        <v>2064</v>
      </c>
      <c r="I281" s="694">
        <v>-43.33</v>
      </c>
      <c r="J281" s="694"/>
      <c r="K281" s="694" t="s">
        <v>2065</v>
      </c>
      <c r="L281" s="695"/>
      <c r="M281" s="696"/>
      <c r="X281" s="674"/>
      <c r="Y281" s="675"/>
      <c r="Z281" s="675"/>
      <c r="AA281" s="499"/>
      <c r="AC281" s="474" t="s">
        <v>2062</v>
      </c>
      <c r="AD281" s="499"/>
      <c r="AF281" s="499"/>
      <c r="AG281" s="540"/>
      <c r="AH281" s="717"/>
    </row>
    <row r="282" spans="1:34" s="472" customFormat="1" ht="34.5" x14ac:dyDescent="0.25">
      <c r="A282" s="525"/>
      <c r="B282" s="692" t="s">
        <v>2066</v>
      </c>
      <c r="C282" s="1303" t="s">
        <v>2067</v>
      </c>
      <c r="D282" s="1303"/>
      <c r="E282" s="1303"/>
      <c r="F282" s="693" t="s">
        <v>2068</v>
      </c>
      <c r="G282" s="694">
        <v>80.349999999999994</v>
      </c>
      <c r="H282" s="694" t="s">
        <v>2069</v>
      </c>
      <c r="I282" s="694">
        <v>-5005</v>
      </c>
      <c r="J282" s="694"/>
      <c r="K282" s="694" t="s">
        <v>2070</v>
      </c>
      <c r="L282" s="695"/>
      <c r="M282" s="696"/>
      <c r="X282" s="674"/>
      <c r="Y282" s="675"/>
      <c r="Z282" s="675"/>
      <c r="AA282" s="499"/>
      <c r="AC282" s="474" t="s">
        <v>2067</v>
      </c>
      <c r="AD282" s="499"/>
      <c r="AF282" s="499"/>
      <c r="AG282" s="540"/>
      <c r="AH282" s="717"/>
    </row>
    <row r="283" spans="1:34" s="472" customFormat="1" ht="34.5" x14ac:dyDescent="0.25">
      <c r="A283" s="525"/>
      <c r="B283" s="692" t="s">
        <v>836</v>
      </c>
      <c r="C283" s="1303" t="s">
        <v>1766</v>
      </c>
      <c r="D283" s="1303"/>
      <c r="E283" s="1303"/>
      <c r="F283" s="693" t="s">
        <v>2071</v>
      </c>
      <c r="G283" s="694">
        <v>65.709999999999994</v>
      </c>
      <c r="H283" s="694" t="s">
        <v>1768</v>
      </c>
      <c r="I283" s="694">
        <v>-48.63</v>
      </c>
      <c r="J283" s="694"/>
      <c r="K283" s="694" t="s">
        <v>2072</v>
      </c>
      <c r="L283" s="695"/>
      <c r="M283" s="696"/>
      <c r="X283" s="674"/>
      <c r="Y283" s="675"/>
      <c r="Z283" s="675"/>
      <c r="AA283" s="499"/>
      <c r="AC283" s="474" t="s">
        <v>1766</v>
      </c>
      <c r="AD283" s="499"/>
      <c r="AF283" s="499"/>
      <c r="AG283" s="540"/>
      <c r="AH283" s="717"/>
    </row>
    <row r="284" spans="1:34" s="472" customFormat="1" ht="23.25" x14ac:dyDescent="0.25">
      <c r="A284" s="533" t="s">
        <v>875</v>
      </c>
      <c r="B284" s="704" t="s">
        <v>1770</v>
      </c>
      <c r="C284" s="1314" t="s">
        <v>1272</v>
      </c>
      <c r="D284" s="1314"/>
      <c r="E284" s="1314"/>
      <c r="F284" s="705" t="s">
        <v>1950</v>
      </c>
      <c r="G284" s="706">
        <v>2.44</v>
      </c>
      <c r="H284" s="706"/>
      <c r="I284" s="706">
        <v>0</v>
      </c>
      <c r="J284" s="706"/>
      <c r="K284" s="706"/>
      <c r="L284" s="707"/>
      <c r="M284" s="708"/>
      <c r="X284" s="674"/>
      <c r="Y284" s="675"/>
      <c r="Z284" s="675"/>
      <c r="AA284" s="499"/>
      <c r="AC284" s="474"/>
      <c r="AD284" s="499"/>
      <c r="AF284" s="499"/>
      <c r="AG284" s="540" t="s">
        <v>1272</v>
      </c>
      <c r="AH284" s="717"/>
    </row>
    <row r="285" spans="1:34" s="472" customFormat="1" ht="23.25" x14ac:dyDescent="0.25">
      <c r="A285" s="525"/>
      <c r="B285" s="692" t="s">
        <v>2073</v>
      </c>
      <c r="C285" s="1303" t="s">
        <v>2074</v>
      </c>
      <c r="D285" s="1303"/>
      <c r="E285" s="1303"/>
      <c r="F285" s="693" t="s">
        <v>2075</v>
      </c>
      <c r="G285" s="694">
        <v>30030</v>
      </c>
      <c r="H285" s="694"/>
      <c r="I285" s="694">
        <v>-3</v>
      </c>
      <c r="J285" s="694"/>
      <c r="K285" s="694"/>
      <c r="L285" s="695"/>
      <c r="M285" s="696"/>
      <c r="X285" s="674"/>
      <c r="Y285" s="675"/>
      <c r="Z285" s="675"/>
      <c r="AA285" s="499"/>
      <c r="AC285" s="474" t="s">
        <v>2074</v>
      </c>
      <c r="AD285" s="499"/>
      <c r="AF285" s="499"/>
      <c r="AG285" s="540"/>
      <c r="AH285" s="717"/>
    </row>
    <row r="286" spans="1:34" s="472" customFormat="1" ht="23.25" x14ac:dyDescent="0.25">
      <c r="A286" s="525"/>
      <c r="B286" s="692" t="s">
        <v>1838</v>
      </c>
      <c r="C286" s="1303" t="s">
        <v>1839</v>
      </c>
      <c r="D286" s="1303"/>
      <c r="E286" s="1303"/>
      <c r="F286" s="693" t="s">
        <v>2076</v>
      </c>
      <c r="G286" s="694">
        <v>9040.01</v>
      </c>
      <c r="H286" s="694"/>
      <c r="I286" s="694">
        <v>-30.74</v>
      </c>
      <c r="J286" s="694"/>
      <c r="K286" s="694"/>
      <c r="L286" s="695"/>
      <c r="M286" s="696"/>
      <c r="X286" s="674"/>
      <c r="Y286" s="675"/>
      <c r="Z286" s="675"/>
      <c r="AA286" s="499"/>
      <c r="AC286" s="474" t="s">
        <v>1839</v>
      </c>
      <c r="AD286" s="499"/>
      <c r="AF286" s="499"/>
      <c r="AG286" s="540"/>
      <c r="AH286" s="717"/>
    </row>
    <row r="287" spans="1:34" s="472" customFormat="1" ht="45.75" x14ac:dyDescent="0.25">
      <c r="A287" s="525"/>
      <c r="B287" s="692" t="s">
        <v>2077</v>
      </c>
      <c r="C287" s="1303" t="s">
        <v>2078</v>
      </c>
      <c r="D287" s="1303"/>
      <c r="E287" s="1303"/>
      <c r="F287" s="693" t="s">
        <v>2079</v>
      </c>
      <c r="G287" s="694">
        <v>67.099999999999994</v>
      </c>
      <c r="H287" s="694"/>
      <c r="I287" s="694">
        <v>-112.73</v>
      </c>
      <c r="J287" s="694"/>
      <c r="K287" s="694"/>
      <c r="L287" s="695"/>
      <c r="M287" s="696"/>
      <c r="X287" s="674"/>
      <c r="Y287" s="675"/>
      <c r="Z287" s="675"/>
      <c r="AA287" s="499"/>
      <c r="AC287" s="474" t="s">
        <v>2078</v>
      </c>
      <c r="AD287" s="499"/>
      <c r="AF287" s="499"/>
      <c r="AG287" s="540"/>
      <c r="AH287" s="717"/>
    </row>
    <row r="288" spans="1:34" s="472" customFormat="1" ht="23.25" x14ac:dyDescent="0.25">
      <c r="A288" s="533" t="s">
        <v>875</v>
      </c>
      <c r="B288" s="704" t="s">
        <v>2080</v>
      </c>
      <c r="C288" s="1314" t="s">
        <v>2081</v>
      </c>
      <c r="D288" s="1314"/>
      <c r="E288" s="1314"/>
      <c r="F288" s="705" t="s">
        <v>1950</v>
      </c>
      <c r="G288" s="706">
        <v>0</v>
      </c>
      <c r="H288" s="706"/>
      <c r="I288" s="706">
        <v>0</v>
      </c>
      <c r="J288" s="706"/>
      <c r="K288" s="706"/>
      <c r="L288" s="707"/>
      <c r="M288" s="708"/>
      <c r="X288" s="674"/>
      <c r="Y288" s="675"/>
      <c r="Z288" s="675"/>
      <c r="AA288" s="499"/>
      <c r="AC288" s="474"/>
      <c r="AD288" s="499"/>
      <c r="AF288" s="499"/>
      <c r="AG288" s="540" t="s">
        <v>2081</v>
      </c>
      <c r="AH288" s="717"/>
    </row>
    <row r="289" spans="1:36" s="472" customFormat="1" ht="34.5" x14ac:dyDescent="0.25">
      <c r="A289" s="533" t="s">
        <v>875</v>
      </c>
      <c r="B289" s="704" t="s">
        <v>2082</v>
      </c>
      <c r="C289" s="1314" t="s">
        <v>2083</v>
      </c>
      <c r="D289" s="1314"/>
      <c r="E289" s="1314"/>
      <c r="F289" s="705" t="s">
        <v>1950</v>
      </c>
      <c r="G289" s="706">
        <v>412</v>
      </c>
      <c r="H289" s="706"/>
      <c r="I289" s="706">
        <v>0</v>
      </c>
      <c r="J289" s="706"/>
      <c r="K289" s="706"/>
      <c r="L289" s="707"/>
      <c r="M289" s="708"/>
      <c r="X289" s="674"/>
      <c r="Y289" s="675"/>
      <c r="Z289" s="675"/>
      <c r="AA289" s="499"/>
      <c r="AC289" s="474"/>
      <c r="AD289" s="499"/>
      <c r="AF289" s="499"/>
      <c r="AG289" s="540" t="s">
        <v>2083</v>
      </c>
      <c r="AH289" s="717"/>
    </row>
    <row r="290" spans="1:36" s="472" customFormat="1" ht="45.75" x14ac:dyDescent="0.25">
      <c r="A290" s="525" t="s">
        <v>2084</v>
      </c>
      <c r="B290" s="692" t="s">
        <v>2085</v>
      </c>
      <c r="C290" s="1303" t="s">
        <v>2086</v>
      </c>
      <c r="D290" s="1303"/>
      <c r="E290" s="1303"/>
      <c r="F290" s="693" t="s">
        <v>2087</v>
      </c>
      <c r="G290" s="694">
        <v>1553</v>
      </c>
      <c r="H290" s="694"/>
      <c r="I290" s="694">
        <v>-3391.75</v>
      </c>
      <c r="J290" s="694"/>
      <c r="K290" s="694"/>
      <c r="L290" s="695"/>
      <c r="M290" s="696"/>
      <c r="X290" s="674"/>
      <c r="Y290" s="675"/>
      <c r="Z290" s="675"/>
      <c r="AA290" s="499"/>
      <c r="AC290" s="474"/>
      <c r="AD290" s="499"/>
      <c r="AF290" s="499"/>
      <c r="AG290" s="540"/>
      <c r="AH290" s="717"/>
      <c r="AI290" s="474" t="s">
        <v>2086</v>
      </c>
    </row>
    <row r="291" spans="1:36" s="472" customFormat="1" ht="45.75" x14ac:dyDescent="0.25">
      <c r="A291" s="711" t="s">
        <v>1951</v>
      </c>
      <c r="B291" s="712" t="s">
        <v>2085</v>
      </c>
      <c r="C291" s="1315" t="s">
        <v>2086</v>
      </c>
      <c r="D291" s="1315"/>
      <c r="E291" s="1315"/>
      <c r="F291" s="713" t="s">
        <v>2088</v>
      </c>
      <c r="G291" s="714">
        <v>1553</v>
      </c>
      <c r="H291" s="714"/>
      <c r="I291" s="714">
        <v>-33917.519999999997</v>
      </c>
      <c r="J291" s="714"/>
      <c r="K291" s="714"/>
      <c r="L291" s="715"/>
      <c r="M291" s="716"/>
      <c r="X291" s="674"/>
      <c r="Y291" s="675"/>
      <c r="Z291" s="675"/>
      <c r="AA291" s="499"/>
      <c r="AC291" s="474"/>
      <c r="AD291" s="499"/>
      <c r="AF291" s="499"/>
      <c r="AG291" s="540"/>
      <c r="AH291" s="717"/>
      <c r="AI291" s="474"/>
      <c r="AJ291" s="717" t="s">
        <v>2086</v>
      </c>
    </row>
    <row r="292" spans="1:36" s="472" customFormat="1" ht="23.25" x14ac:dyDescent="0.25">
      <c r="A292" s="533" t="s">
        <v>878</v>
      </c>
      <c r="B292" s="704" t="s">
        <v>2089</v>
      </c>
      <c r="C292" s="1314" t="s">
        <v>2090</v>
      </c>
      <c r="D292" s="1314"/>
      <c r="E292" s="1314"/>
      <c r="F292" s="705" t="s">
        <v>2091</v>
      </c>
      <c r="G292" s="706">
        <v>0</v>
      </c>
      <c r="H292" s="706"/>
      <c r="I292" s="706">
        <v>0</v>
      </c>
      <c r="J292" s="706"/>
      <c r="K292" s="706"/>
      <c r="L292" s="707"/>
      <c r="M292" s="708"/>
      <c r="X292" s="674"/>
      <c r="Y292" s="675"/>
      <c r="Z292" s="675"/>
      <c r="AA292" s="499"/>
      <c r="AC292" s="474"/>
      <c r="AD292" s="499"/>
      <c r="AF292" s="499"/>
      <c r="AG292" s="540" t="s">
        <v>2090</v>
      </c>
      <c r="AH292" s="717"/>
      <c r="AI292" s="474"/>
      <c r="AJ292" s="717"/>
    </row>
    <row r="293" spans="1:36" s="472" customFormat="1" ht="23.25" x14ac:dyDescent="0.25">
      <c r="A293" s="525"/>
      <c r="B293" s="692" t="s">
        <v>2092</v>
      </c>
      <c r="C293" s="1303" t="s">
        <v>2093</v>
      </c>
      <c r="D293" s="1303"/>
      <c r="E293" s="1303"/>
      <c r="F293" s="693" t="s">
        <v>2094</v>
      </c>
      <c r="G293" s="694">
        <v>176.1</v>
      </c>
      <c r="H293" s="694"/>
      <c r="I293" s="694">
        <v>-236.68</v>
      </c>
      <c r="J293" s="694"/>
      <c r="K293" s="694"/>
      <c r="L293" s="695"/>
      <c r="M293" s="696"/>
      <c r="X293" s="674"/>
      <c r="Y293" s="675"/>
      <c r="Z293" s="675"/>
      <c r="AA293" s="499"/>
      <c r="AC293" s="474" t="s">
        <v>2093</v>
      </c>
      <c r="AD293" s="499"/>
      <c r="AF293" s="499"/>
      <c r="AG293" s="540"/>
      <c r="AH293" s="717"/>
      <c r="AI293" s="474"/>
      <c r="AJ293" s="717"/>
    </row>
    <row r="294" spans="1:36" s="472" customFormat="1" ht="23.25" x14ac:dyDescent="0.25">
      <c r="A294" s="525"/>
      <c r="B294" s="692" t="s">
        <v>2095</v>
      </c>
      <c r="C294" s="1303" t="s">
        <v>2096</v>
      </c>
      <c r="D294" s="1303"/>
      <c r="E294" s="1303"/>
      <c r="F294" s="693" t="s">
        <v>2097</v>
      </c>
      <c r="G294" s="694">
        <v>207.8</v>
      </c>
      <c r="H294" s="694"/>
      <c r="I294" s="694">
        <v>-272.22000000000003</v>
      </c>
      <c r="J294" s="694"/>
      <c r="K294" s="694"/>
      <c r="L294" s="695"/>
      <c r="M294" s="696"/>
      <c r="X294" s="674"/>
      <c r="Y294" s="675"/>
      <c r="Z294" s="675"/>
      <c r="AA294" s="499"/>
      <c r="AC294" s="474" t="s">
        <v>2096</v>
      </c>
      <c r="AD294" s="499"/>
      <c r="AF294" s="499"/>
      <c r="AG294" s="540"/>
      <c r="AH294" s="717"/>
      <c r="AI294" s="474"/>
      <c r="AJ294" s="717"/>
    </row>
    <row r="295" spans="1:36" s="472" customFormat="1" ht="23.25" x14ac:dyDescent="0.25">
      <c r="A295" s="525"/>
      <c r="B295" s="692" t="s">
        <v>2098</v>
      </c>
      <c r="C295" s="1303" t="s">
        <v>2099</v>
      </c>
      <c r="D295" s="1303"/>
      <c r="E295" s="1303"/>
      <c r="F295" s="693" t="s">
        <v>2100</v>
      </c>
      <c r="G295" s="694">
        <v>3468.64</v>
      </c>
      <c r="H295" s="694"/>
      <c r="I295" s="694">
        <v>-1165.46</v>
      </c>
      <c r="J295" s="694"/>
      <c r="K295" s="694"/>
      <c r="L295" s="695"/>
      <c r="M295" s="696"/>
      <c r="X295" s="674"/>
      <c r="Y295" s="675"/>
      <c r="Z295" s="675"/>
      <c r="AA295" s="499"/>
      <c r="AC295" s="474" t="s">
        <v>2099</v>
      </c>
      <c r="AD295" s="499"/>
      <c r="AF295" s="499"/>
      <c r="AG295" s="540"/>
      <c r="AH295" s="717"/>
      <c r="AI295" s="474"/>
      <c r="AJ295" s="717"/>
    </row>
    <row r="296" spans="1:36" s="472" customFormat="1" ht="23.25" x14ac:dyDescent="0.25">
      <c r="A296" s="533" t="s">
        <v>878</v>
      </c>
      <c r="B296" s="704" t="s">
        <v>2101</v>
      </c>
      <c r="C296" s="1314" t="s">
        <v>2102</v>
      </c>
      <c r="D296" s="1314"/>
      <c r="E296" s="1314"/>
      <c r="F296" s="705" t="s">
        <v>2103</v>
      </c>
      <c r="G296" s="706">
        <v>0</v>
      </c>
      <c r="H296" s="706"/>
      <c r="I296" s="706">
        <v>0</v>
      </c>
      <c r="J296" s="706"/>
      <c r="K296" s="706"/>
      <c r="L296" s="707"/>
      <c r="M296" s="708"/>
      <c r="X296" s="674"/>
      <c r="Y296" s="675"/>
      <c r="Z296" s="675"/>
      <c r="AA296" s="499"/>
      <c r="AC296" s="474"/>
      <c r="AD296" s="499"/>
      <c r="AF296" s="499"/>
      <c r="AG296" s="540" t="s">
        <v>2102</v>
      </c>
      <c r="AH296" s="717"/>
      <c r="AI296" s="474"/>
      <c r="AJ296" s="717"/>
    </row>
    <row r="297" spans="1:36" s="472" customFormat="1" ht="34.5" x14ac:dyDescent="0.25">
      <c r="A297" s="525"/>
      <c r="B297" s="692" t="s">
        <v>2104</v>
      </c>
      <c r="C297" s="1303" t="s">
        <v>2105</v>
      </c>
      <c r="D297" s="1303"/>
      <c r="E297" s="1303"/>
      <c r="F297" s="693" t="s">
        <v>2106</v>
      </c>
      <c r="G297" s="694">
        <v>11.99</v>
      </c>
      <c r="H297" s="694"/>
      <c r="I297" s="694">
        <v>-60.43</v>
      </c>
      <c r="J297" s="694"/>
      <c r="K297" s="694"/>
      <c r="L297" s="695"/>
      <c r="M297" s="696"/>
      <c r="X297" s="674"/>
      <c r="Y297" s="675"/>
      <c r="Z297" s="675"/>
      <c r="AA297" s="499"/>
      <c r="AC297" s="474" t="s">
        <v>2105</v>
      </c>
      <c r="AD297" s="499"/>
      <c r="AF297" s="499"/>
      <c r="AG297" s="540"/>
      <c r="AH297" s="717"/>
      <c r="AI297" s="474"/>
      <c r="AJ297" s="717"/>
    </row>
    <row r="298" spans="1:36" s="472" customFormat="1" ht="45.75" x14ac:dyDescent="0.25">
      <c r="A298" s="525"/>
      <c r="B298" s="692" t="s">
        <v>2107</v>
      </c>
      <c r="C298" s="1303" t="s">
        <v>2108</v>
      </c>
      <c r="D298" s="1303"/>
      <c r="E298" s="1303"/>
      <c r="F298" s="693" t="s">
        <v>2109</v>
      </c>
      <c r="G298" s="694">
        <v>272.62</v>
      </c>
      <c r="H298" s="694"/>
      <c r="I298" s="694">
        <v>-22.9</v>
      </c>
      <c r="J298" s="694"/>
      <c r="K298" s="694"/>
      <c r="L298" s="695"/>
      <c r="M298" s="696"/>
      <c r="X298" s="674"/>
      <c r="Y298" s="675"/>
      <c r="Z298" s="675"/>
      <c r="AA298" s="499"/>
      <c r="AC298" s="474" t="s">
        <v>2108</v>
      </c>
      <c r="AD298" s="499"/>
      <c r="AF298" s="499"/>
      <c r="AG298" s="540"/>
      <c r="AH298" s="717"/>
      <c r="AI298" s="474"/>
      <c r="AJ298" s="717"/>
    </row>
    <row r="299" spans="1:36" s="472" customFormat="1" ht="57" x14ac:dyDescent="0.25">
      <c r="A299" s="525"/>
      <c r="B299" s="692" t="s">
        <v>2110</v>
      </c>
      <c r="C299" s="1303" t="s">
        <v>2111</v>
      </c>
      <c r="D299" s="1303"/>
      <c r="E299" s="1303"/>
      <c r="F299" s="693" t="s">
        <v>2112</v>
      </c>
      <c r="G299" s="694">
        <v>156.83000000000001</v>
      </c>
      <c r="H299" s="694"/>
      <c r="I299" s="694">
        <v>-26.35</v>
      </c>
      <c r="J299" s="694"/>
      <c r="K299" s="694"/>
      <c r="L299" s="695"/>
      <c r="M299" s="696"/>
      <c r="X299" s="674"/>
      <c r="Y299" s="675"/>
      <c r="Z299" s="675"/>
      <c r="AA299" s="499"/>
      <c r="AC299" s="474" t="s">
        <v>2111</v>
      </c>
      <c r="AD299" s="499"/>
      <c r="AF299" s="499"/>
      <c r="AG299" s="540"/>
      <c r="AH299" s="717"/>
      <c r="AI299" s="474"/>
      <c r="AJ299" s="717"/>
    </row>
    <row r="300" spans="1:36" s="472" customFormat="1" ht="23.25" x14ac:dyDescent="0.25">
      <c r="A300" s="533" t="s">
        <v>878</v>
      </c>
      <c r="B300" s="704" t="s">
        <v>2113</v>
      </c>
      <c r="C300" s="1314" t="s">
        <v>2114</v>
      </c>
      <c r="D300" s="1314"/>
      <c r="E300" s="1314"/>
      <c r="F300" s="705" t="s">
        <v>2115</v>
      </c>
      <c r="G300" s="706">
        <v>0</v>
      </c>
      <c r="H300" s="706"/>
      <c r="I300" s="706">
        <v>0</v>
      </c>
      <c r="J300" s="706"/>
      <c r="K300" s="706"/>
      <c r="L300" s="707"/>
      <c r="M300" s="708"/>
      <c r="X300" s="674"/>
      <c r="Y300" s="675"/>
      <c r="Z300" s="675"/>
      <c r="AA300" s="499"/>
      <c r="AC300" s="474"/>
      <c r="AD300" s="499"/>
      <c r="AF300" s="499"/>
      <c r="AG300" s="540" t="s">
        <v>2114</v>
      </c>
      <c r="AH300" s="717"/>
      <c r="AI300" s="474"/>
      <c r="AJ300" s="717"/>
    </row>
    <row r="301" spans="1:36" s="472" customFormat="1" ht="45" x14ac:dyDescent="0.25">
      <c r="A301" s="676" t="s">
        <v>1073</v>
      </c>
      <c r="B301" s="677" t="s">
        <v>2041</v>
      </c>
      <c r="C301" s="1304" t="s">
        <v>1269</v>
      </c>
      <c r="D301" s="1304"/>
      <c r="E301" s="1304"/>
      <c r="F301" s="698">
        <v>-8.4</v>
      </c>
      <c r="G301" s="679">
        <v>480</v>
      </c>
      <c r="H301" s="679"/>
      <c r="I301" s="679">
        <v>-4032</v>
      </c>
      <c r="J301" s="679"/>
      <c r="K301" s="680"/>
      <c r="L301" s="681">
        <v>0</v>
      </c>
      <c r="M301" s="681">
        <v>0</v>
      </c>
      <c r="X301" s="674"/>
      <c r="Y301" s="675"/>
      <c r="Z301" s="675"/>
      <c r="AA301" s="499" t="s">
        <v>1269</v>
      </c>
      <c r="AC301" s="474"/>
      <c r="AD301" s="499"/>
      <c r="AF301" s="499"/>
      <c r="AG301" s="540"/>
      <c r="AH301" s="717"/>
      <c r="AI301" s="474"/>
      <c r="AJ301" s="717"/>
    </row>
    <row r="302" spans="1:36" s="472" customFormat="1" ht="15" x14ac:dyDescent="0.25">
      <c r="A302" s="682"/>
      <c r="B302" s="683"/>
      <c r="C302" s="684" t="s">
        <v>2116</v>
      </c>
      <c r="D302" s="685"/>
      <c r="E302" s="685"/>
      <c r="F302" s="685"/>
      <c r="G302" s="685"/>
      <c r="H302" s="685"/>
      <c r="I302" s="685"/>
      <c r="J302" s="685"/>
      <c r="K302" s="685"/>
      <c r="L302" s="685"/>
      <c r="M302" s="686"/>
      <c r="X302" s="674"/>
      <c r="Y302" s="675"/>
      <c r="Z302" s="675"/>
      <c r="AA302" s="499"/>
      <c r="AC302" s="474"/>
      <c r="AD302" s="499"/>
      <c r="AF302" s="499"/>
      <c r="AG302" s="540"/>
      <c r="AH302" s="717"/>
      <c r="AI302" s="474"/>
      <c r="AJ302" s="717"/>
    </row>
    <row r="303" spans="1:36" s="472" customFormat="1" ht="45" x14ac:dyDescent="0.25">
      <c r="A303" s="676" t="s">
        <v>1078</v>
      </c>
      <c r="B303" s="677" t="s">
        <v>2043</v>
      </c>
      <c r="C303" s="1304" t="s">
        <v>1272</v>
      </c>
      <c r="D303" s="1304"/>
      <c r="E303" s="1304"/>
      <c r="F303" s="698">
        <v>-3.4</v>
      </c>
      <c r="G303" s="679">
        <v>2.44</v>
      </c>
      <c r="H303" s="679"/>
      <c r="I303" s="679">
        <v>-8</v>
      </c>
      <c r="J303" s="679"/>
      <c r="K303" s="680"/>
      <c r="L303" s="681">
        <v>0</v>
      </c>
      <c r="M303" s="681">
        <v>0</v>
      </c>
      <c r="X303" s="674"/>
      <c r="Y303" s="675"/>
      <c r="Z303" s="675"/>
      <c r="AA303" s="499" t="s">
        <v>1272</v>
      </c>
      <c r="AC303" s="474"/>
      <c r="AD303" s="499"/>
      <c r="AF303" s="499"/>
      <c r="AG303" s="540"/>
      <c r="AH303" s="717"/>
      <c r="AI303" s="474"/>
      <c r="AJ303" s="717"/>
    </row>
    <row r="304" spans="1:36" s="472" customFormat="1" ht="15" x14ac:dyDescent="0.25">
      <c r="A304" s="682"/>
      <c r="B304" s="683"/>
      <c r="C304" s="684" t="s">
        <v>2117</v>
      </c>
      <c r="D304" s="685"/>
      <c r="E304" s="685"/>
      <c r="F304" s="685"/>
      <c r="G304" s="685"/>
      <c r="H304" s="685"/>
      <c r="I304" s="685"/>
      <c r="J304" s="685"/>
      <c r="K304" s="685"/>
      <c r="L304" s="685"/>
      <c r="M304" s="686"/>
      <c r="X304" s="674"/>
      <c r="Y304" s="675"/>
      <c r="Z304" s="675"/>
      <c r="AA304" s="499"/>
      <c r="AC304" s="474"/>
      <c r="AD304" s="499"/>
      <c r="AF304" s="499"/>
      <c r="AG304" s="540"/>
      <c r="AH304" s="717"/>
      <c r="AI304" s="474"/>
      <c r="AJ304" s="717"/>
    </row>
    <row r="305" spans="1:36" s="472" customFormat="1" ht="34.5" x14ac:dyDescent="0.25">
      <c r="A305" s="676" t="s">
        <v>1083</v>
      </c>
      <c r="B305" s="677" t="s">
        <v>1282</v>
      </c>
      <c r="C305" s="1304" t="s">
        <v>1283</v>
      </c>
      <c r="D305" s="1304"/>
      <c r="E305" s="1304"/>
      <c r="F305" s="688">
        <v>-8</v>
      </c>
      <c r="G305" s="679" t="s">
        <v>2118</v>
      </c>
      <c r="H305" s="679"/>
      <c r="I305" s="679">
        <v>-19143</v>
      </c>
      <c r="J305" s="679"/>
      <c r="K305" s="680"/>
      <c r="L305" s="681">
        <v>0</v>
      </c>
      <c r="M305" s="681">
        <v>0</v>
      </c>
      <c r="X305" s="674"/>
      <c r="Y305" s="675"/>
      <c r="Z305" s="675"/>
      <c r="AA305" s="499" t="s">
        <v>1283</v>
      </c>
      <c r="AC305" s="474"/>
      <c r="AD305" s="499"/>
      <c r="AF305" s="499"/>
      <c r="AG305" s="540"/>
      <c r="AH305" s="717"/>
      <c r="AI305" s="474"/>
      <c r="AJ305" s="717"/>
    </row>
    <row r="306" spans="1:36" s="472" customFormat="1" ht="15" x14ac:dyDescent="0.25">
      <c r="A306" s="682"/>
      <c r="B306" s="683"/>
      <c r="C306" s="684" t="s">
        <v>2119</v>
      </c>
      <c r="D306" s="685"/>
      <c r="E306" s="685"/>
      <c r="F306" s="685"/>
      <c r="G306" s="685"/>
      <c r="H306" s="685"/>
      <c r="I306" s="685"/>
      <c r="J306" s="685"/>
      <c r="K306" s="685"/>
      <c r="L306" s="685"/>
      <c r="M306" s="686"/>
      <c r="X306" s="674"/>
      <c r="Y306" s="675"/>
      <c r="Z306" s="675"/>
      <c r="AA306" s="499"/>
      <c r="AC306" s="474"/>
      <c r="AD306" s="499"/>
      <c r="AF306" s="499"/>
      <c r="AG306" s="540"/>
      <c r="AH306" s="717"/>
      <c r="AI306" s="474"/>
      <c r="AJ306" s="717"/>
    </row>
    <row r="307" spans="1:36" s="472" customFormat="1" ht="15" x14ac:dyDescent="0.25">
      <c r="A307" s="560"/>
      <c r="B307" s="683"/>
      <c r="C307" s="684" t="s">
        <v>2120</v>
      </c>
      <c r="D307" s="685"/>
      <c r="E307" s="685"/>
      <c r="F307" s="685"/>
      <c r="G307" s="685"/>
      <c r="H307" s="685"/>
      <c r="I307" s="685"/>
      <c r="J307" s="685"/>
      <c r="K307" s="685"/>
      <c r="L307" s="685"/>
      <c r="M307" s="687"/>
      <c r="X307" s="674"/>
      <c r="Y307" s="675"/>
      <c r="Z307" s="675"/>
      <c r="AA307" s="499"/>
      <c r="AC307" s="474"/>
      <c r="AD307" s="499"/>
      <c r="AF307" s="499"/>
      <c r="AG307" s="540"/>
      <c r="AH307" s="717"/>
      <c r="AI307" s="474"/>
      <c r="AJ307" s="717"/>
    </row>
    <row r="308" spans="1:36" s="472" customFormat="1" ht="34.5" x14ac:dyDescent="0.25">
      <c r="A308" s="676" t="s">
        <v>1088</v>
      </c>
      <c r="B308" s="677" t="s">
        <v>1287</v>
      </c>
      <c r="C308" s="1304" t="s">
        <v>1288</v>
      </c>
      <c r="D308" s="1304"/>
      <c r="E308" s="1304"/>
      <c r="F308" s="688">
        <v>-48</v>
      </c>
      <c r="G308" s="679" t="s">
        <v>2121</v>
      </c>
      <c r="H308" s="679"/>
      <c r="I308" s="679">
        <v>-82644</v>
      </c>
      <c r="J308" s="679"/>
      <c r="K308" s="680"/>
      <c r="L308" s="681">
        <v>0</v>
      </c>
      <c r="M308" s="681">
        <v>0</v>
      </c>
      <c r="X308" s="674"/>
      <c r="Y308" s="675"/>
      <c r="Z308" s="675"/>
      <c r="AA308" s="499" t="s">
        <v>1288</v>
      </c>
      <c r="AC308" s="474"/>
      <c r="AD308" s="499"/>
      <c r="AF308" s="499"/>
      <c r="AG308" s="540"/>
      <c r="AH308" s="717"/>
      <c r="AI308" s="474"/>
      <c r="AJ308" s="717"/>
    </row>
    <row r="309" spans="1:36" s="472" customFormat="1" ht="15" x14ac:dyDescent="0.25">
      <c r="A309" s="682"/>
      <c r="B309" s="683"/>
      <c r="C309" s="684" t="s">
        <v>2122</v>
      </c>
      <c r="D309" s="685"/>
      <c r="E309" s="685"/>
      <c r="F309" s="685"/>
      <c r="G309" s="685"/>
      <c r="H309" s="685"/>
      <c r="I309" s="685"/>
      <c r="J309" s="685"/>
      <c r="K309" s="685"/>
      <c r="L309" s="685"/>
      <c r="M309" s="686"/>
      <c r="X309" s="674"/>
      <c r="Y309" s="675"/>
      <c r="Z309" s="675"/>
      <c r="AA309" s="499"/>
      <c r="AC309" s="474"/>
      <c r="AD309" s="499"/>
      <c r="AF309" s="499"/>
      <c r="AG309" s="540"/>
      <c r="AH309" s="717"/>
      <c r="AI309" s="474"/>
      <c r="AJ309" s="717"/>
    </row>
    <row r="310" spans="1:36" s="472" customFormat="1" ht="15" x14ac:dyDescent="0.25">
      <c r="A310" s="560"/>
      <c r="B310" s="683"/>
      <c r="C310" s="684" t="s">
        <v>2123</v>
      </c>
      <c r="D310" s="685"/>
      <c r="E310" s="685"/>
      <c r="F310" s="685"/>
      <c r="G310" s="685"/>
      <c r="H310" s="685"/>
      <c r="I310" s="685"/>
      <c r="J310" s="685"/>
      <c r="K310" s="685"/>
      <c r="L310" s="685"/>
      <c r="M310" s="687"/>
      <c r="X310" s="674"/>
      <c r="Y310" s="675"/>
      <c r="Z310" s="675"/>
      <c r="AA310" s="499"/>
      <c r="AC310" s="474"/>
      <c r="AD310" s="499"/>
      <c r="AF310" s="499"/>
      <c r="AG310" s="540"/>
      <c r="AH310" s="717"/>
      <c r="AI310" s="474"/>
      <c r="AJ310" s="717"/>
    </row>
    <row r="311" spans="1:36" s="472" customFormat="1" ht="34.5" x14ac:dyDescent="0.25">
      <c r="A311" s="676" t="s">
        <v>1093</v>
      </c>
      <c r="B311" s="677" t="s">
        <v>1291</v>
      </c>
      <c r="C311" s="1304" t="s">
        <v>1292</v>
      </c>
      <c r="D311" s="1304"/>
      <c r="E311" s="1304"/>
      <c r="F311" s="688">
        <v>-104</v>
      </c>
      <c r="G311" s="679" t="s">
        <v>2124</v>
      </c>
      <c r="H311" s="679"/>
      <c r="I311" s="679">
        <v>-47939</v>
      </c>
      <c r="J311" s="679"/>
      <c r="K311" s="680"/>
      <c r="L311" s="681">
        <v>0</v>
      </c>
      <c r="M311" s="681">
        <v>0</v>
      </c>
      <c r="X311" s="674"/>
      <c r="Y311" s="675"/>
      <c r="Z311" s="675"/>
      <c r="AA311" s="499" t="s">
        <v>1292</v>
      </c>
      <c r="AC311" s="474"/>
      <c r="AD311" s="499"/>
      <c r="AF311" s="499"/>
      <c r="AG311" s="540"/>
      <c r="AH311" s="717"/>
      <c r="AI311" s="474"/>
      <c r="AJ311" s="717"/>
    </row>
    <row r="312" spans="1:36" s="472" customFormat="1" ht="15" x14ac:dyDescent="0.25">
      <c r="A312" s="682"/>
      <c r="B312" s="683"/>
      <c r="C312" s="684" t="s">
        <v>2125</v>
      </c>
      <c r="D312" s="685"/>
      <c r="E312" s="685"/>
      <c r="F312" s="685"/>
      <c r="G312" s="685"/>
      <c r="H312" s="685"/>
      <c r="I312" s="685"/>
      <c r="J312" s="685"/>
      <c r="K312" s="685"/>
      <c r="L312" s="685"/>
      <c r="M312" s="686"/>
      <c r="X312" s="674"/>
      <c r="Y312" s="675"/>
      <c r="Z312" s="675"/>
      <c r="AA312" s="499"/>
      <c r="AC312" s="474"/>
      <c r="AD312" s="499"/>
      <c r="AF312" s="499"/>
      <c r="AG312" s="540"/>
      <c r="AH312" s="717"/>
      <c r="AI312" s="474"/>
      <c r="AJ312" s="717"/>
    </row>
    <row r="313" spans="1:36" s="472" customFormat="1" ht="15" x14ac:dyDescent="0.25">
      <c r="A313" s="560"/>
      <c r="B313" s="683"/>
      <c r="C313" s="684" t="s">
        <v>2126</v>
      </c>
      <c r="D313" s="685"/>
      <c r="E313" s="685"/>
      <c r="F313" s="685"/>
      <c r="G313" s="685"/>
      <c r="H313" s="685"/>
      <c r="I313" s="685"/>
      <c r="J313" s="685"/>
      <c r="K313" s="685"/>
      <c r="L313" s="685"/>
      <c r="M313" s="687"/>
      <c r="X313" s="674"/>
      <c r="Y313" s="675"/>
      <c r="Z313" s="675"/>
      <c r="AA313" s="499"/>
      <c r="AC313" s="474"/>
      <c r="AD313" s="499"/>
      <c r="AF313" s="499"/>
      <c r="AG313" s="540"/>
      <c r="AH313" s="717"/>
      <c r="AI313" s="474"/>
      <c r="AJ313" s="717"/>
    </row>
    <row r="314" spans="1:36" s="472" customFormat="1" ht="33.75" x14ac:dyDescent="0.25">
      <c r="A314" s="676" t="s">
        <v>1103</v>
      </c>
      <c r="B314" s="677" t="s">
        <v>1295</v>
      </c>
      <c r="C314" s="1304" t="s">
        <v>1296</v>
      </c>
      <c r="D314" s="1304"/>
      <c r="E314" s="1304"/>
      <c r="F314" s="688">
        <v>-48</v>
      </c>
      <c r="G314" s="679" t="s">
        <v>2127</v>
      </c>
      <c r="H314" s="679"/>
      <c r="I314" s="679">
        <v>-6812</v>
      </c>
      <c r="J314" s="679"/>
      <c r="K314" s="680"/>
      <c r="L314" s="681">
        <v>0</v>
      </c>
      <c r="M314" s="681">
        <v>0</v>
      </c>
      <c r="X314" s="674"/>
      <c r="Y314" s="675"/>
      <c r="Z314" s="675"/>
      <c r="AA314" s="499" t="s">
        <v>1296</v>
      </c>
      <c r="AC314" s="474"/>
      <c r="AD314" s="499"/>
      <c r="AF314" s="499"/>
      <c r="AG314" s="540"/>
      <c r="AH314" s="717"/>
      <c r="AI314" s="474"/>
      <c r="AJ314" s="717"/>
    </row>
    <row r="315" spans="1:36" s="472" customFormat="1" ht="15" x14ac:dyDescent="0.25">
      <c r="A315" s="682"/>
      <c r="B315" s="683"/>
      <c r="C315" s="684" t="s">
        <v>2122</v>
      </c>
      <c r="D315" s="685"/>
      <c r="E315" s="685"/>
      <c r="F315" s="685"/>
      <c r="G315" s="685"/>
      <c r="H315" s="685"/>
      <c r="I315" s="685"/>
      <c r="J315" s="685"/>
      <c r="K315" s="685"/>
      <c r="L315" s="685"/>
      <c r="M315" s="686"/>
      <c r="X315" s="674"/>
      <c r="Y315" s="675"/>
      <c r="Z315" s="675"/>
      <c r="AA315" s="499"/>
      <c r="AC315" s="474"/>
      <c r="AD315" s="499"/>
      <c r="AF315" s="499"/>
      <c r="AG315" s="540"/>
      <c r="AH315" s="717"/>
      <c r="AI315" s="474"/>
      <c r="AJ315" s="717"/>
    </row>
    <row r="316" spans="1:36" s="472" customFormat="1" ht="15" x14ac:dyDescent="0.25">
      <c r="A316" s="560"/>
      <c r="B316" s="683"/>
      <c r="C316" s="684" t="s">
        <v>2128</v>
      </c>
      <c r="D316" s="685"/>
      <c r="E316" s="685"/>
      <c r="F316" s="685"/>
      <c r="G316" s="685"/>
      <c r="H316" s="685"/>
      <c r="I316" s="685"/>
      <c r="J316" s="685"/>
      <c r="K316" s="685"/>
      <c r="L316" s="685"/>
      <c r="M316" s="687"/>
      <c r="X316" s="674"/>
      <c r="Y316" s="675"/>
      <c r="Z316" s="675"/>
      <c r="AA316" s="499"/>
      <c r="AC316" s="474"/>
      <c r="AD316" s="499"/>
      <c r="AF316" s="499"/>
      <c r="AG316" s="540"/>
      <c r="AH316" s="717"/>
      <c r="AI316" s="474"/>
      <c r="AJ316" s="717"/>
    </row>
    <row r="317" spans="1:36" s="472" customFormat="1" ht="34.5" x14ac:dyDescent="0.25">
      <c r="A317" s="676" t="s">
        <v>1108</v>
      </c>
      <c r="B317" s="677" t="s">
        <v>1298</v>
      </c>
      <c r="C317" s="1304" t="s">
        <v>1299</v>
      </c>
      <c r="D317" s="1304"/>
      <c r="E317" s="1304"/>
      <c r="F317" s="688">
        <v>-8</v>
      </c>
      <c r="G317" s="679" t="s">
        <v>2129</v>
      </c>
      <c r="H317" s="679"/>
      <c r="I317" s="679">
        <v>-13914</v>
      </c>
      <c r="J317" s="679"/>
      <c r="K317" s="680"/>
      <c r="L317" s="681">
        <v>0</v>
      </c>
      <c r="M317" s="681">
        <v>0</v>
      </c>
      <c r="X317" s="674"/>
      <c r="Y317" s="675"/>
      <c r="Z317" s="675"/>
      <c r="AA317" s="499" t="s">
        <v>1299</v>
      </c>
      <c r="AC317" s="474"/>
      <c r="AD317" s="499"/>
      <c r="AF317" s="499"/>
      <c r="AG317" s="540"/>
      <c r="AH317" s="717"/>
      <c r="AI317" s="474"/>
      <c r="AJ317" s="717"/>
    </row>
    <row r="318" spans="1:36" s="472" customFormat="1" ht="15" x14ac:dyDescent="0.25">
      <c r="A318" s="682"/>
      <c r="B318" s="683"/>
      <c r="C318" s="684" t="s">
        <v>2119</v>
      </c>
      <c r="D318" s="685"/>
      <c r="E318" s="685"/>
      <c r="F318" s="685"/>
      <c r="G318" s="685"/>
      <c r="H318" s="685"/>
      <c r="I318" s="685"/>
      <c r="J318" s="685"/>
      <c r="K318" s="685"/>
      <c r="L318" s="685"/>
      <c r="M318" s="686"/>
      <c r="X318" s="674"/>
      <c r="Y318" s="675"/>
      <c r="Z318" s="675"/>
      <c r="AA318" s="499"/>
      <c r="AC318" s="474"/>
      <c r="AD318" s="499"/>
      <c r="AF318" s="499"/>
      <c r="AG318" s="540"/>
      <c r="AH318" s="717"/>
      <c r="AI318" s="474"/>
      <c r="AJ318" s="717"/>
    </row>
    <row r="319" spans="1:36" s="472" customFormat="1" ht="15" x14ac:dyDescent="0.25">
      <c r="A319" s="560"/>
      <c r="B319" s="683"/>
      <c r="C319" s="684" t="s">
        <v>2130</v>
      </c>
      <c r="D319" s="685"/>
      <c r="E319" s="685"/>
      <c r="F319" s="685"/>
      <c r="G319" s="685"/>
      <c r="H319" s="685"/>
      <c r="I319" s="685"/>
      <c r="J319" s="685"/>
      <c r="K319" s="685"/>
      <c r="L319" s="685"/>
      <c r="M319" s="687"/>
      <c r="X319" s="674"/>
      <c r="Y319" s="675"/>
      <c r="Z319" s="675"/>
      <c r="AA319" s="499"/>
      <c r="AC319" s="474"/>
      <c r="AD319" s="499"/>
      <c r="AF319" s="499"/>
      <c r="AG319" s="540"/>
      <c r="AH319" s="717"/>
      <c r="AI319" s="474"/>
      <c r="AJ319" s="717"/>
    </row>
    <row r="320" spans="1:36" s="472" customFormat="1" ht="45.75" x14ac:dyDescent="0.25">
      <c r="A320" s="676" t="s">
        <v>1113</v>
      </c>
      <c r="B320" s="677" t="s">
        <v>2131</v>
      </c>
      <c r="C320" s="1304" t="s">
        <v>2132</v>
      </c>
      <c r="D320" s="1304"/>
      <c r="E320" s="1304"/>
      <c r="F320" s="688">
        <v>-56</v>
      </c>
      <c r="G320" s="679" t="s">
        <v>1303</v>
      </c>
      <c r="H320" s="679" t="s">
        <v>1304</v>
      </c>
      <c r="I320" s="679">
        <v>-317</v>
      </c>
      <c r="J320" s="679">
        <v>-129</v>
      </c>
      <c r="K320" s="680" t="s">
        <v>2133</v>
      </c>
      <c r="L320" s="689">
        <v>0.255</v>
      </c>
      <c r="M320" s="690">
        <v>-14.28</v>
      </c>
      <c r="X320" s="674"/>
      <c r="Y320" s="675"/>
      <c r="Z320" s="675"/>
      <c r="AA320" s="499" t="s">
        <v>2132</v>
      </c>
      <c r="AC320" s="474"/>
      <c r="AD320" s="499"/>
      <c r="AF320" s="499"/>
      <c r="AG320" s="540"/>
      <c r="AH320" s="717"/>
      <c r="AI320" s="474"/>
      <c r="AJ320" s="717"/>
    </row>
    <row r="321" spans="1:36" s="472" customFormat="1" ht="33.75" x14ac:dyDescent="0.25">
      <c r="A321" s="560"/>
      <c r="B321" s="691" t="s">
        <v>1670</v>
      </c>
      <c r="C321" s="1301" t="s">
        <v>1671</v>
      </c>
      <c r="D321" s="1301"/>
      <c r="E321" s="1301"/>
      <c r="F321" s="1301"/>
      <c r="G321" s="1301"/>
      <c r="H321" s="1301"/>
      <c r="I321" s="1301"/>
      <c r="J321" s="1301"/>
      <c r="K321" s="1301"/>
      <c r="L321" s="1301"/>
      <c r="M321" s="1302"/>
      <c r="X321" s="674"/>
      <c r="Y321" s="675"/>
      <c r="Z321" s="675"/>
      <c r="AA321" s="499"/>
      <c r="AB321" s="509" t="s">
        <v>1671</v>
      </c>
      <c r="AC321" s="474"/>
      <c r="AD321" s="499"/>
      <c r="AF321" s="499"/>
      <c r="AG321" s="540"/>
      <c r="AH321" s="717"/>
      <c r="AI321" s="474"/>
      <c r="AJ321" s="717"/>
    </row>
    <row r="322" spans="1:36" s="472" customFormat="1" ht="23.25" x14ac:dyDescent="0.25">
      <c r="A322" s="525"/>
      <c r="B322" s="692" t="s">
        <v>2134</v>
      </c>
      <c r="C322" s="1303" t="s">
        <v>2135</v>
      </c>
      <c r="D322" s="1303"/>
      <c r="E322" s="1303"/>
      <c r="F322" s="693" t="s">
        <v>2136</v>
      </c>
      <c r="G322" s="694" t="s">
        <v>2137</v>
      </c>
      <c r="H322" s="694"/>
      <c r="I322" s="694">
        <v>-129.52000000000001</v>
      </c>
      <c r="J322" s="694">
        <v>-129.52000000000001</v>
      </c>
      <c r="K322" s="694"/>
      <c r="L322" s="695"/>
      <c r="M322" s="696"/>
      <c r="X322" s="674"/>
      <c r="Y322" s="675"/>
      <c r="Z322" s="675"/>
      <c r="AA322" s="499"/>
      <c r="AC322" s="474" t="s">
        <v>2135</v>
      </c>
      <c r="AD322" s="499"/>
      <c r="AF322" s="499"/>
      <c r="AG322" s="540"/>
      <c r="AH322" s="717"/>
      <c r="AI322" s="474"/>
      <c r="AJ322" s="717"/>
    </row>
    <row r="323" spans="1:36" s="472" customFormat="1" ht="23.25" x14ac:dyDescent="0.25">
      <c r="A323" s="525"/>
      <c r="B323" s="692" t="s">
        <v>651</v>
      </c>
      <c r="C323" s="1303" t="s">
        <v>1676</v>
      </c>
      <c r="D323" s="1303"/>
      <c r="E323" s="1303"/>
      <c r="F323" s="693" t="s">
        <v>2138</v>
      </c>
      <c r="G323" s="694">
        <v>0</v>
      </c>
      <c r="H323" s="694">
        <v>0</v>
      </c>
      <c r="I323" s="694">
        <v>0</v>
      </c>
      <c r="J323" s="694"/>
      <c r="K323" s="694">
        <v>0</v>
      </c>
      <c r="L323" s="695"/>
      <c r="M323" s="696"/>
      <c r="X323" s="674"/>
      <c r="Y323" s="675"/>
      <c r="Z323" s="675"/>
      <c r="AA323" s="499"/>
      <c r="AC323" s="474" t="s">
        <v>1676</v>
      </c>
      <c r="AD323" s="499"/>
      <c r="AF323" s="499"/>
      <c r="AG323" s="540"/>
      <c r="AH323" s="717"/>
      <c r="AI323" s="474"/>
      <c r="AJ323" s="717"/>
    </row>
    <row r="324" spans="1:36" s="472" customFormat="1" ht="34.5" x14ac:dyDescent="0.25">
      <c r="A324" s="525"/>
      <c r="B324" s="692" t="s">
        <v>836</v>
      </c>
      <c r="C324" s="1303" t="s">
        <v>1766</v>
      </c>
      <c r="D324" s="1303"/>
      <c r="E324" s="1303"/>
      <c r="F324" s="693" t="s">
        <v>2139</v>
      </c>
      <c r="G324" s="694">
        <v>65.709999999999994</v>
      </c>
      <c r="H324" s="694" t="s">
        <v>1768</v>
      </c>
      <c r="I324" s="694">
        <v>-73.599999999999994</v>
      </c>
      <c r="J324" s="694"/>
      <c r="K324" s="694" t="s">
        <v>2140</v>
      </c>
      <c r="L324" s="695"/>
      <c r="M324" s="696"/>
      <c r="X324" s="674"/>
      <c r="Y324" s="675"/>
      <c r="Z324" s="675"/>
      <c r="AA324" s="499"/>
      <c r="AC324" s="474" t="s">
        <v>1766</v>
      </c>
      <c r="AD324" s="499"/>
      <c r="AF324" s="499"/>
      <c r="AG324" s="540"/>
      <c r="AH324" s="717"/>
      <c r="AI324" s="474"/>
      <c r="AJ324" s="717"/>
    </row>
    <row r="325" spans="1:36" s="472" customFormat="1" ht="23.25" x14ac:dyDescent="0.25">
      <c r="A325" s="525"/>
      <c r="B325" s="692" t="s">
        <v>840</v>
      </c>
      <c r="C325" s="1303" t="s">
        <v>1823</v>
      </c>
      <c r="D325" s="1303"/>
      <c r="E325" s="1303"/>
      <c r="F325" s="693" t="s">
        <v>2141</v>
      </c>
      <c r="G325" s="694">
        <v>1.2</v>
      </c>
      <c r="H325" s="694" t="s">
        <v>1825</v>
      </c>
      <c r="I325" s="694">
        <v>-10.08</v>
      </c>
      <c r="J325" s="694"/>
      <c r="K325" s="694" t="s">
        <v>2142</v>
      </c>
      <c r="L325" s="695"/>
      <c r="M325" s="696"/>
      <c r="X325" s="674"/>
      <c r="Y325" s="675"/>
      <c r="Z325" s="675"/>
      <c r="AA325" s="499"/>
      <c r="AC325" s="474" t="s">
        <v>1823</v>
      </c>
      <c r="AD325" s="499"/>
      <c r="AF325" s="499"/>
      <c r="AG325" s="540"/>
      <c r="AH325" s="717"/>
      <c r="AI325" s="474"/>
      <c r="AJ325" s="717"/>
    </row>
    <row r="326" spans="1:36" s="472" customFormat="1" ht="23.25" x14ac:dyDescent="0.25">
      <c r="A326" s="525"/>
      <c r="B326" s="692" t="s">
        <v>845</v>
      </c>
      <c r="C326" s="1303" t="s">
        <v>1831</v>
      </c>
      <c r="D326" s="1303"/>
      <c r="E326" s="1303"/>
      <c r="F326" s="693" t="s">
        <v>2141</v>
      </c>
      <c r="G326" s="694">
        <v>6.22</v>
      </c>
      <c r="H326" s="694"/>
      <c r="I326" s="694">
        <v>-52.25</v>
      </c>
      <c r="J326" s="694"/>
      <c r="K326" s="694"/>
      <c r="L326" s="695"/>
      <c r="M326" s="696"/>
      <c r="X326" s="674"/>
      <c r="Y326" s="675"/>
      <c r="Z326" s="675"/>
      <c r="AA326" s="499"/>
      <c r="AC326" s="474" t="s">
        <v>1831</v>
      </c>
      <c r="AD326" s="499"/>
      <c r="AF326" s="499"/>
      <c r="AG326" s="540"/>
      <c r="AH326" s="717"/>
      <c r="AI326" s="474"/>
      <c r="AJ326" s="717"/>
    </row>
    <row r="327" spans="1:36" s="472" customFormat="1" ht="23.25" x14ac:dyDescent="0.25">
      <c r="A327" s="525"/>
      <c r="B327" s="692" t="s">
        <v>848</v>
      </c>
      <c r="C327" s="1303" t="s">
        <v>1833</v>
      </c>
      <c r="D327" s="1303"/>
      <c r="E327" s="1303"/>
      <c r="F327" s="693" t="s">
        <v>2138</v>
      </c>
      <c r="G327" s="694">
        <v>6.09</v>
      </c>
      <c r="H327" s="694"/>
      <c r="I327" s="694">
        <v>-10.23</v>
      </c>
      <c r="J327" s="694"/>
      <c r="K327" s="694"/>
      <c r="L327" s="695"/>
      <c r="M327" s="696"/>
      <c r="X327" s="674"/>
      <c r="Y327" s="675"/>
      <c r="Z327" s="675"/>
      <c r="AA327" s="499"/>
      <c r="AC327" s="474" t="s">
        <v>1833</v>
      </c>
      <c r="AD327" s="499"/>
      <c r="AF327" s="499"/>
      <c r="AG327" s="540"/>
      <c r="AH327" s="717"/>
      <c r="AI327" s="474"/>
      <c r="AJ327" s="717"/>
    </row>
    <row r="328" spans="1:36" s="472" customFormat="1" ht="15" x14ac:dyDescent="0.25">
      <c r="A328" s="1311" t="s">
        <v>1492</v>
      </c>
      <c r="B328" s="1312"/>
      <c r="C328" s="1312"/>
      <c r="D328" s="1312"/>
      <c r="E328" s="1312"/>
      <c r="F328" s="1312"/>
      <c r="G328" s="1312"/>
      <c r="H328" s="1312"/>
      <c r="I328" s="1312"/>
      <c r="J328" s="1312"/>
      <c r="K328" s="1312"/>
      <c r="L328" s="1312"/>
      <c r="M328" s="1313"/>
      <c r="X328" s="674"/>
      <c r="Y328" s="675" t="s">
        <v>1492</v>
      </c>
      <c r="Z328" s="675"/>
      <c r="AA328" s="499"/>
      <c r="AC328" s="474"/>
      <c r="AD328" s="499"/>
      <c r="AF328" s="499"/>
      <c r="AG328" s="540"/>
      <c r="AH328" s="717"/>
      <c r="AI328" s="474"/>
      <c r="AJ328" s="717"/>
    </row>
    <row r="329" spans="1:36" s="472" customFormat="1" ht="57" x14ac:dyDescent="0.25">
      <c r="A329" s="676" t="s">
        <v>1317</v>
      </c>
      <c r="B329" s="677" t="s">
        <v>1969</v>
      </c>
      <c r="C329" s="1304" t="s">
        <v>1970</v>
      </c>
      <c r="D329" s="1304"/>
      <c r="E329" s="1304"/>
      <c r="F329" s="678">
        <v>-0.81599999999999995</v>
      </c>
      <c r="G329" s="679" t="s">
        <v>1971</v>
      </c>
      <c r="H329" s="679" t="s">
        <v>1972</v>
      </c>
      <c r="I329" s="679">
        <v>-104365</v>
      </c>
      <c r="J329" s="679">
        <v>-8162</v>
      </c>
      <c r="K329" s="680" t="s">
        <v>2143</v>
      </c>
      <c r="L329" s="709">
        <v>1039.7328</v>
      </c>
      <c r="M329" s="690">
        <v>-848.42</v>
      </c>
      <c r="X329" s="674"/>
      <c r="Y329" s="675"/>
      <c r="Z329" s="675"/>
      <c r="AA329" s="499" t="s">
        <v>1970</v>
      </c>
      <c r="AC329" s="474"/>
      <c r="AD329" s="499"/>
      <c r="AF329" s="499"/>
      <c r="AG329" s="540"/>
      <c r="AH329" s="717"/>
      <c r="AI329" s="474"/>
      <c r="AJ329" s="717"/>
    </row>
    <row r="330" spans="1:36" s="472" customFormat="1" ht="15" x14ac:dyDescent="0.25">
      <c r="A330" s="682"/>
      <c r="B330" s="683"/>
      <c r="C330" s="684" t="s">
        <v>2144</v>
      </c>
      <c r="D330" s="685"/>
      <c r="E330" s="685"/>
      <c r="F330" s="685"/>
      <c r="G330" s="685"/>
      <c r="H330" s="685"/>
      <c r="I330" s="685"/>
      <c r="J330" s="685"/>
      <c r="K330" s="685"/>
      <c r="L330" s="685"/>
      <c r="M330" s="686"/>
      <c r="X330" s="674"/>
      <c r="Y330" s="675"/>
      <c r="Z330" s="675"/>
      <c r="AA330" s="499"/>
      <c r="AC330" s="474"/>
      <c r="AD330" s="499"/>
      <c r="AF330" s="499"/>
      <c r="AG330" s="540"/>
      <c r="AH330" s="717"/>
      <c r="AI330" s="474"/>
      <c r="AJ330" s="717"/>
    </row>
    <row r="331" spans="1:36" s="472" customFormat="1" ht="15" x14ac:dyDescent="0.25">
      <c r="A331" s="560"/>
      <c r="B331" s="691" t="s">
        <v>1975</v>
      </c>
      <c r="C331" s="1301" t="s">
        <v>1976</v>
      </c>
      <c r="D331" s="1301"/>
      <c r="E331" s="1301"/>
      <c r="F331" s="1301"/>
      <c r="G331" s="1301"/>
      <c r="H331" s="1301"/>
      <c r="I331" s="1301"/>
      <c r="J331" s="1301"/>
      <c r="K331" s="1301"/>
      <c r="L331" s="1301"/>
      <c r="M331" s="1302"/>
      <c r="X331" s="674"/>
      <c r="Y331" s="675"/>
      <c r="Z331" s="675"/>
      <c r="AA331" s="499"/>
      <c r="AB331" s="509" t="s">
        <v>1976</v>
      </c>
      <c r="AC331" s="474"/>
      <c r="AD331" s="499"/>
      <c r="AF331" s="499"/>
      <c r="AG331" s="540"/>
      <c r="AH331" s="717"/>
      <c r="AI331" s="474"/>
      <c r="AJ331" s="717"/>
    </row>
    <row r="332" spans="1:36" s="472" customFormat="1" ht="15" x14ac:dyDescent="0.25">
      <c r="A332" s="560"/>
      <c r="B332" s="691" t="s">
        <v>1977</v>
      </c>
      <c r="C332" s="1301" t="s">
        <v>1978</v>
      </c>
      <c r="D332" s="1301"/>
      <c r="E332" s="1301"/>
      <c r="F332" s="1301"/>
      <c r="G332" s="1301"/>
      <c r="H332" s="1301"/>
      <c r="I332" s="1301"/>
      <c r="J332" s="1301"/>
      <c r="K332" s="1301"/>
      <c r="L332" s="1301"/>
      <c r="M332" s="1302"/>
      <c r="X332" s="674"/>
      <c r="Y332" s="675"/>
      <c r="Z332" s="675"/>
      <c r="AA332" s="499"/>
      <c r="AB332" s="509" t="s">
        <v>1978</v>
      </c>
      <c r="AC332" s="474"/>
      <c r="AD332" s="499"/>
      <c r="AF332" s="499"/>
      <c r="AG332" s="540"/>
      <c r="AH332" s="717"/>
      <c r="AI332" s="474"/>
      <c r="AJ332" s="717"/>
    </row>
    <row r="333" spans="1:36" s="472" customFormat="1" ht="15" x14ac:dyDescent="0.25">
      <c r="A333" s="560"/>
      <c r="B333" s="691" t="s">
        <v>1979</v>
      </c>
      <c r="C333" s="1301" t="s">
        <v>1980</v>
      </c>
      <c r="D333" s="1301"/>
      <c r="E333" s="1301"/>
      <c r="F333" s="1301"/>
      <c r="G333" s="1301"/>
      <c r="H333" s="1301"/>
      <c r="I333" s="1301"/>
      <c r="J333" s="1301"/>
      <c r="K333" s="1301"/>
      <c r="L333" s="1301"/>
      <c r="M333" s="1302"/>
      <c r="X333" s="674"/>
      <c r="Y333" s="675"/>
      <c r="Z333" s="675"/>
      <c r="AA333" s="499"/>
      <c r="AB333" s="509" t="s">
        <v>1980</v>
      </c>
      <c r="AC333" s="474"/>
      <c r="AD333" s="499"/>
      <c r="AF333" s="499"/>
      <c r="AG333" s="540"/>
      <c r="AH333" s="717"/>
      <c r="AI333" s="474"/>
      <c r="AJ333" s="717"/>
    </row>
    <row r="334" spans="1:36" s="472" customFormat="1" ht="33.75" x14ac:dyDescent="0.25">
      <c r="A334" s="560"/>
      <c r="B334" s="691" t="s">
        <v>1670</v>
      </c>
      <c r="C334" s="1301" t="s">
        <v>1671</v>
      </c>
      <c r="D334" s="1301"/>
      <c r="E334" s="1301"/>
      <c r="F334" s="1301"/>
      <c r="G334" s="1301"/>
      <c r="H334" s="1301"/>
      <c r="I334" s="1301"/>
      <c r="J334" s="1301"/>
      <c r="K334" s="1301"/>
      <c r="L334" s="1301"/>
      <c r="M334" s="1302"/>
      <c r="X334" s="674"/>
      <c r="Y334" s="675"/>
      <c r="Z334" s="675"/>
      <c r="AA334" s="499"/>
      <c r="AB334" s="509" t="s">
        <v>1671</v>
      </c>
      <c r="AC334" s="474"/>
      <c r="AD334" s="499"/>
      <c r="AF334" s="499"/>
      <c r="AG334" s="540"/>
      <c r="AH334" s="717"/>
      <c r="AI334" s="474"/>
      <c r="AJ334" s="717"/>
    </row>
    <row r="335" spans="1:36" s="472" customFormat="1" ht="23.25" x14ac:dyDescent="0.25">
      <c r="A335" s="525"/>
      <c r="B335" s="692" t="s">
        <v>1898</v>
      </c>
      <c r="C335" s="1303" t="s">
        <v>1899</v>
      </c>
      <c r="D335" s="1303"/>
      <c r="E335" s="1303"/>
      <c r="F335" s="693" t="s">
        <v>2145</v>
      </c>
      <c r="G335" s="694" t="s">
        <v>1901</v>
      </c>
      <c r="H335" s="694"/>
      <c r="I335" s="694">
        <v>-8161.8</v>
      </c>
      <c r="J335" s="694">
        <v>-8161.8</v>
      </c>
      <c r="K335" s="694"/>
      <c r="L335" s="695"/>
      <c r="M335" s="696"/>
      <c r="X335" s="674"/>
      <c r="Y335" s="675"/>
      <c r="Z335" s="675"/>
      <c r="AA335" s="499"/>
      <c r="AC335" s="474" t="s">
        <v>1899</v>
      </c>
      <c r="AD335" s="499"/>
      <c r="AF335" s="499"/>
      <c r="AG335" s="540"/>
      <c r="AH335" s="717"/>
      <c r="AI335" s="474"/>
      <c r="AJ335" s="717"/>
    </row>
    <row r="336" spans="1:36" s="472" customFormat="1" ht="23.25" x14ac:dyDescent="0.25">
      <c r="A336" s="525"/>
      <c r="B336" s="692" t="s">
        <v>651</v>
      </c>
      <c r="C336" s="1303" t="s">
        <v>1676</v>
      </c>
      <c r="D336" s="1303"/>
      <c r="E336" s="1303"/>
      <c r="F336" s="693" t="s">
        <v>2146</v>
      </c>
      <c r="G336" s="694">
        <v>0</v>
      </c>
      <c r="H336" s="694">
        <v>0</v>
      </c>
      <c r="I336" s="694">
        <v>0</v>
      </c>
      <c r="J336" s="694"/>
      <c r="K336" s="694">
        <v>0</v>
      </c>
      <c r="L336" s="695"/>
      <c r="M336" s="696"/>
      <c r="X336" s="674"/>
      <c r="Y336" s="675"/>
      <c r="Z336" s="675"/>
      <c r="AA336" s="499"/>
      <c r="AC336" s="474" t="s">
        <v>1676</v>
      </c>
      <c r="AD336" s="499"/>
      <c r="AF336" s="499"/>
      <c r="AG336" s="540"/>
      <c r="AH336" s="717"/>
      <c r="AI336" s="474"/>
      <c r="AJ336" s="717"/>
    </row>
    <row r="337" spans="1:36" s="472" customFormat="1" ht="23.25" x14ac:dyDescent="0.25">
      <c r="A337" s="525"/>
      <c r="B337" s="692" t="s">
        <v>1983</v>
      </c>
      <c r="C337" s="1303" t="s">
        <v>1984</v>
      </c>
      <c r="D337" s="1303"/>
      <c r="E337" s="1303"/>
      <c r="F337" s="693" t="s">
        <v>2147</v>
      </c>
      <c r="G337" s="694">
        <v>79.069999999999993</v>
      </c>
      <c r="H337" s="694" t="s">
        <v>1986</v>
      </c>
      <c r="I337" s="694">
        <v>-188.98</v>
      </c>
      <c r="J337" s="694"/>
      <c r="K337" s="694" t="s">
        <v>2148</v>
      </c>
      <c r="L337" s="695"/>
      <c r="M337" s="696"/>
      <c r="X337" s="674"/>
      <c r="Y337" s="675"/>
      <c r="Z337" s="675"/>
      <c r="AA337" s="499"/>
      <c r="AC337" s="474" t="s">
        <v>1984</v>
      </c>
      <c r="AD337" s="499"/>
      <c r="AF337" s="499"/>
      <c r="AG337" s="540"/>
      <c r="AH337" s="717"/>
      <c r="AI337" s="474"/>
      <c r="AJ337" s="717"/>
    </row>
    <row r="338" spans="1:36" s="472" customFormat="1" ht="45.75" x14ac:dyDescent="0.25">
      <c r="A338" s="525"/>
      <c r="B338" s="692" t="s">
        <v>1988</v>
      </c>
      <c r="C338" s="1303" t="s">
        <v>1989</v>
      </c>
      <c r="D338" s="1303"/>
      <c r="E338" s="1303"/>
      <c r="F338" s="693" t="s">
        <v>2149</v>
      </c>
      <c r="G338" s="694">
        <v>70.010000000000005</v>
      </c>
      <c r="H338" s="694" t="s">
        <v>1991</v>
      </c>
      <c r="I338" s="694">
        <v>-225.43</v>
      </c>
      <c r="J338" s="694"/>
      <c r="K338" s="694" t="s">
        <v>2150</v>
      </c>
      <c r="L338" s="695"/>
      <c r="M338" s="696"/>
      <c r="X338" s="674"/>
      <c r="Y338" s="675"/>
      <c r="Z338" s="675"/>
      <c r="AA338" s="499"/>
      <c r="AC338" s="474" t="s">
        <v>1989</v>
      </c>
      <c r="AD338" s="499"/>
      <c r="AF338" s="499"/>
      <c r="AG338" s="540"/>
      <c r="AH338" s="717"/>
      <c r="AI338" s="474"/>
      <c r="AJ338" s="717"/>
    </row>
    <row r="339" spans="1:36" s="472" customFormat="1" ht="57" x14ac:dyDescent="0.25">
      <c r="A339" s="525"/>
      <c r="B339" s="692" t="s">
        <v>1993</v>
      </c>
      <c r="C339" s="1303" t="s">
        <v>1994</v>
      </c>
      <c r="D339" s="1303"/>
      <c r="E339" s="1303"/>
      <c r="F339" s="693" t="s">
        <v>2151</v>
      </c>
      <c r="G339" s="694">
        <v>340</v>
      </c>
      <c r="H339" s="694" t="s">
        <v>1996</v>
      </c>
      <c r="I339" s="694">
        <v>-61706.6</v>
      </c>
      <c r="J339" s="694"/>
      <c r="K339" s="694" t="s">
        <v>2152</v>
      </c>
      <c r="L339" s="695"/>
      <c r="M339" s="696"/>
      <c r="X339" s="674"/>
      <c r="Y339" s="675"/>
      <c r="Z339" s="675"/>
      <c r="AA339" s="499"/>
      <c r="AC339" s="474" t="s">
        <v>1994</v>
      </c>
      <c r="AD339" s="499"/>
      <c r="AF339" s="499"/>
      <c r="AG339" s="540"/>
      <c r="AH339" s="717"/>
      <c r="AI339" s="474"/>
      <c r="AJ339" s="717"/>
    </row>
    <row r="340" spans="1:36" s="472" customFormat="1" ht="34.5" x14ac:dyDescent="0.25">
      <c r="A340" s="525"/>
      <c r="B340" s="692" t="s">
        <v>1678</v>
      </c>
      <c r="C340" s="1303" t="s">
        <v>1679</v>
      </c>
      <c r="D340" s="1303"/>
      <c r="E340" s="1303"/>
      <c r="F340" s="693" t="s">
        <v>2153</v>
      </c>
      <c r="G340" s="694">
        <v>111.99</v>
      </c>
      <c r="H340" s="694" t="s">
        <v>1681</v>
      </c>
      <c r="I340" s="694">
        <v>-353.89</v>
      </c>
      <c r="J340" s="694"/>
      <c r="K340" s="694" t="s">
        <v>2154</v>
      </c>
      <c r="L340" s="695"/>
      <c r="M340" s="696"/>
      <c r="X340" s="674"/>
      <c r="Y340" s="675"/>
      <c r="Z340" s="675"/>
      <c r="AA340" s="499"/>
      <c r="AC340" s="474" t="s">
        <v>1679</v>
      </c>
      <c r="AD340" s="499"/>
      <c r="AF340" s="499"/>
      <c r="AG340" s="540"/>
      <c r="AH340" s="717"/>
      <c r="AI340" s="474"/>
      <c r="AJ340" s="717"/>
    </row>
    <row r="341" spans="1:36" s="472" customFormat="1" ht="23.25" x14ac:dyDescent="0.25">
      <c r="A341" s="525"/>
      <c r="B341" s="692" t="s">
        <v>2000</v>
      </c>
      <c r="C341" s="1303" t="s">
        <v>2001</v>
      </c>
      <c r="D341" s="1303"/>
      <c r="E341" s="1303"/>
      <c r="F341" s="693" t="s">
        <v>2155</v>
      </c>
      <c r="G341" s="694">
        <v>26.5</v>
      </c>
      <c r="H341" s="694" t="s">
        <v>2003</v>
      </c>
      <c r="I341" s="694">
        <v>-1142.68</v>
      </c>
      <c r="J341" s="694"/>
      <c r="K341" s="694" t="s">
        <v>2156</v>
      </c>
      <c r="L341" s="695"/>
      <c r="M341" s="696"/>
      <c r="X341" s="674"/>
      <c r="Y341" s="675"/>
      <c r="Z341" s="675"/>
      <c r="AA341" s="499"/>
      <c r="AC341" s="474" t="s">
        <v>2001</v>
      </c>
      <c r="AD341" s="499"/>
      <c r="AF341" s="499"/>
      <c r="AG341" s="540"/>
      <c r="AH341" s="717"/>
      <c r="AI341" s="474"/>
      <c r="AJ341" s="717"/>
    </row>
    <row r="342" spans="1:36" s="472" customFormat="1" ht="34.5" x14ac:dyDescent="0.25">
      <c r="A342" s="525"/>
      <c r="B342" s="692" t="s">
        <v>836</v>
      </c>
      <c r="C342" s="1303" t="s">
        <v>1766</v>
      </c>
      <c r="D342" s="1303"/>
      <c r="E342" s="1303"/>
      <c r="F342" s="693" t="s">
        <v>2157</v>
      </c>
      <c r="G342" s="694">
        <v>65.709999999999994</v>
      </c>
      <c r="H342" s="694" t="s">
        <v>1768</v>
      </c>
      <c r="I342" s="694">
        <v>-310.81</v>
      </c>
      <c r="J342" s="694"/>
      <c r="K342" s="694" t="s">
        <v>2158</v>
      </c>
      <c r="L342" s="695"/>
      <c r="M342" s="696"/>
      <c r="X342" s="674"/>
      <c r="Y342" s="675"/>
      <c r="Z342" s="675"/>
      <c r="AA342" s="499"/>
      <c r="AC342" s="474" t="s">
        <v>1766</v>
      </c>
      <c r="AD342" s="499"/>
      <c r="AF342" s="499"/>
      <c r="AG342" s="540"/>
      <c r="AH342" s="717"/>
      <c r="AI342" s="474"/>
      <c r="AJ342" s="717"/>
    </row>
    <row r="343" spans="1:36" s="472" customFormat="1" ht="23.25" x14ac:dyDescent="0.25">
      <c r="A343" s="533" t="s">
        <v>878</v>
      </c>
      <c r="B343" s="704" t="s">
        <v>2007</v>
      </c>
      <c r="C343" s="1314" t="s">
        <v>2008</v>
      </c>
      <c r="D343" s="1314"/>
      <c r="E343" s="1314"/>
      <c r="F343" s="705" t="s">
        <v>2159</v>
      </c>
      <c r="G343" s="706">
        <v>0</v>
      </c>
      <c r="H343" s="706"/>
      <c r="I343" s="706">
        <v>0</v>
      </c>
      <c r="J343" s="706"/>
      <c r="K343" s="706"/>
      <c r="L343" s="707"/>
      <c r="M343" s="708"/>
      <c r="X343" s="674"/>
      <c r="Y343" s="675"/>
      <c r="Z343" s="675"/>
      <c r="AA343" s="499"/>
      <c r="AC343" s="474"/>
      <c r="AD343" s="499"/>
      <c r="AF343" s="499"/>
      <c r="AG343" s="540" t="s">
        <v>2008</v>
      </c>
      <c r="AH343" s="717"/>
      <c r="AI343" s="474"/>
      <c r="AJ343" s="717"/>
    </row>
    <row r="344" spans="1:36" s="472" customFormat="1" ht="57" x14ac:dyDescent="0.25">
      <c r="A344" s="525"/>
      <c r="B344" s="692" t="s">
        <v>2010</v>
      </c>
      <c r="C344" s="1303" t="s">
        <v>2011</v>
      </c>
      <c r="D344" s="1303"/>
      <c r="E344" s="1303"/>
      <c r="F344" s="693" t="s">
        <v>2160</v>
      </c>
      <c r="G344" s="694">
        <v>183.68</v>
      </c>
      <c r="H344" s="694"/>
      <c r="I344" s="694">
        <v>-310.60000000000002</v>
      </c>
      <c r="J344" s="694"/>
      <c r="K344" s="694"/>
      <c r="L344" s="695"/>
      <c r="M344" s="696"/>
      <c r="X344" s="674"/>
      <c r="Y344" s="675"/>
      <c r="Z344" s="675"/>
      <c r="AA344" s="499"/>
      <c r="AC344" s="474" t="s">
        <v>2011</v>
      </c>
      <c r="AD344" s="499"/>
      <c r="AF344" s="499"/>
      <c r="AG344" s="540"/>
      <c r="AH344" s="717"/>
      <c r="AI344" s="474"/>
      <c r="AJ344" s="717"/>
    </row>
    <row r="345" spans="1:36" s="472" customFormat="1" ht="23.25" x14ac:dyDescent="0.25">
      <c r="A345" s="533" t="s">
        <v>878</v>
      </c>
      <c r="B345" s="704" t="s">
        <v>2013</v>
      </c>
      <c r="C345" s="1314" t="s">
        <v>2014</v>
      </c>
      <c r="D345" s="1314"/>
      <c r="E345" s="1314"/>
      <c r="F345" s="705" t="s">
        <v>2161</v>
      </c>
      <c r="G345" s="706">
        <v>0</v>
      </c>
      <c r="H345" s="706"/>
      <c r="I345" s="706">
        <v>0</v>
      </c>
      <c r="J345" s="706"/>
      <c r="K345" s="706"/>
      <c r="L345" s="707"/>
      <c r="M345" s="708"/>
      <c r="X345" s="674"/>
      <c r="Y345" s="675"/>
      <c r="Z345" s="675"/>
      <c r="AA345" s="499"/>
      <c r="AC345" s="474"/>
      <c r="AD345" s="499"/>
      <c r="AF345" s="499"/>
      <c r="AG345" s="540" t="s">
        <v>2014</v>
      </c>
      <c r="AH345" s="717"/>
      <c r="AI345" s="474"/>
      <c r="AJ345" s="717"/>
    </row>
    <row r="346" spans="1:36" s="472" customFormat="1" ht="22.5" x14ac:dyDescent="0.25">
      <c r="A346" s="533" t="s">
        <v>875</v>
      </c>
      <c r="B346" s="704" t="s">
        <v>2016</v>
      </c>
      <c r="C346" s="1314" t="s">
        <v>2017</v>
      </c>
      <c r="D346" s="1314"/>
      <c r="E346" s="1314"/>
      <c r="F346" s="705" t="s">
        <v>1950</v>
      </c>
      <c r="G346" s="706">
        <v>0</v>
      </c>
      <c r="H346" s="706"/>
      <c r="I346" s="706">
        <v>0</v>
      </c>
      <c r="J346" s="706"/>
      <c r="K346" s="706"/>
      <c r="L346" s="707"/>
      <c r="M346" s="708"/>
      <c r="X346" s="674"/>
      <c r="Y346" s="675"/>
      <c r="Z346" s="675"/>
      <c r="AA346" s="499"/>
      <c r="AC346" s="474"/>
      <c r="AD346" s="499"/>
      <c r="AF346" s="499"/>
      <c r="AG346" s="540" t="s">
        <v>2017</v>
      </c>
      <c r="AH346" s="717"/>
      <c r="AI346" s="474"/>
      <c r="AJ346" s="717"/>
    </row>
    <row r="347" spans="1:36" s="472" customFormat="1" ht="57" x14ac:dyDescent="0.25">
      <c r="A347" s="676" t="s">
        <v>1321</v>
      </c>
      <c r="B347" s="677" t="s">
        <v>2018</v>
      </c>
      <c r="C347" s="1304" t="s">
        <v>2019</v>
      </c>
      <c r="D347" s="1304"/>
      <c r="E347" s="1304"/>
      <c r="F347" s="678">
        <v>-0.14399999999999999</v>
      </c>
      <c r="G347" s="679" t="s">
        <v>2020</v>
      </c>
      <c r="H347" s="679" t="s">
        <v>2021</v>
      </c>
      <c r="I347" s="679">
        <v>-55898</v>
      </c>
      <c r="J347" s="679">
        <v>-4268</v>
      </c>
      <c r="K347" s="680" t="s">
        <v>2162</v>
      </c>
      <c r="L347" s="709">
        <v>3081.2808</v>
      </c>
      <c r="M347" s="710">
        <v>-443.7</v>
      </c>
      <c r="X347" s="674"/>
      <c r="Y347" s="675"/>
      <c r="Z347" s="675"/>
      <c r="AA347" s="499" t="s">
        <v>2019</v>
      </c>
      <c r="AC347" s="474"/>
      <c r="AD347" s="499"/>
      <c r="AF347" s="499"/>
      <c r="AG347" s="540"/>
      <c r="AH347" s="717"/>
      <c r="AI347" s="474"/>
      <c r="AJ347" s="717"/>
    </row>
    <row r="348" spans="1:36" s="472" customFormat="1" ht="15" x14ac:dyDescent="0.25">
      <c r="A348" s="682"/>
      <c r="B348" s="683"/>
      <c r="C348" s="684" t="s">
        <v>2163</v>
      </c>
      <c r="D348" s="685"/>
      <c r="E348" s="685"/>
      <c r="F348" s="685"/>
      <c r="G348" s="685"/>
      <c r="H348" s="685"/>
      <c r="I348" s="685"/>
      <c r="J348" s="685"/>
      <c r="K348" s="685"/>
      <c r="L348" s="685"/>
      <c r="M348" s="686"/>
      <c r="X348" s="674"/>
      <c r="Y348" s="675"/>
      <c r="Z348" s="675"/>
      <c r="AA348" s="499"/>
      <c r="AC348" s="474"/>
      <c r="AD348" s="499"/>
      <c r="AF348" s="499"/>
      <c r="AG348" s="540"/>
      <c r="AH348" s="717"/>
      <c r="AI348" s="474"/>
      <c r="AJ348" s="717"/>
    </row>
    <row r="349" spans="1:36" s="472" customFormat="1" ht="15" x14ac:dyDescent="0.25">
      <c r="A349" s="560"/>
      <c r="B349" s="691" t="s">
        <v>1975</v>
      </c>
      <c r="C349" s="1301" t="s">
        <v>1976</v>
      </c>
      <c r="D349" s="1301"/>
      <c r="E349" s="1301"/>
      <c r="F349" s="1301"/>
      <c r="G349" s="1301"/>
      <c r="H349" s="1301"/>
      <c r="I349" s="1301"/>
      <c r="J349" s="1301"/>
      <c r="K349" s="1301"/>
      <c r="L349" s="1301"/>
      <c r="M349" s="1302"/>
      <c r="X349" s="674"/>
      <c r="Y349" s="675"/>
      <c r="Z349" s="675"/>
      <c r="AA349" s="499"/>
      <c r="AB349" s="509" t="s">
        <v>1976</v>
      </c>
      <c r="AC349" s="474"/>
      <c r="AD349" s="499"/>
      <c r="AF349" s="499"/>
      <c r="AG349" s="540"/>
      <c r="AH349" s="717"/>
      <c r="AI349" s="474"/>
      <c r="AJ349" s="717"/>
    </row>
    <row r="350" spans="1:36" s="472" customFormat="1" ht="15" x14ac:dyDescent="0.25">
      <c r="A350" s="560"/>
      <c r="B350" s="691" t="s">
        <v>1977</v>
      </c>
      <c r="C350" s="1301" t="s">
        <v>1978</v>
      </c>
      <c r="D350" s="1301"/>
      <c r="E350" s="1301"/>
      <c r="F350" s="1301"/>
      <c r="G350" s="1301"/>
      <c r="H350" s="1301"/>
      <c r="I350" s="1301"/>
      <c r="J350" s="1301"/>
      <c r="K350" s="1301"/>
      <c r="L350" s="1301"/>
      <c r="M350" s="1302"/>
      <c r="X350" s="674"/>
      <c r="Y350" s="675"/>
      <c r="Z350" s="675"/>
      <c r="AA350" s="499"/>
      <c r="AB350" s="509" t="s">
        <v>1978</v>
      </c>
      <c r="AC350" s="474"/>
      <c r="AD350" s="499"/>
      <c r="AF350" s="499"/>
      <c r="AG350" s="540"/>
      <c r="AH350" s="717"/>
      <c r="AI350" s="474"/>
      <c r="AJ350" s="717"/>
    </row>
    <row r="351" spans="1:36" s="472" customFormat="1" ht="15" x14ac:dyDescent="0.25">
      <c r="A351" s="560"/>
      <c r="B351" s="691" t="s">
        <v>1979</v>
      </c>
      <c r="C351" s="1301" t="s">
        <v>1980</v>
      </c>
      <c r="D351" s="1301"/>
      <c r="E351" s="1301"/>
      <c r="F351" s="1301"/>
      <c r="G351" s="1301"/>
      <c r="H351" s="1301"/>
      <c r="I351" s="1301"/>
      <c r="J351" s="1301"/>
      <c r="K351" s="1301"/>
      <c r="L351" s="1301"/>
      <c r="M351" s="1302"/>
      <c r="X351" s="674"/>
      <c r="Y351" s="675"/>
      <c r="Z351" s="675"/>
      <c r="AA351" s="499"/>
      <c r="AB351" s="509" t="s">
        <v>1980</v>
      </c>
      <c r="AC351" s="474"/>
      <c r="AD351" s="499"/>
      <c r="AF351" s="499"/>
      <c r="AG351" s="540"/>
      <c r="AH351" s="717"/>
      <c r="AI351" s="474"/>
      <c r="AJ351" s="717"/>
    </row>
    <row r="352" spans="1:36" s="472" customFormat="1" ht="33.75" x14ac:dyDescent="0.25">
      <c r="A352" s="560"/>
      <c r="B352" s="691" t="s">
        <v>1670</v>
      </c>
      <c r="C352" s="1301" t="s">
        <v>1671</v>
      </c>
      <c r="D352" s="1301"/>
      <c r="E352" s="1301"/>
      <c r="F352" s="1301"/>
      <c r="G352" s="1301"/>
      <c r="H352" s="1301"/>
      <c r="I352" s="1301"/>
      <c r="J352" s="1301"/>
      <c r="K352" s="1301"/>
      <c r="L352" s="1301"/>
      <c r="M352" s="1302"/>
      <c r="X352" s="674"/>
      <c r="Y352" s="675"/>
      <c r="Z352" s="675"/>
      <c r="AA352" s="499"/>
      <c r="AB352" s="509" t="s">
        <v>1671</v>
      </c>
      <c r="AC352" s="474"/>
      <c r="AD352" s="499"/>
      <c r="AF352" s="499"/>
      <c r="AG352" s="540"/>
      <c r="AH352" s="717"/>
      <c r="AI352" s="474"/>
      <c r="AJ352" s="717"/>
    </row>
    <row r="353" spans="1:36" s="472" customFormat="1" ht="23.25" x14ac:dyDescent="0.25">
      <c r="A353" s="525"/>
      <c r="B353" s="692" t="s">
        <v>1898</v>
      </c>
      <c r="C353" s="1303" t="s">
        <v>1899</v>
      </c>
      <c r="D353" s="1303"/>
      <c r="E353" s="1303"/>
      <c r="F353" s="693" t="s">
        <v>2164</v>
      </c>
      <c r="G353" s="694" t="s">
        <v>1901</v>
      </c>
      <c r="H353" s="694"/>
      <c r="I353" s="694">
        <v>-4268.3900000000003</v>
      </c>
      <c r="J353" s="694">
        <v>-4268.3900000000003</v>
      </c>
      <c r="K353" s="694"/>
      <c r="L353" s="695"/>
      <c r="M353" s="696"/>
      <c r="X353" s="674"/>
      <c r="Y353" s="675"/>
      <c r="Z353" s="675"/>
      <c r="AA353" s="499"/>
      <c r="AC353" s="474" t="s">
        <v>1899</v>
      </c>
      <c r="AD353" s="499"/>
      <c r="AF353" s="499"/>
      <c r="AG353" s="540"/>
      <c r="AH353" s="717"/>
      <c r="AI353" s="474"/>
      <c r="AJ353" s="717"/>
    </row>
    <row r="354" spans="1:36" s="472" customFormat="1" ht="23.25" x14ac:dyDescent="0.25">
      <c r="A354" s="525"/>
      <c r="B354" s="692" t="s">
        <v>651</v>
      </c>
      <c r="C354" s="1303" t="s">
        <v>1676</v>
      </c>
      <c r="D354" s="1303"/>
      <c r="E354" s="1303"/>
      <c r="F354" s="693" t="s">
        <v>2165</v>
      </c>
      <c r="G354" s="694">
        <v>0</v>
      </c>
      <c r="H354" s="694">
        <v>0</v>
      </c>
      <c r="I354" s="694">
        <v>0</v>
      </c>
      <c r="J354" s="694"/>
      <c r="K354" s="694">
        <v>0</v>
      </c>
      <c r="L354" s="695"/>
      <c r="M354" s="696"/>
      <c r="X354" s="674"/>
      <c r="Y354" s="675"/>
      <c r="Z354" s="675"/>
      <c r="AA354" s="499"/>
      <c r="AC354" s="474" t="s">
        <v>1676</v>
      </c>
      <c r="AD354" s="499"/>
      <c r="AF354" s="499"/>
      <c r="AG354" s="540"/>
      <c r="AH354" s="717"/>
      <c r="AI354" s="474"/>
      <c r="AJ354" s="717"/>
    </row>
    <row r="355" spans="1:36" s="472" customFormat="1" ht="23.25" x14ac:dyDescent="0.25">
      <c r="A355" s="525"/>
      <c r="B355" s="692" t="s">
        <v>1983</v>
      </c>
      <c r="C355" s="1303" t="s">
        <v>1984</v>
      </c>
      <c r="D355" s="1303"/>
      <c r="E355" s="1303"/>
      <c r="F355" s="693" t="s">
        <v>2166</v>
      </c>
      <c r="G355" s="694">
        <v>79.069999999999993</v>
      </c>
      <c r="H355" s="694" t="s">
        <v>1986</v>
      </c>
      <c r="I355" s="694">
        <v>-33.21</v>
      </c>
      <c r="J355" s="694"/>
      <c r="K355" s="694" t="s">
        <v>2167</v>
      </c>
      <c r="L355" s="695"/>
      <c r="M355" s="696"/>
      <c r="X355" s="674"/>
      <c r="Y355" s="675"/>
      <c r="Z355" s="675"/>
      <c r="AA355" s="499"/>
      <c r="AC355" s="474" t="s">
        <v>1984</v>
      </c>
      <c r="AD355" s="499"/>
      <c r="AF355" s="499"/>
      <c r="AG355" s="540"/>
      <c r="AH355" s="717"/>
      <c r="AI355" s="474"/>
      <c r="AJ355" s="717"/>
    </row>
    <row r="356" spans="1:36" s="472" customFormat="1" ht="45.75" x14ac:dyDescent="0.25">
      <c r="A356" s="525"/>
      <c r="B356" s="692" t="s">
        <v>1988</v>
      </c>
      <c r="C356" s="1303" t="s">
        <v>1989</v>
      </c>
      <c r="D356" s="1303"/>
      <c r="E356" s="1303"/>
      <c r="F356" s="693" t="s">
        <v>2168</v>
      </c>
      <c r="G356" s="694">
        <v>70.010000000000005</v>
      </c>
      <c r="H356" s="694" t="s">
        <v>1991</v>
      </c>
      <c r="I356" s="694">
        <v>-39.909999999999997</v>
      </c>
      <c r="J356" s="694"/>
      <c r="K356" s="694" t="s">
        <v>2169</v>
      </c>
      <c r="L356" s="695"/>
      <c r="M356" s="696"/>
      <c r="X356" s="674"/>
      <c r="Y356" s="675"/>
      <c r="Z356" s="675"/>
      <c r="AA356" s="499"/>
      <c r="AC356" s="474" t="s">
        <v>1989</v>
      </c>
      <c r="AD356" s="499"/>
      <c r="AF356" s="499"/>
      <c r="AG356" s="540"/>
      <c r="AH356" s="717"/>
      <c r="AI356" s="474"/>
      <c r="AJ356" s="717"/>
    </row>
    <row r="357" spans="1:36" s="472" customFormat="1" ht="57" x14ac:dyDescent="0.25">
      <c r="A357" s="525"/>
      <c r="B357" s="692" t="s">
        <v>1993</v>
      </c>
      <c r="C357" s="1303" t="s">
        <v>1994</v>
      </c>
      <c r="D357" s="1303"/>
      <c r="E357" s="1303"/>
      <c r="F357" s="693" t="s">
        <v>2170</v>
      </c>
      <c r="G357" s="694">
        <v>340</v>
      </c>
      <c r="H357" s="694" t="s">
        <v>1996</v>
      </c>
      <c r="I357" s="694">
        <v>-33898</v>
      </c>
      <c r="J357" s="694"/>
      <c r="K357" s="694" t="s">
        <v>2171</v>
      </c>
      <c r="L357" s="695"/>
      <c r="M357" s="696"/>
      <c r="X357" s="674"/>
      <c r="Y357" s="675"/>
      <c r="Z357" s="675"/>
      <c r="AA357" s="499"/>
      <c r="AC357" s="474" t="s">
        <v>1994</v>
      </c>
      <c r="AD357" s="499"/>
      <c r="AF357" s="499"/>
      <c r="AG357" s="540"/>
      <c r="AH357" s="717"/>
      <c r="AI357" s="474"/>
      <c r="AJ357" s="717"/>
    </row>
    <row r="358" spans="1:36" s="472" customFormat="1" ht="34.5" x14ac:dyDescent="0.25">
      <c r="A358" s="525"/>
      <c r="B358" s="692" t="s">
        <v>1678</v>
      </c>
      <c r="C358" s="1303" t="s">
        <v>1679</v>
      </c>
      <c r="D358" s="1303"/>
      <c r="E358" s="1303"/>
      <c r="F358" s="693" t="s">
        <v>2172</v>
      </c>
      <c r="G358" s="694">
        <v>111.99</v>
      </c>
      <c r="H358" s="694" t="s">
        <v>1681</v>
      </c>
      <c r="I358" s="694">
        <v>-70.55</v>
      </c>
      <c r="J358" s="694"/>
      <c r="K358" s="694" t="s">
        <v>2173</v>
      </c>
      <c r="L358" s="695"/>
      <c r="M358" s="696"/>
      <c r="X358" s="674"/>
      <c r="Y358" s="675"/>
      <c r="Z358" s="675"/>
      <c r="AA358" s="499"/>
      <c r="AC358" s="474" t="s">
        <v>1679</v>
      </c>
      <c r="AD358" s="499"/>
      <c r="AF358" s="499"/>
      <c r="AG358" s="540"/>
      <c r="AH358" s="717"/>
      <c r="AI358" s="474"/>
      <c r="AJ358" s="717"/>
    </row>
    <row r="359" spans="1:36" s="472" customFormat="1" ht="23.25" x14ac:dyDescent="0.25">
      <c r="A359" s="525"/>
      <c r="B359" s="692" t="s">
        <v>2000</v>
      </c>
      <c r="C359" s="1303" t="s">
        <v>2001</v>
      </c>
      <c r="D359" s="1303"/>
      <c r="E359" s="1303"/>
      <c r="F359" s="693" t="s">
        <v>2174</v>
      </c>
      <c r="G359" s="694">
        <v>26.5</v>
      </c>
      <c r="H359" s="694" t="s">
        <v>2003</v>
      </c>
      <c r="I359" s="694">
        <v>-201.67</v>
      </c>
      <c r="J359" s="694"/>
      <c r="K359" s="694" t="s">
        <v>2175</v>
      </c>
      <c r="L359" s="695"/>
      <c r="M359" s="696"/>
      <c r="X359" s="674"/>
      <c r="Y359" s="675"/>
      <c r="Z359" s="675"/>
      <c r="AA359" s="499"/>
      <c r="AC359" s="474" t="s">
        <v>2001</v>
      </c>
      <c r="AD359" s="499"/>
      <c r="AF359" s="499"/>
      <c r="AG359" s="540"/>
      <c r="AH359" s="717"/>
      <c r="AI359" s="474"/>
      <c r="AJ359" s="717"/>
    </row>
    <row r="360" spans="1:36" s="472" customFormat="1" ht="34.5" x14ac:dyDescent="0.25">
      <c r="A360" s="525"/>
      <c r="B360" s="692" t="s">
        <v>836</v>
      </c>
      <c r="C360" s="1303" t="s">
        <v>1766</v>
      </c>
      <c r="D360" s="1303"/>
      <c r="E360" s="1303"/>
      <c r="F360" s="693" t="s">
        <v>2176</v>
      </c>
      <c r="G360" s="694">
        <v>65.709999999999994</v>
      </c>
      <c r="H360" s="694" t="s">
        <v>1768</v>
      </c>
      <c r="I360" s="694">
        <v>-61.77</v>
      </c>
      <c r="J360" s="694"/>
      <c r="K360" s="694" t="s">
        <v>2177</v>
      </c>
      <c r="L360" s="695"/>
      <c r="M360" s="696"/>
      <c r="X360" s="674"/>
      <c r="Y360" s="675"/>
      <c r="Z360" s="675"/>
      <c r="AA360" s="499"/>
      <c r="AC360" s="474" t="s">
        <v>1766</v>
      </c>
      <c r="AD360" s="499"/>
      <c r="AF360" s="499"/>
      <c r="AG360" s="540"/>
      <c r="AH360" s="717"/>
      <c r="AI360" s="474"/>
      <c r="AJ360" s="717"/>
    </row>
    <row r="361" spans="1:36" s="472" customFormat="1" ht="23.25" x14ac:dyDescent="0.25">
      <c r="A361" s="533" t="s">
        <v>878</v>
      </c>
      <c r="B361" s="704" t="s">
        <v>2007</v>
      </c>
      <c r="C361" s="1314" t="s">
        <v>2008</v>
      </c>
      <c r="D361" s="1314"/>
      <c r="E361" s="1314"/>
      <c r="F361" s="705" t="s">
        <v>2178</v>
      </c>
      <c r="G361" s="706">
        <v>0</v>
      </c>
      <c r="H361" s="706"/>
      <c r="I361" s="706">
        <v>0</v>
      </c>
      <c r="J361" s="706"/>
      <c r="K361" s="706"/>
      <c r="L361" s="707"/>
      <c r="M361" s="708"/>
      <c r="X361" s="674"/>
      <c r="Y361" s="675"/>
      <c r="Z361" s="675"/>
      <c r="AA361" s="499"/>
      <c r="AC361" s="474"/>
      <c r="AD361" s="499"/>
      <c r="AF361" s="499"/>
      <c r="AG361" s="540" t="s">
        <v>2008</v>
      </c>
      <c r="AH361" s="717"/>
      <c r="AI361" s="474"/>
      <c r="AJ361" s="717"/>
    </row>
    <row r="362" spans="1:36" s="472" customFormat="1" ht="57" x14ac:dyDescent="0.25">
      <c r="A362" s="525"/>
      <c r="B362" s="692" t="s">
        <v>2010</v>
      </c>
      <c r="C362" s="1303" t="s">
        <v>2011</v>
      </c>
      <c r="D362" s="1303"/>
      <c r="E362" s="1303"/>
      <c r="F362" s="693" t="s">
        <v>2179</v>
      </c>
      <c r="G362" s="694">
        <v>183.68</v>
      </c>
      <c r="H362" s="694"/>
      <c r="I362" s="694">
        <v>-171.39</v>
      </c>
      <c r="J362" s="694"/>
      <c r="K362" s="694"/>
      <c r="L362" s="695"/>
      <c r="M362" s="696"/>
      <c r="X362" s="674"/>
      <c r="Y362" s="675"/>
      <c r="Z362" s="675"/>
      <c r="AA362" s="499"/>
      <c r="AC362" s="474" t="s">
        <v>2011</v>
      </c>
      <c r="AD362" s="499"/>
      <c r="AF362" s="499"/>
      <c r="AG362" s="540"/>
      <c r="AH362" s="717"/>
      <c r="AI362" s="474"/>
      <c r="AJ362" s="717"/>
    </row>
    <row r="363" spans="1:36" s="472" customFormat="1" ht="23.25" x14ac:dyDescent="0.25">
      <c r="A363" s="533" t="s">
        <v>878</v>
      </c>
      <c r="B363" s="704" t="s">
        <v>2013</v>
      </c>
      <c r="C363" s="1314" t="s">
        <v>2014</v>
      </c>
      <c r="D363" s="1314"/>
      <c r="E363" s="1314"/>
      <c r="F363" s="705" t="s">
        <v>2180</v>
      </c>
      <c r="G363" s="706">
        <v>0</v>
      </c>
      <c r="H363" s="706"/>
      <c r="I363" s="706">
        <v>0</v>
      </c>
      <c r="J363" s="706"/>
      <c r="K363" s="706"/>
      <c r="L363" s="707"/>
      <c r="M363" s="708"/>
      <c r="X363" s="674"/>
      <c r="Y363" s="675"/>
      <c r="Z363" s="675"/>
      <c r="AA363" s="499"/>
      <c r="AC363" s="474"/>
      <c r="AD363" s="499"/>
      <c r="AF363" s="499"/>
      <c r="AG363" s="540" t="s">
        <v>2014</v>
      </c>
      <c r="AH363" s="717"/>
      <c r="AI363" s="474"/>
      <c r="AJ363" s="717"/>
    </row>
    <row r="364" spans="1:36" s="472" customFormat="1" ht="22.5" x14ac:dyDescent="0.25">
      <c r="A364" s="533" t="s">
        <v>875</v>
      </c>
      <c r="B364" s="704" t="s">
        <v>2016</v>
      </c>
      <c r="C364" s="1314" t="s">
        <v>2017</v>
      </c>
      <c r="D364" s="1314"/>
      <c r="E364" s="1314"/>
      <c r="F364" s="705" t="s">
        <v>1950</v>
      </c>
      <c r="G364" s="706">
        <v>0</v>
      </c>
      <c r="H364" s="706"/>
      <c r="I364" s="706">
        <v>0</v>
      </c>
      <c r="J364" s="706"/>
      <c r="K364" s="706"/>
      <c r="L364" s="707"/>
      <c r="M364" s="708"/>
      <c r="X364" s="674"/>
      <c r="Y364" s="675"/>
      <c r="Z364" s="675"/>
      <c r="AA364" s="499"/>
      <c r="AC364" s="474"/>
      <c r="AD364" s="499"/>
      <c r="AF364" s="499"/>
      <c r="AG364" s="540" t="s">
        <v>2017</v>
      </c>
      <c r="AH364" s="717"/>
      <c r="AI364" s="474"/>
      <c r="AJ364" s="717"/>
    </row>
    <row r="365" spans="1:36" s="472" customFormat="1" ht="45" x14ac:dyDescent="0.25">
      <c r="A365" s="676" t="s">
        <v>1324</v>
      </c>
      <c r="B365" s="677" t="s">
        <v>2041</v>
      </c>
      <c r="C365" s="1304" t="s">
        <v>1269</v>
      </c>
      <c r="D365" s="1304"/>
      <c r="E365" s="1304"/>
      <c r="F365" s="697">
        <v>-2.88</v>
      </c>
      <c r="G365" s="679">
        <v>480</v>
      </c>
      <c r="H365" s="679"/>
      <c r="I365" s="679">
        <v>-1382</v>
      </c>
      <c r="J365" s="679"/>
      <c r="K365" s="680"/>
      <c r="L365" s="681">
        <v>0</v>
      </c>
      <c r="M365" s="681">
        <v>0</v>
      </c>
      <c r="X365" s="674"/>
      <c r="Y365" s="675"/>
      <c r="Z365" s="675"/>
      <c r="AA365" s="499" t="s">
        <v>1269</v>
      </c>
      <c r="AC365" s="474"/>
      <c r="AD365" s="499"/>
      <c r="AF365" s="499"/>
      <c r="AG365" s="540"/>
      <c r="AH365" s="717"/>
      <c r="AI365" s="474"/>
      <c r="AJ365" s="717"/>
    </row>
    <row r="366" spans="1:36" s="472" customFormat="1" ht="15" x14ac:dyDescent="0.25">
      <c r="A366" s="682"/>
      <c r="B366" s="683"/>
      <c r="C366" s="684" t="s">
        <v>2181</v>
      </c>
      <c r="D366" s="685"/>
      <c r="E366" s="685"/>
      <c r="F366" s="685"/>
      <c r="G366" s="685"/>
      <c r="H366" s="685"/>
      <c r="I366" s="685"/>
      <c r="J366" s="685"/>
      <c r="K366" s="685"/>
      <c r="L366" s="685"/>
      <c r="M366" s="686"/>
      <c r="X366" s="674"/>
      <c r="Y366" s="675"/>
      <c r="Z366" s="675"/>
      <c r="AA366" s="499"/>
      <c r="AC366" s="474"/>
      <c r="AD366" s="499"/>
      <c r="AF366" s="499"/>
      <c r="AG366" s="540"/>
      <c r="AH366" s="717"/>
      <c r="AI366" s="474"/>
      <c r="AJ366" s="717"/>
    </row>
    <row r="367" spans="1:36" s="472" customFormat="1" ht="45" x14ac:dyDescent="0.25">
      <c r="A367" s="676" t="s">
        <v>1327</v>
      </c>
      <c r="B367" s="677" t="s">
        <v>2043</v>
      </c>
      <c r="C367" s="1304" t="s">
        <v>1272</v>
      </c>
      <c r="D367" s="1304"/>
      <c r="E367" s="1304"/>
      <c r="F367" s="688">
        <v>-2</v>
      </c>
      <c r="G367" s="679">
        <v>2.44</v>
      </c>
      <c r="H367" s="679"/>
      <c r="I367" s="679">
        <v>-5</v>
      </c>
      <c r="J367" s="679"/>
      <c r="K367" s="680"/>
      <c r="L367" s="681">
        <v>0</v>
      </c>
      <c r="M367" s="681">
        <v>0</v>
      </c>
      <c r="X367" s="674"/>
      <c r="Y367" s="675"/>
      <c r="Z367" s="675"/>
      <c r="AA367" s="499" t="s">
        <v>1272</v>
      </c>
      <c r="AC367" s="474"/>
      <c r="AD367" s="499"/>
      <c r="AF367" s="499"/>
      <c r="AG367" s="540"/>
      <c r="AH367" s="717"/>
      <c r="AI367" s="474"/>
      <c r="AJ367" s="717"/>
    </row>
    <row r="368" spans="1:36" s="472" customFormat="1" ht="15" x14ac:dyDescent="0.25">
      <c r="A368" s="682"/>
      <c r="B368" s="683"/>
      <c r="C368" s="684" t="s">
        <v>2182</v>
      </c>
      <c r="D368" s="685"/>
      <c r="E368" s="685"/>
      <c r="F368" s="685"/>
      <c r="G368" s="685"/>
      <c r="H368" s="685"/>
      <c r="I368" s="685"/>
      <c r="J368" s="685"/>
      <c r="K368" s="685"/>
      <c r="L368" s="685"/>
      <c r="M368" s="686"/>
      <c r="X368" s="674"/>
      <c r="Y368" s="675"/>
      <c r="Z368" s="675"/>
      <c r="AA368" s="499"/>
      <c r="AC368" s="474"/>
      <c r="AD368" s="499"/>
      <c r="AF368" s="499"/>
      <c r="AG368" s="540"/>
      <c r="AH368" s="717"/>
      <c r="AI368" s="474"/>
      <c r="AJ368" s="717"/>
    </row>
    <row r="369" spans="1:36" s="472" customFormat="1" ht="45.75" x14ac:dyDescent="0.25">
      <c r="A369" s="676" t="s">
        <v>1329</v>
      </c>
      <c r="B369" s="677" t="s">
        <v>2045</v>
      </c>
      <c r="C369" s="1304" t="s">
        <v>2046</v>
      </c>
      <c r="D369" s="1304"/>
      <c r="E369" s="1304"/>
      <c r="F369" s="697">
        <v>-0.96</v>
      </c>
      <c r="G369" s="679" t="s">
        <v>2047</v>
      </c>
      <c r="H369" s="679" t="s">
        <v>2048</v>
      </c>
      <c r="I369" s="679">
        <v>-10746</v>
      </c>
      <c r="J369" s="679">
        <v>-1441</v>
      </c>
      <c r="K369" s="680" t="s">
        <v>2183</v>
      </c>
      <c r="L369" s="689">
        <v>156.04499999999999</v>
      </c>
      <c r="M369" s="710">
        <v>-149.80000000000001</v>
      </c>
      <c r="X369" s="674"/>
      <c r="Y369" s="675"/>
      <c r="Z369" s="675"/>
      <c r="AA369" s="499" t="s">
        <v>2046</v>
      </c>
      <c r="AC369" s="474"/>
      <c r="AD369" s="499"/>
      <c r="AF369" s="499"/>
      <c r="AG369" s="540"/>
      <c r="AH369" s="717"/>
      <c r="AI369" s="474"/>
      <c r="AJ369" s="717"/>
    </row>
    <row r="370" spans="1:36" s="472" customFormat="1" ht="15" x14ac:dyDescent="0.25">
      <c r="A370" s="682"/>
      <c r="B370" s="683"/>
      <c r="C370" s="684" t="s">
        <v>2184</v>
      </c>
      <c r="D370" s="685"/>
      <c r="E370" s="685"/>
      <c r="F370" s="685"/>
      <c r="G370" s="685"/>
      <c r="H370" s="685"/>
      <c r="I370" s="685"/>
      <c r="J370" s="685"/>
      <c r="K370" s="685"/>
      <c r="L370" s="685"/>
      <c r="M370" s="686"/>
      <c r="X370" s="674"/>
      <c r="Y370" s="675"/>
      <c r="Z370" s="675"/>
      <c r="AA370" s="499"/>
      <c r="AC370" s="474"/>
      <c r="AD370" s="499"/>
      <c r="AF370" s="499"/>
      <c r="AG370" s="540"/>
      <c r="AH370" s="717"/>
      <c r="AI370" s="474"/>
      <c r="AJ370" s="717"/>
    </row>
    <row r="371" spans="1:36" s="472" customFormat="1" ht="15" x14ac:dyDescent="0.25">
      <c r="A371" s="560"/>
      <c r="B371" s="683"/>
      <c r="C371" s="684" t="s">
        <v>2051</v>
      </c>
      <c r="D371" s="685"/>
      <c r="E371" s="685"/>
      <c r="F371" s="685"/>
      <c r="G371" s="685"/>
      <c r="H371" s="685"/>
      <c r="I371" s="685"/>
      <c r="J371" s="685"/>
      <c r="K371" s="685"/>
      <c r="L371" s="685"/>
      <c r="M371" s="687"/>
      <c r="X371" s="674"/>
      <c r="Y371" s="675"/>
      <c r="Z371" s="675"/>
      <c r="AA371" s="499"/>
      <c r="AC371" s="474"/>
      <c r="AD371" s="499"/>
      <c r="AF371" s="499"/>
      <c r="AG371" s="540"/>
      <c r="AH371" s="717"/>
      <c r="AI371" s="474"/>
      <c r="AJ371" s="717"/>
    </row>
    <row r="372" spans="1:36" s="472" customFormat="1" ht="33.75" x14ac:dyDescent="0.25">
      <c r="A372" s="560"/>
      <c r="B372" s="691" t="s">
        <v>1670</v>
      </c>
      <c r="C372" s="1301" t="s">
        <v>1671</v>
      </c>
      <c r="D372" s="1301"/>
      <c r="E372" s="1301"/>
      <c r="F372" s="1301"/>
      <c r="G372" s="1301"/>
      <c r="H372" s="1301"/>
      <c r="I372" s="1301"/>
      <c r="J372" s="1301"/>
      <c r="K372" s="1301"/>
      <c r="L372" s="1301"/>
      <c r="M372" s="1302"/>
      <c r="X372" s="674"/>
      <c r="Y372" s="675"/>
      <c r="Z372" s="675"/>
      <c r="AA372" s="499"/>
      <c r="AB372" s="509" t="s">
        <v>1671</v>
      </c>
      <c r="AC372" s="474"/>
      <c r="AD372" s="499"/>
      <c r="AF372" s="499"/>
      <c r="AG372" s="540"/>
      <c r="AH372" s="717"/>
      <c r="AI372" s="474"/>
      <c r="AJ372" s="717"/>
    </row>
    <row r="373" spans="1:36" s="472" customFormat="1" ht="23.25" x14ac:dyDescent="0.25">
      <c r="A373" s="525"/>
      <c r="B373" s="692" t="s">
        <v>1898</v>
      </c>
      <c r="C373" s="1303" t="s">
        <v>1899</v>
      </c>
      <c r="D373" s="1303"/>
      <c r="E373" s="1303"/>
      <c r="F373" s="693" t="s">
        <v>2185</v>
      </c>
      <c r="G373" s="694" t="s">
        <v>1901</v>
      </c>
      <c r="H373" s="694"/>
      <c r="I373" s="694">
        <v>-1441.08</v>
      </c>
      <c r="J373" s="694">
        <v>-1441.08</v>
      </c>
      <c r="K373" s="694"/>
      <c r="L373" s="695"/>
      <c r="M373" s="696"/>
      <c r="X373" s="674"/>
      <c r="Y373" s="675"/>
      <c r="Z373" s="675"/>
      <c r="AA373" s="499"/>
      <c r="AC373" s="474" t="s">
        <v>1899</v>
      </c>
      <c r="AD373" s="499"/>
      <c r="AF373" s="499"/>
      <c r="AG373" s="540"/>
      <c r="AH373" s="717"/>
      <c r="AI373" s="474"/>
      <c r="AJ373" s="717"/>
    </row>
    <row r="374" spans="1:36" s="472" customFormat="1" ht="23.25" x14ac:dyDescent="0.25">
      <c r="A374" s="525"/>
      <c r="B374" s="692" t="s">
        <v>651</v>
      </c>
      <c r="C374" s="1303" t="s">
        <v>1676</v>
      </c>
      <c r="D374" s="1303"/>
      <c r="E374" s="1303"/>
      <c r="F374" s="693" t="s">
        <v>2186</v>
      </c>
      <c r="G374" s="694">
        <v>0</v>
      </c>
      <c r="H374" s="694">
        <v>0</v>
      </c>
      <c r="I374" s="694">
        <v>0</v>
      </c>
      <c r="J374" s="694"/>
      <c r="K374" s="694">
        <v>0</v>
      </c>
      <c r="L374" s="695"/>
      <c r="M374" s="696"/>
      <c r="X374" s="674"/>
      <c r="Y374" s="675"/>
      <c r="Z374" s="675"/>
      <c r="AA374" s="499"/>
      <c r="AC374" s="474" t="s">
        <v>1676</v>
      </c>
      <c r="AD374" s="499"/>
      <c r="AF374" s="499"/>
      <c r="AG374" s="540"/>
      <c r="AH374" s="717"/>
      <c r="AI374" s="474"/>
      <c r="AJ374" s="717"/>
    </row>
    <row r="375" spans="1:36" s="472" customFormat="1" ht="45.75" x14ac:dyDescent="0.25">
      <c r="A375" s="525"/>
      <c r="B375" s="692" t="s">
        <v>2054</v>
      </c>
      <c r="C375" s="1303" t="s">
        <v>2055</v>
      </c>
      <c r="D375" s="1303"/>
      <c r="E375" s="1303"/>
      <c r="F375" s="693" t="s">
        <v>2187</v>
      </c>
      <c r="G375" s="694">
        <v>179.46</v>
      </c>
      <c r="H375" s="694" t="s">
        <v>2057</v>
      </c>
      <c r="I375" s="694">
        <v>-1241.8599999999999</v>
      </c>
      <c r="J375" s="694"/>
      <c r="K375" s="694" t="s">
        <v>2188</v>
      </c>
      <c r="L375" s="695"/>
      <c r="M375" s="696"/>
      <c r="X375" s="674"/>
      <c r="Y375" s="675"/>
      <c r="Z375" s="675"/>
      <c r="AA375" s="499"/>
      <c r="AC375" s="474" t="s">
        <v>2055</v>
      </c>
      <c r="AD375" s="499"/>
      <c r="AF375" s="499"/>
      <c r="AG375" s="540"/>
      <c r="AH375" s="717"/>
      <c r="AI375" s="474"/>
      <c r="AJ375" s="717"/>
    </row>
    <row r="376" spans="1:36" s="472" customFormat="1" ht="34.5" x14ac:dyDescent="0.25">
      <c r="A376" s="525"/>
      <c r="B376" s="692" t="s">
        <v>1678</v>
      </c>
      <c r="C376" s="1303" t="s">
        <v>1679</v>
      </c>
      <c r="D376" s="1303"/>
      <c r="E376" s="1303"/>
      <c r="F376" s="693" t="s">
        <v>2189</v>
      </c>
      <c r="G376" s="694">
        <v>111.99</v>
      </c>
      <c r="H376" s="694" t="s">
        <v>1681</v>
      </c>
      <c r="I376" s="694">
        <v>-20.16</v>
      </c>
      <c r="J376" s="694"/>
      <c r="K376" s="694" t="s">
        <v>2190</v>
      </c>
      <c r="L376" s="695"/>
      <c r="M376" s="696"/>
      <c r="X376" s="674"/>
      <c r="Y376" s="675"/>
      <c r="Z376" s="675"/>
      <c r="AA376" s="499"/>
      <c r="AC376" s="474" t="s">
        <v>1679</v>
      </c>
      <c r="AD376" s="499"/>
      <c r="AF376" s="499"/>
      <c r="AG376" s="540"/>
      <c r="AH376" s="717"/>
      <c r="AI376" s="474"/>
      <c r="AJ376" s="717"/>
    </row>
    <row r="377" spans="1:36" s="472" customFormat="1" ht="34.5" x14ac:dyDescent="0.25">
      <c r="A377" s="525"/>
      <c r="B377" s="692" t="s">
        <v>2061</v>
      </c>
      <c r="C377" s="1303" t="s">
        <v>2062</v>
      </c>
      <c r="D377" s="1303"/>
      <c r="E377" s="1303"/>
      <c r="F377" s="693" t="s">
        <v>2191</v>
      </c>
      <c r="G377" s="694">
        <v>6.9</v>
      </c>
      <c r="H377" s="694" t="s">
        <v>2064</v>
      </c>
      <c r="I377" s="694">
        <v>-24.77</v>
      </c>
      <c r="J377" s="694"/>
      <c r="K377" s="694" t="s">
        <v>2192</v>
      </c>
      <c r="L377" s="695"/>
      <c r="M377" s="696"/>
      <c r="X377" s="674"/>
      <c r="Y377" s="675"/>
      <c r="Z377" s="675"/>
      <c r="AA377" s="499"/>
      <c r="AC377" s="474" t="s">
        <v>2062</v>
      </c>
      <c r="AD377" s="499"/>
      <c r="AF377" s="499"/>
      <c r="AG377" s="540"/>
      <c r="AH377" s="717"/>
      <c r="AI377" s="474"/>
      <c r="AJ377" s="717"/>
    </row>
    <row r="378" spans="1:36" s="472" customFormat="1" ht="34.5" x14ac:dyDescent="0.25">
      <c r="A378" s="525"/>
      <c r="B378" s="692" t="s">
        <v>2066</v>
      </c>
      <c r="C378" s="1303" t="s">
        <v>2067</v>
      </c>
      <c r="D378" s="1303"/>
      <c r="E378" s="1303"/>
      <c r="F378" s="693" t="s">
        <v>2193</v>
      </c>
      <c r="G378" s="694">
        <v>80.349999999999994</v>
      </c>
      <c r="H378" s="694" t="s">
        <v>2069</v>
      </c>
      <c r="I378" s="694">
        <v>-2860.46</v>
      </c>
      <c r="J378" s="694"/>
      <c r="K378" s="694" t="s">
        <v>2194</v>
      </c>
      <c r="L378" s="695"/>
      <c r="M378" s="696"/>
      <c r="X378" s="674"/>
      <c r="Y378" s="675"/>
      <c r="Z378" s="675"/>
      <c r="AA378" s="499"/>
      <c r="AC378" s="474" t="s">
        <v>2067</v>
      </c>
      <c r="AD378" s="499"/>
      <c r="AF378" s="499"/>
      <c r="AG378" s="540"/>
      <c r="AH378" s="717"/>
      <c r="AI378" s="474"/>
      <c r="AJ378" s="717"/>
    </row>
    <row r="379" spans="1:36" s="472" customFormat="1" ht="34.5" x14ac:dyDescent="0.25">
      <c r="A379" s="525"/>
      <c r="B379" s="692" t="s">
        <v>836</v>
      </c>
      <c r="C379" s="1303" t="s">
        <v>1766</v>
      </c>
      <c r="D379" s="1303"/>
      <c r="E379" s="1303"/>
      <c r="F379" s="693" t="s">
        <v>2195</v>
      </c>
      <c r="G379" s="694">
        <v>65.709999999999994</v>
      </c>
      <c r="H379" s="694" t="s">
        <v>1768</v>
      </c>
      <c r="I379" s="694">
        <v>-27.6</v>
      </c>
      <c r="J379" s="694"/>
      <c r="K379" s="694" t="s">
        <v>2196</v>
      </c>
      <c r="L379" s="695"/>
      <c r="M379" s="696"/>
      <c r="X379" s="674"/>
      <c r="Y379" s="675"/>
      <c r="Z379" s="675"/>
      <c r="AA379" s="499"/>
      <c r="AC379" s="474" t="s">
        <v>1766</v>
      </c>
      <c r="AD379" s="499"/>
      <c r="AF379" s="499"/>
      <c r="AG379" s="540"/>
      <c r="AH379" s="717"/>
      <c r="AI379" s="474"/>
      <c r="AJ379" s="717"/>
    </row>
    <row r="380" spans="1:36" s="472" customFormat="1" ht="23.25" x14ac:dyDescent="0.25">
      <c r="A380" s="533" t="s">
        <v>875</v>
      </c>
      <c r="B380" s="704" t="s">
        <v>1770</v>
      </c>
      <c r="C380" s="1314" t="s">
        <v>1272</v>
      </c>
      <c r="D380" s="1314"/>
      <c r="E380" s="1314"/>
      <c r="F380" s="705" t="s">
        <v>1950</v>
      </c>
      <c r="G380" s="706">
        <v>2.44</v>
      </c>
      <c r="H380" s="706"/>
      <c r="I380" s="706">
        <v>0</v>
      </c>
      <c r="J380" s="706"/>
      <c r="K380" s="706"/>
      <c r="L380" s="707"/>
      <c r="M380" s="708"/>
      <c r="X380" s="674"/>
      <c r="Y380" s="675"/>
      <c r="Z380" s="675"/>
      <c r="AA380" s="499"/>
      <c r="AC380" s="474"/>
      <c r="AD380" s="499"/>
      <c r="AF380" s="499"/>
      <c r="AG380" s="540" t="s">
        <v>1272</v>
      </c>
      <c r="AH380" s="717"/>
      <c r="AI380" s="474"/>
      <c r="AJ380" s="717"/>
    </row>
    <row r="381" spans="1:36" s="472" customFormat="1" ht="23.25" x14ac:dyDescent="0.25">
      <c r="A381" s="525"/>
      <c r="B381" s="692" t="s">
        <v>2073</v>
      </c>
      <c r="C381" s="1303" t="s">
        <v>2074</v>
      </c>
      <c r="D381" s="1303"/>
      <c r="E381" s="1303"/>
      <c r="F381" s="693" t="s">
        <v>2075</v>
      </c>
      <c r="G381" s="694">
        <v>30030</v>
      </c>
      <c r="H381" s="694"/>
      <c r="I381" s="694">
        <v>-3</v>
      </c>
      <c r="J381" s="694"/>
      <c r="K381" s="694"/>
      <c r="L381" s="695"/>
      <c r="M381" s="696"/>
      <c r="X381" s="674"/>
      <c r="Y381" s="675"/>
      <c r="Z381" s="675"/>
      <c r="AA381" s="499"/>
      <c r="AC381" s="474" t="s">
        <v>2074</v>
      </c>
      <c r="AD381" s="499"/>
      <c r="AF381" s="499"/>
      <c r="AG381" s="540"/>
      <c r="AH381" s="717"/>
      <c r="AI381" s="474"/>
      <c r="AJ381" s="717"/>
    </row>
    <row r="382" spans="1:36" s="472" customFormat="1" ht="23.25" x14ac:dyDescent="0.25">
      <c r="A382" s="525"/>
      <c r="B382" s="692" t="s">
        <v>1838</v>
      </c>
      <c r="C382" s="1303" t="s">
        <v>1839</v>
      </c>
      <c r="D382" s="1303"/>
      <c r="E382" s="1303"/>
      <c r="F382" s="693" t="s">
        <v>2197</v>
      </c>
      <c r="G382" s="694">
        <v>9040.01</v>
      </c>
      <c r="H382" s="694"/>
      <c r="I382" s="694">
        <v>-17.18</v>
      </c>
      <c r="J382" s="694"/>
      <c r="K382" s="694"/>
      <c r="L382" s="695"/>
      <c r="M382" s="696"/>
      <c r="X382" s="674"/>
      <c r="Y382" s="675"/>
      <c r="Z382" s="675"/>
      <c r="AA382" s="499"/>
      <c r="AC382" s="474" t="s">
        <v>1839</v>
      </c>
      <c r="AD382" s="499"/>
      <c r="AF382" s="499"/>
      <c r="AG382" s="540"/>
      <c r="AH382" s="717"/>
      <c r="AI382" s="474"/>
      <c r="AJ382" s="717"/>
    </row>
    <row r="383" spans="1:36" s="472" customFormat="1" ht="45.75" x14ac:dyDescent="0.25">
      <c r="A383" s="525"/>
      <c r="B383" s="692" t="s">
        <v>2077</v>
      </c>
      <c r="C383" s="1303" t="s">
        <v>2078</v>
      </c>
      <c r="D383" s="1303"/>
      <c r="E383" s="1303"/>
      <c r="F383" s="693" t="s">
        <v>1886</v>
      </c>
      <c r="G383" s="694">
        <v>67.099999999999994</v>
      </c>
      <c r="H383" s="694"/>
      <c r="I383" s="694">
        <v>-64.42</v>
      </c>
      <c r="J383" s="694"/>
      <c r="K383" s="694"/>
      <c r="L383" s="695"/>
      <c r="M383" s="696"/>
      <c r="X383" s="674"/>
      <c r="Y383" s="675"/>
      <c r="Z383" s="675"/>
      <c r="AA383" s="499"/>
      <c r="AC383" s="474" t="s">
        <v>2078</v>
      </c>
      <c r="AD383" s="499"/>
      <c r="AF383" s="499"/>
      <c r="AG383" s="540"/>
      <c r="AH383" s="717"/>
      <c r="AI383" s="474"/>
      <c r="AJ383" s="717"/>
    </row>
    <row r="384" spans="1:36" s="472" customFormat="1" ht="23.25" x14ac:dyDescent="0.25">
      <c r="A384" s="533" t="s">
        <v>875</v>
      </c>
      <c r="B384" s="704" t="s">
        <v>2080</v>
      </c>
      <c r="C384" s="1314" t="s">
        <v>2081</v>
      </c>
      <c r="D384" s="1314"/>
      <c r="E384" s="1314"/>
      <c r="F384" s="705" t="s">
        <v>1950</v>
      </c>
      <c r="G384" s="706">
        <v>0</v>
      </c>
      <c r="H384" s="706"/>
      <c r="I384" s="706">
        <v>0</v>
      </c>
      <c r="J384" s="706"/>
      <c r="K384" s="706"/>
      <c r="L384" s="707"/>
      <c r="M384" s="708"/>
      <c r="X384" s="674"/>
      <c r="Y384" s="675"/>
      <c r="Z384" s="675"/>
      <c r="AA384" s="499"/>
      <c r="AC384" s="474"/>
      <c r="AD384" s="499"/>
      <c r="AF384" s="499"/>
      <c r="AG384" s="540" t="s">
        <v>2081</v>
      </c>
      <c r="AH384" s="717"/>
      <c r="AI384" s="474"/>
      <c r="AJ384" s="717"/>
    </row>
    <row r="385" spans="1:36" s="472" customFormat="1" ht="34.5" x14ac:dyDescent="0.25">
      <c r="A385" s="533" t="s">
        <v>875</v>
      </c>
      <c r="B385" s="704" t="s">
        <v>2082</v>
      </c>
      <c r="C385" s="1314" t="s">
        <v>2083</v>
      </c>
      <c r="D385" s="1314"/>
      <c r="E385" s="1314"/>
      <c r="F385" s="705" t="s">
        <v>1950</v>
      </c>
      <c r="G385" s="706">
        <v>412</v>
      </c>
      <c r="H385" s="706"/>
      <c r="I385" s="706">
        <v>0</v>
      </c>
      <c r="J385" s="706"/>
      <c r="K385" s="706"/>
      <c r="L385" s="707"/>
      <c r="M385" s="708"/>
      <c r="X385" s="674"/>
      <c r="Y385" s="675"/>
      <c r="Z385" s="675"/>
      <c r="AA385" s="499"/>
      <c r="AC385" s="474"/>
      <c r="AD385" s="499"/>
      <c r="AF385" s="499"/>
      <c r="AG385" s="540" t="s">
        <v>2083</v>
      </c>
      <c r="AH385" s="717"/>
      <c r="AI385" s="474"/>
      <c r="AJ385" s="717"/>
    </row>
    <row r="386" spans="1:36" s="472" customFormat="1" ht="45.75" x14ac:dyDescent="0.25">
      <c r="A386" s="525" t="s">
        <v>2084</v>
      </c>
      <c r="B386" s="692" t="s">
        <v>2085</v>
      </c>
      <c r="C386" s="1303" t="s">
        <v>2086</v>
      </c>
      <c r="D386" s="1303"/>
      <c r="E386" s="1303"/>
      <c r="F386" s="693" t="s">
        <v>2198</v>
      </c>
      <c r="G386" s="694">
        <v>1553</v>
      </c>
      <c r="H386" s="694"/>
      <c r="I386" s="694">
        <v>-1938.14</v>
      </c>
      <c r="J386" s="694"/>
      <c r="K386" s="694"/>
      <c r="L386" s="695"/>
      <c r="M386" s="696"/>
      <c r="X386" s="674"/>
      <c r="Y386" s="675"/>
      <c r="Z386" s="675"/>
      <c r="AA386" s="499"/>
      <c r="AC386" s="474"/>
      <c r="AD386" s="499"/>
      <c r="AF386" s="499"/>
      <c r="AG386" s="540"/>
      <c r="AH386" s="717"/>
      <c r="AI386" s="474" t="s">
        <v>2086</v>
      </c>
      <c r="AJ386" s="717"/>
    </row>
    <row r="387" spans="1:36" s="472" customFormat="1" ht="45.75" x14ac:dyDescent="0.25">
      <c r="A387" s="711" t="s">
        <v>1951</v>
      </c>
      <c r="B387" s="712" t="s">
        <v>2085</v>
      </c>
      <c r="C387" s="1315" t="s">
        <v>2086</v>
      </c>
      <c r="D387" s="1315"/>
      <c r="E387" s="1315"/>
      <c r="F387" s="713" t="s">
        <v>2199</v>
      </c>
      <c r="G387" s="714">
        <v>1553</v>
      </c>
      <c r="H387" s="714"/>
      <c r="I387" s="714">
        <v>-19381.439999999999</v>
      </c>
      <c r="J387" s="714"/>
      <c r="K387" s="714"/>
      <c r="L387" s="715"/>
      <c r="M387" s="716"/>
      <c r="X387" s="674"/>
      <c r="Y387" s="675"/>
      <c r="Z387" s="675"/>
      <c r="AA387" s="499"/>
      <c r="AC387" s="474"/>
      <c r="AD387" s="499"/>
      <c r="AF387" s="499"/>
      <c r="AG387" s="540"/>
      <c r="AH387" s="717"/>
      <c r="AI387" s="474"/>
      <c r="AJ387" s="717" t="s">
        <v>2086</v>
      </c>
    </row>
    <row r="388" spans="1:36" s="472" customFormat="1" ht="23.25" x14ac:dyDescent="0.25">
      <c r="A388" s="533" t="s">
        <v>878</v>
      </c>
      <c r="B388" s="704" t="s">
        <v>2089</v>
      </c>
      <c r="C388" s="1314" t="s">
        <v>2090</v>
      </c>
      <c r="D388" s="1314"/>
      <c r="E388" s="1314"/>
      <c r="F388" s="705" t="s">
        <v>2200</v>
      </c>
      <c r="G388" s="706">
        <v>0</v>
      </c>
      <c r="H388" s="706"/>
      <c r="I388" s="706">
        <v>0</v>
      </c>
      <c r="J388" s="706"/>
      <c r="K388" s="706"/>
      <c r="L388" s="707"/>
      <c r="M388" s="708"/>
      <c r="X388" s="674"/>
      <c r="Y388" s="675"/>
      <c r="Z388" s="675"/>
      <c r="AA388" s="499"/>
      <c r="AC388" s="474"/>
      <c r="AD388" s="499"/>
      <c r="AF388" s="499"/>
      <c r="AG388" s="540" t="s">
        <v>2090</v>
      </c>
      <c r="AH388" s="717"/>
      <c r="AI388" s="474"/>
      <c r="AJ388" s="717"/>
    </row>
    <row r="389" spans="1:36" s="472" customFormat="1" ht="23.25" x14ac:dyDescent="0.25">
      <c r="A389" s="525"/>
      <c r="B389" s="692" t="s">
        <v>2092</v>
      </c>
      <c r="C389" s="1303" t="s">
        <v>2093</v>
      </c>
      <c r="D389" s="1303"/>
      <c r="E389" s="1303"/>
      <c r="F389" s="693" t="s">
        <v>2201</v>
      </c>
      <c r="G389" s="694">
        <v>176.1</v>
      </c>
      <c r="H389" s="694"/>
      <c r="I389" s="694">
        <v>-135.24</v>
      </c>
      <c r="J389" s="694"/>
      <c r="K389" s="694"/>
      <c r="L389" s="695"/>
      <c r="M389" s="696"/>
      <c r="X389" s="674"/>
      <c r="Y389" s="675"/>
      <c r="Z389" s="675"/>
      <c r="AA389" s="499"/>
      <c r="AC389" s="474" t="s">
        <v>2093</v>
      </c>
      <c r="AD389" s="499"/>
      <c r="AF389" s="499"/>
      <c r="AG389" s="540"/>
      <c r="AH389" s="717"/>
      <c r="AI389" s="474"/>
      <c r="AJ389" s="717"/>
    </row>
    <row r="390" spans="1:36" s="472" customFormat="1" ht="23.25" x14ac:dyDescent="0.25">
      <c r="A390" s="525"/>
      <c r="B390" s="692" t="s">
        <v>2095</v>
      </c>
      <c r="C390" s="1303" t="s">
        <v>2096</v>
      </c>
      <c r="D390" s="1303"/>
      <c r="E390" s="1303"/>
      <c r="F390" s="693" t="s">
        <v>2202</v>
      </c>
      <c r="G390" s="694">
        <v>207.8</v>
      </c>
      <c r="H390" s="694"/>
      <c r="I390" s="694">
        <v>-155.6</v>
      </c>
      <c r="J390" s="694"/>
      <c r="K390" s="694"/>
      <c r="L390" s="695"/>
      <c r="M390" s="696"/>
      <c r="X390" s="674"/>
      <c r="Y390" s="675"/>
      <c r="Z390" s="675"/>
      <c r="AA390" s="499"/>
      <c r="AC390" s="474" t="s">
        <v>2096</v>
      </c>
      <c r="AD390" s="499"/>
      <c r="AF390" s="499"/>
      <c r="AG390" s="540"/>
      <c r="AH390" s="717"/>
      <c r="AI390" s="474"/>
      <c r="AJ390" s="717"/>
    </row>
    <row r="391" spans="1:36" s="472" customFormat="1" ht="23.25" x14ac:dyDescent="0.25">
      <c r="A391" s="525"/>
      <c r="B391" s="692" t="s">
        <v>2098</v>
      </c>
      <c r="C391" s="1303" t="s">
        <v>2099</v>
      </c>
      <c r="D391" s="1303"/>
      <c r="E391" s="1303"/>
      <c r="F391" s="693" t="s">
        <v>2203</v>
      </c>
      <c r="G391" s="694">
        <v>3468.64</v>
      </c>
      <c r="H391" s="694"/>
      <c r="I391" s="694">
        <v>-665.98</v>
      </c>
      <c r="J391" s="694"/>
      <c r="K391" s="694"/>
      <c r="L391" s="695"/>
      <c r="M391" s="696"/>
      <c r="X391" s="674"/>
      <c r="Y391" s="675"/>
      <c r="Z391" s="675"/>
      <c r="AA391" s="499"/>
      <c r="AC391" s="474" t="s">
        <v>2099</v>
      </c>
      <c r="AD391" s="499"/>
      <c r="AF391" s="499"/>
      <c r="AG391" s="540"/>
      <c r="AH391" s="717"/>
      <c r="AI391" s="474"/>
      <c r="AJ391" s="717"/>
    </row>
    <row r="392" spans="1:36" s="472" customFormat="1" ht="23.25" x14ac:dyDescent="0.25">
      <c r="A392" s="533" t="s">
        <v>878</v>
      </c>
      <c r="B392" s="704" t="s">
        <v>2101</v>
      </c>
      <c r="C392" s="1314" t="s">
        <v>2102</v>
      </c>
      <c r="D392" s="1314"/>
      <c r="E392" s="1314"/>
      <c r="F392" s="705" t="s">
        <v>2204</v>
      </c>
      <c r="G392" s="706">
        <v>0</v>
      </c>
      <c r="H392" s="706"/>
      <c r="I392" s="706">
        <v>0</v>
      </c>
      <c r="J392" s="706"/>
      <c r="K392" s="706"/>
      <c r="L392" s="707"/>
      <c r="M392" s="708"/>
      <c r="X392" s="674"/>
      <c r="Y392" s="675"/>
      <c r="Z392" s="675"/>
      <c r="AA392" s="499"/>
      <c r="AC392" s="474"/>
      <c r="AD392" s="499"/>
      <c r="AF392" s="499"/>
      <c r="AG392" s="540" t="s">
        <v>2102</v>
      </c>
      <c r="AH392" s="717"/>
      <c r="AI392" s="474"/>
      <c r="AJ392" s="717"/>
    </row>
    <row r="393" spans="1:36" s="472" customFormat="1" ht="34.5" x14ac:dyDescent="0.25">
      <c r="A393" s="525"/>
      <c r="B393" s="692" t="s">
        <v>2104</v>
      </c>
      <c r="C393" s="1303" t="s">
        <v>2105</v>
      </c>
      <c r="D393" s="1303"/>
      <c r="E393" s="1303"/>
      <c r="F393" s="693" t="s">
        <v>2205</v>
      </c>
      <c r="G393" s="694">
        <v>11.99</v>
      </c>
      <c r="H393" s="694"/>
      <c r="I393" s="694">
        <v>-34.53</v>
      </c>
      <c r="J393" s="694"/>
      <c r="K393" s="694"/>
      <c r="L393" s="695"/>
      <c r="M393" s="696"/>
      <c r="X393" s="674"/>
      <c r="Y393" s="675"/>
      <c r="Z393" s="675"/>
      <c r="AA393" s="499"/>
      <c r="AC393" s="474" t="s">
        <v>2105</v>
      </c>
      <c r="AD393" s="499"/>
      <c r="AF393" s="499"/>
      <c r="AG393" s="540"/>
      <c r="AH393" s="717"/>
      <c r="AI393" s="474"/>
      <c r="AJ393" s="717"/>
    </row>
    <row r="394" spans="1:36" s="472" customFormat="1" ht="45.75" x14ac:dyDescent="0.25">
      <c r="A394" s="525"/>
      <c r="B394" s="692" t="s">
        <v>2107</v>
      </c>
      <c r="C394" s="1303" t="s">
        <v>2108</v>
      </c>
      <c r="D394" s="1303"/>
      <c r="E394" s="1303"/>
      <c r="F394" s="693" t="s">
        <v>2206</v>
      </c>
      <c r="G394" s="694">
        <v>272.62</v>
      </c>
      <c r="H394" s="694"/>
      <c r="I394" s="694">
        <v>-13.09</v>
      </c>
      <c r="J394" s="694"/>
      <c r="K394" s="694"/>
      <c r="L394" s="695"/>
      <c r="M394" s="696"/>
      <c r="X394" s="674"/>
      <c r="Y394" s="675"/>
      <c r="Z394" s="675"/>
      <c r="AA394" s="499"/>
      <c r="AC394" s="474" t="s">
        <v>2108</v>
      </c>
      <c r="AD394" s="499"/>
      <c r="AF394" s="499"/>
      <c r="AG394" s="540"/>
      <c r="AH394" s="717"/>
      <c r="AI394" s="474"/>
      <c r="AJ394" s="717"/>
    </row>
    <row r="395" spans="1:36" s="472" customFormat="1" ht="57" x14ac:dyDescent="0.25">
      <c r="A395" s="525"/>
      <c r="B395" s="692" t="s">
        <v>2110</v>
      </c>
      <c r="C395" s="1303" t="s">
        <v>2111</v>
      </c>
      <c r="D395" s="1303"/>
      <c r="E395" s="1303"/>
      <c r="F395" s="693" t="s">
        <v>2207</v>
      </c>
      <c r="G395" s="694">
        <v>156.83000000000001</v>
      </c>
      <c r="H395" s="694"/>
      <c r="I395" s="694">
        <v>-15.06</v>
      </c>
      <c r="J395" s="694"/>
      <c r="K395" s="694"/>
      <c r="L395" s="695"/>
      <c r="M395" s="696"/>
      <c r="X395" s="674"/>
      <c r="Y395" s="675"/>
      <c r="Z395" s="675"/>
      <c r="AA395" s="499"/>
      <c r="AC395" s="474" t="s">
        <v>2111</v>
      </c>
      <c r="AD395" s="499"/>
      <c r="AF395" s="499"/>
      <c r="AG395" s="540"/>
      <c r="AH395" s="717"/>
      <c r="AI395" s="474"/>
      <c r="AJ395" s="717"/>
    </row>
    <row r="396" spans="1:36" s="472" customFormat="1" ht="23.25" x14ac:dyDescent="0.25">
      <c r="A396" s="533" t="s">
        <v>878</v>
      </c>
      <c r="B396" s="704" t="s">
        <v>2113</v>
      </c>
      <c r="C396" s="1314" t="s">
        <v>2114</v>
      </c>
      <c r="D396" s="1314"/>
      <c r="E396" s="1314"/>
      <c r="F396" s="705" t="s">
        <v>2208</v>
      </c>
      <c r="G396" s="706">
        <v>0</v>
      </c>
      <c r="H396" s="706"/>
      <c r="I396" s="706">
        <v>0</v>
      </c>
      <c r="J396" s="706"/>
      <c r="K396" s="706"/>
      <c r="L396" s="707"/>
      <c r="M396" s="708"/>
      <c r="X396" s="674"/>
      <c r="Y396" s="675"/>
      <c r="Z396" s="675"/>
      <c r="AA396" s="499"/>
      <c r="AC396" s="474"/>
      <c r="AD396" s="499"/>
      <c r="AF396" s="499"/>
      <c r="AG396" s="540" t="s">
        <v>2114</v>
      </c>
      <c r="AH396" s="717"/>
      <c r="AI396" s="474"/>
      <c r="AJ396" s="717"/>
    </row>
    <row r="397" spans="1:36" s="472" customFormat="1" ht="45" x14ac:dyDescent="0.25">
      <c r="A397" s="676" t="s">
        <v>1331</v>
      </c>
      <c r="B397" s="677" t="s">
        <v>2041</v>
      </c>
      <c r="C397" s="1304" t="s">
        <v>1269</v>
      </c>
      <c r="D397" s="1304"/>
      <c r="E397" s="1304"/>
      <c r="F397" s="698">
        <v>-4.8</v>
      </c>
      <c r="G397" s="679">
        <v>480</v>
      </c>
      <c r="H397" s="679"/>
      <c r="I397" s="679">
        <v>-2304</v>
      </c>
      <c r="J397" s="679"/>
      <c r="K397" s="680"/>
      <c r="L397" s="681">
        <v>0</v>
      </c>
      <c r="M397" s="681">
        <v>0</v>
      </c>
      <c r="X397" s="674"/>
      <c r="Y397" s="675"/>
      <c r="Z397" s="675"/>
      <c r="AA397" s="499" t="s">
        <v>1269</v>
      </c>
      <c r="AC397" s="474"/>
      <c r="AD397" s="499"/>
      <c r="AF397" s="499"/>
      <c r="AG397" s="540"/>
      <c r="AH397" s="717"/>
      <c r="AI397" s="474"/>
      <c r="AJ397" s="717"/>
    </row>
    <row r="398" spans="1:36" s="472" customFormat="1" ht="15" x14ac:dyDescent="0.25">
      <c r="A398" s="682"/>
      <c r="B398" s="683"/>
      <c r="C398" s="684" t="s">
        <v>2209</v>
      </c>
      <c r="D398" s="685"/>
      <c r="E398" s="685"/>
      <c r="F398" s="685"/>
      <c r="G398" s="685"/>
      <c r="H398" s="685"/>
      <c r="I398" s="685"/>
      <c r="J398" s="685"/>
      <c r="K398" s="685"/>
      <c r="L398" s="685"/>
      <c r="M398" s="686"/>
      <c r="X398" s="674"/>
      <c r="Y398" s="675"/>
      <c r="Z398" s="675"/>
      <c r="AA398" s="499"/>
      <c r="AC398" s="474"/>
      <c r="AD398" s="499"/>
      <c r="AF398" s="499"/>
      <c r="AG398" s="540"/>
      <c r="AH398" s="717"/>
      <c r="AI398" s="474"/>
      <c r="AJ398" s="717"/>
    </row>
    <row r="399" spans="1:36" s="472" customFormat="1" ht="45" x14ac:dyDescent="0.25">
      <c r="A399" s="676" t="s">
        <v>1334</v>
      </c>
      <c r="B399" s="677" t="s">
        <v>2043</v>
      </c>
      <c r="C399" s="1304" t="s">
        <v>1272</v>
      </c>
      <c r="D399" s="1304"/>
      <c r="E399" s="1304"/>
      <c r="F399" s="698">
        <v>-1.9</v>
      </c>
      <c r="G399" s="679">
        <v>2.44</v>
      </c>
      <c r="H399" s="679"/>
      <c r="I399" s="679">
        <v>-5</v>
      </c>
      <c r="J399" s="679"/>
      <c r="K399" s="680"/>
      <c r="L399" s="681">
        <v>0</v>
      </c>
      <c r="M399" s="681">
        <v>0</v>
      </c>
      <c r="X399" s="674"/>
      <c r="Y399" s="675"/>
      <c r="Z399" s="675"/>
      <c r="AA399" s="499" t="s">
        <v>1272</v>
      </c>
      <c r="AC399" s="474"/>
      <c r="AD399" s="499"/>
      <c r="AF399" s="499"/>
      <c r="AG399" s="540"/>
      <c r="AH399" s="717"/>
      <c r="AI399" s="474"/>
      <c r="AJ399" s="717"/>
    </row>
    <row r="400" spans="1:36" s="472" customFormat="1" ht="15" x14ac:dyDescent="0.25">
      <c r="A400" s="682"/>
      <c r="B400" s="683"/>
      <c r="C400" s="684" t="s">
        <v>2210</v>
      </c>
      <c r="D400" s="685"/>
      <c r="E400" s="685"/>
      <c r="F400" s="685"/>
      <c r="G400" s="685"/>
      <c r="H400" s="685"/>
      <c r="I400" s="685"/>
      <c r="J400" s="685"/>
      <c r="K400" s="685"/>
      <c r="L400" s="685"/>
      <c r="M400" s="686"/>
      <c r="X400" s="674"/>
      <c r="Y400" s="675"/>
      <c r="Z400" s="675"/>
      <c r="AA400" s="499"/>
      <c r="AC400" s="474"/>
      <c r="AD400" s="499"/>
      <c r="AF400" s="499"/>
      <c r="AG400" s="540"/>
      <c r="AH400" s="717"/>
      <c r="AI400" s="474"/>
      <c r="AJ400" s="717"/>
    </row>
    <row r="401" spans="1:36" s="472" customFormat="1" ht="34.5" x14ac:dyDescent="0.25">
      <c r="A401" s="676" t="s">
        <v>1337</v>
      </c>
      <c r="B401" s="677" t="s">
        <v>1318</v>
      </c>
      <c r="C401" s="1304" t="s">
        <v>1283</v>
      </c>
      <c r="D401" s="1304"/>
      <c r="E401" s="1304"/>
      <c r="F401" s="688">
        <v>-4</v>
      </c>
      <c r="G401" s="679" t="s">
        <v>2118</v>
      </c>
      <c r="H401" s="679"/>
      <c r="I401" s="679">
        <v>-9572</v>
      </c>
      <c r="J401" s="679"/>
      <c r="K401" s="680"/>
      <c r="L401" s="681">
        <v>0</v>
      </c>
      <c r="M401" s="681">
        <v>0</v>
      </c>
      <c r="X401" s="674"/>
      <c r="Y401" s="675"/>
      <c r="Z401" s="675"/>
      <c r="AA401" s="499" t="s">
        <v>1283</v>
      </c>
      <c r="AC401" s="474"/>
      <c r="AD401" s="499"/>
      <c r="AF401" s="499"/>
      <c r="AG401" s="540"/>
      <c r="AH401" s="717"/>
      <c r="AI401" s="474"/>
      <c r="AJ401" s="717"/>
    </row>
    <row r="402" spans="1:36" s="472" customFormat="1" ht="15" x14ac:dyDescent="0.25">
      <c r="A402" s="682"/>
      <c r="B402" s="683"/>
      <c r="C402" s="684" t="s">
        <v>2211</v>
      </c>
      <c r="D402" s="685"/>
      <c r="E402" s="685"/>
      <c r="F402" s="685"/>
      <c r="G402" s="685"/>
      <c r="H402" s="685"/>
      <c r="I402" s="685"/>
      <c r="J402" s="685"/>
      <c r="K402" s="685"/>
      <c r="L402" s="685"/>
      <c r="M402" s="686"/>
      <c r="X402" s="674"/>
      <c r="Y402" s="675"/>
      <c r="Z402" s="675"/>
      <c r="AA402" s="499"/>
      <c r="AC402" s="474"/>
      <c r="AD402" s="499"/>
      <c r="AF402" s="499"/>
      <c r="AG402" s="540"/>
      <c r="AH402" s="717"/>
      <c r="AI402" s="474"/>
      <c r="AJ402" s="717"/>
    </row>
    <row r="403" spans="1:36" s="472" customFormat="1" ht="15" x14ac:dyDescent="0.25">
      <c r="A403" s="560"/>
      <c r="B403" s="683"/>
      <c r="C403" s="684" t="s">
        <v>2120</v>
      </c>
      <c r="D403" s="685"/>
      <c r="E403" s="685"/>
      <c r="F403" s="685"/>
      <c r="G403" s="685"/>
      <c r="H403" s="685"/>
      <c r="I403" s="685"/>
      <c r="J403" s="685"/>
      <c r="K403" s="685"/>
      <c r="L403" s="685"/>
      <c r="M403" s="687"/>
      <c r="X403" s="674"/>
      <c r="Y403" s="675"/>
      <c r="Z403" s="675"/>
      <c r="AA403" s="499"/>
      <c r="AC403" s="474"/>
      <c r="AD403" s="499"/>
      <c r="AF403" s="499"/>
      <c r="AG403" s="540"/>
      <c r="AH403" s="717"/>
      <c r="AI403" s="474"/>
      <c r="AJ403" s="717"/>
    </row>
    <row r="404" spans="1:36" s="472" customFormat="1" ht="34.5" x14ac:dyDescent="0.25">
      <c r="A404" s="676" t="s">
        <v>1340</v>
      </c>
      <c r="B404" s="677" t="s">
        <v>1322</v>
      </c>
      <c r="C404" s="1304" t="s">
        <v>1288</v>
      </c>
      <c r="D404" s="1304"/>
      <c r="E404" s="1304"/>
      <c r="F404" s="688">
        <v>-28</v>
      </c>
      <c r="G404" s="679" t="s">
        <v>2121</v>
      </c>
      <c r="H404" s="679"/>
      <c r="I404" s="679">
        <v>-48209</v>
      </c>
      <c r="J404" s="679"/>
      <c r="K404" s="680"/>
      <c r="L404" s="681">
        <v>0</v>
      </c>
      <c r="M404" s="681">
        <v>0</v>
      </c>
      <c r="X404" s="674"/>
      <c r="Y404" s="675"/>
      <c r="Z404" s="675"/>
      <c r="AA404" s="499" t="s">
        <v>1288</v>
      </c>
      <c r="AC404" s="474"/>
      <c r="AD404" s="499"/>
      <c r="AF404" s="499"/>
      <c r="AG404" s="540"/>
      <c r="AH404" s="717"/>
      <c r="AI404" s="474"/>
      <c r="AJ404" s="717"/>
    </row>
    <row r="405" spans="1:36" s="472" customFormat="1" ht="15" x14ac:dyDescent="0.25">
      <c r="A405" s="682"/>
      <c r="B405" s="683"/>
      <c r="C405" s="684" t="s">
        <v>2212</v>
      </c>
      <c r="D405" s="685"/>
      <c r="E405" s="685"/>
      <c r="F405" s="685"/>
      <c r="G405" s="685"/>
      <c r="H405" s="685"/>
      <c r="I405" s="685"/>
      <c r="J405" s="685"/>
      <c r="K405" s="685"/>
      <c r="L405" s="685"/>
      <c r="M405" s="686"/>
      <c r="X405" s="674"/>
      <c r="Y405" s="675"/>
      <c r="Z405" s="675"/>
      <c r="AA405" s="499"/>
      <c r="AC405" s="474"/>
      <c r="AD405" s="499"/>
      <c r="AF405" s="499"/>
      <c r="AG405" s="540"/>
      <c r="AH405" s="717"/>
      <c r="AI405" s="474"/>
      <c r="AJ405" s="717"/>
    </row>
    <row r="406" spans="1:36" s="472" customFormat="1" ht="15" x14ac:dyDescent="0.25">
      <c r="A406" s="560"/>
      <c r="B406" s="683"/>
      <c r="C406" s="684" t="s">
        <v>2123</v>
      </c>
      <c r="D406" s="685"/>
      <c r="E406" s="685"/>
      <c r="F406" s="685"/>
      <c r="G406" s="685"/>
      <c r="H406" s="685"/>
      <c r="I406" s="685"/>
      <c r="J406" s="685"/>
      <c r="K406" s="685"/>
      <c r="L406" s="685"/>
      <c r="M406" s="687"/>
      <c r="X406" s="674"/>
      <c r="Y406" s="675"/>
      <c r="Z406" s="675"/>
      <c r="AA406" s="499"/>
      <c r="AC406" s="474"/>
      <c r="AD406" s="499"/>
      <c r="AF406" s="499"/>
      <c r="AG406" s="540"/>
      <c r="AH406" s="717"/>
      <c r="AI406" s="474"/>
      <c r="AJ406" s="717"/>
    </row>
    <row r="407" spans="1:36" s="472" customFormat="1" ht="34.5" x14ac:dyDescent="0.25">
      <c r="A407" s="676" t="s">
        <v>1342</v>
      </c>
      <c r="B407" s="677" t="s">
        <v>1325</v>
      </c>
      <c r="C407" s="1304" t="s">
        <v>1292</v>
      </c>
      <c r="D407" s="1304"/>
      <c r="E407" s="1304"/>
      <c r="F407" s="688">
        <v>-60</v>
      </c>
      <c r="G407" s="679" t="s">
        <v>2124</v>
      </c>
      <c r="H407" s="679"/>
      <c r="I407" s="679">
        <v>-27657</v>
      </c>
      <c r="J407" s="679"/>
      <c r="K407" s="680"/>
      <c r="L407" s="681">
        <v>0</v>
      </c>
      <c r="M407" s="681">
        <v>0</v>
      </c>
      <c r="X407" s="674"/>
      <c r="Y407" s="675"/>
      <c r="Z407" s="675"/>
      <c r="AA407" s="499" t="s">
        <v>1292</v>
      </c>
      <c r="AC407" s="474"/>
      <c r="AD407" s="499"/>
      <c r="AF407" s="499"/>
      <c r="AG407" s="540"/>
      <c r="AH407" s="717"/>
      <c r="AI407" s="474"/>
      <c r="AJ407" s="717"/>
    </row>
    <row r="408" spans="1:36" s="472" customFormat="1" ht="15" x14ac:dyDescent="0.25">
      <c r="A408" s="682"/>
      <c r="B408" s="683"/>
      <c r="C408" s="684" t="s">
        <v>2213</v>
      </c>
      <c r="D408" s="685"/>
      <c r="E408" s="685"/>
      <c r="F408" s="685"/>
      <c r="G408" s="685"/>
      <c r="H408" s="685"/>
      <c r="I408" s="685"/>
      <c r="J408" s="685"/>
      <c r="K408" s="685"/>
      <c r="L408" s="685"/>
      <c r="M408" s="686"/>
      <c r="X408" s="674"/>
      <c r="Y408" s="675"/>
      <c r="Z408" s="675"/>
      <c r="AA408" s="499"/>
      <c r="AC408" s="474"/>
      <c r="AD408" s="499"/>
      <c r="AF408" s="499"/>
      <c r="AG408" s="540"/>
      <c r="AH408" s="717"/>
      <c r="AI408" s="474"/>
      <c r="AJ408" s="717"/>
    </row>
    <row r="409" spans="1:36" s="472" customFormat="1" ht="15" x14ac:dyDescent="0.25">
      <c r="A409" s="560"/>
      <c r="B409" s="683"/>
      <c r="C409" s="684" t="s">
        <v>2126</v>
      </c>
      <c r="D409" s="685"/>
      <c r="E409" s="685"/>
      <c r="F409" s="685"/>
      <c r="G409" s="685"/>
      <c r="H409" s="685"/>
      <c r="I409" s="685"/>
      <c r="J409" s="685"/>
      <c r="K409" s="685"/>
      <c r="L409" s="685"/>
      <c r="M409" s="687"/>
      <c r="X409" s="674"/>
      <c r="Y409" s="675"/>
      <c r="Z409" s="675"/>
      <c r="AA409" s="499"/>
      <c r="AC409" s="474"/>
      <c r="AD409" s="499"/>
      <c r="AF409" s="499"/>
      <c r="AG409" s="540"/>
      <c r="AH409" s="717"/>
      <c r="AI409" s="474"/>
      <c r="AJ409" s="717"/>
    </row>
    <row r="410" spans="1:36" s="472" customFormat="1" ht="33.75" x14ac:dyDescent="0.25">
      <c r="A410" s="676" t="s">
        <v>1344</v>
      </c>
      <c r="B410" s="677" t="s">
        <v>1328</v>
      </c>
      <c r="C410" s="1304" t="s">
        <v>1296</v>
      </c>
      <c r="D410" s="1304"/>
      <c r="E410" s="1304"/>
      <c r="F410" s="688">
        <v>-28</v>
      </c>
      <c r="G410" s="679" t="s">
        <v>2127</v>
      </c>
      <c r="H410" s="679"/>
      <c r="I410" s="679">
        <v>-3973</v>
      </c>
      <c r="J410" s="679"/>
      <c r="K410" s="680"/>
      <c r="L410" s="681">
        <v>0</v>
      </c>
      <c r="M410" s="681">
        <v>0</v>
      </c>
      <c r="X410" s="674"/>
      <c r="Y410" s="675"/>
      <c r="Z410" s="675"/>
      <c r="AA410" s="499" t="s">
        <v>1296</v>
      </c>
      <c r="AC410" s="474"/>
      <c r="AD410" s="499"/>
      <c r="AF410" s="499"/>
      <c r="AG410" s="540"/>
      <c r="AH410" s="717"/>
      <c r="AI410" s="474"/>
      <c r="AJ410" s="717"/>
    </row>
    <row r="411" spans="1:36" s="472" customFormat="1" ht="15" x14ac:dyDescent="0.25">
      <c r="A411" s="682"/>
      <c r="B411" s="683"/>
      <c r="C411" s="684" t="s">
        <v>2212</v>
      </c>
      <c r="D411" s="685"/>
      <c r="E411" s="685"/>
      <c r="F411" s="685"/>
      <c r="G411" s="685"/>
      <c r="H411" s="685"/>
      <c r="I411" s="685"/>
      <c r="J411" s="685"/>
      <c r="K411" s="685"/>
      <c r="L411" s="685"/>
      <c r="M411" s="686"/>
      <c r="X411" s="674"/>
      <c r="Y411" s="675"/>
      <c r="Z411" s="675"/>
      <c r="AA411" s="499"/>
      <c r="AC411" s="474"/>
      <c r="AD411" s="499"/>
      <c r="AF411" s="499"/>
      <c r="AG411" s="540"/>
      <c r="AH411" s="717"/>
      <c r="AI411" s="474"/>
      <c r="AJ411" s="717"/>
    </row>
    <row r="412" spans="1:36" s="472" customFormat="1" ht="15" x14ac:dyDescent="0.25">
      <c r="A412" s="560"/>
      <c r="B412" s="683"/>
      <c r="C412" s="684" t="s">
        <v>2128</v>
      </c>
      <c r="D412" s="685"/>
      <c r="E412" s="685"/>
      <c r="F412" s="685"/>
      <c r="G412" s="685"/>
      <c r="H412" s="685"/>
      <c r="I412" s="685"/>
      <c r="J412" s="685"/>
      <c r="K412" s="685"/>
      <c r="L412" s="685"/>
      <c r="M412" s="687"/>
      <c r="X412" s="674"/>
      <c r="Y412" s="675"/>
      <c r="Z412" s="675"/>
      <c r="AA412" s="499"/>
      <c r="AC412" s="474"/>
      <c r="AD412" s="499"/>
      <c r="AF412" s="499"/>
      <c r="AG412" s="540"/>
      <c r="AH412" s="717"/>
      <c r="AI412" s="474"/>
      <c r="AJ412" s="717"/>
    </row>
    <row r="413" spans="1:36" s="472" customFormat="1" ht="34.5" x14ac:dyDescent="0.25">
      <c r="A413" s="676" t="s">
        <v>1347</v>
      </c>
      <c r="B413" s="677" t="s">
        <v>1330</v>
      </c>
      <c r="C413" s="1304" t="s">
        <v>1299</v>
      </c>
      <c r="D413" s="1304"/>
      <c r="E413" s="1304"/>
      <c r="F413" s="688">
        <v>-4</v>
      </c>
      <c r="G413" s="679" t="s">
        <v>2129</v>
      </c>
      <c r="H413" s="679"/>
      <c r="I413" s="679">
        <v>-6957</v>
      </c>
      <c r="J413" s="679"/>
      <c r="K413" s="680"/>
      <c r="L413" s="681">
        <v>0</v>
      </c>
      <c r="M413" s="681">
        <v>0</v>
      </c>
      <c r="X413" s="674"/>
      <c r="Y413" s="675"/>
      <c r="Z413" s="675"/>
      <c r="AA413" s="499" t="s">
        <v>1299</v>
      </c>
      <c r="AC413" s="474"/>
      <c r="AD413" s="499"/>
      <c r="AF413" s="499"/>
      <c r="AG413" s="540"/>
      <c r="AH413" s="717"/>
      <c r="AI413" s="474"/>
      <c r="AJ413" s="717"/>
    </row>
    <row r="414" spans="1:36" s="472" customFormat="1" ht="15" x14ac:dyDescent="0.25">
      <c r="A414" s="682"/>
      <c r="B414" s="683"/>
      <c r="C414" s="684" t="s">
        <v>2211</v>
      </c>
      <c r="D414" s="685"/>
      <c r="E414" s="685"/>
      <c r="F414" s="685"/>
      <c r="G414" s="685"/>
      <c r="H414" s="685"/>
      <c r="I414" s="685"/>
      <c r="J414" s="685"/>
      <c r="K414" s="685"/>
      <c r="L414" s="685"/>
      <c r="M414" s="686"/>
      <c r="X414" s="674"/>
      <c r="Y414" s="675"/>
      <c r="Z414" s="675"/>
      <c r="AA414" s="499"/>
      <c r="AC414" s="474"/>
      <c r="AD414" s="499"/>
      <c r="AF414" s="499"/>
      <c r="AG414" s="540"/>
      <c r="AH414" s="717"/>
      <c r="AI414" s="474"/>
      <c r="AJ414" s="717"/>
    </row>
    <row r="415" spans="1:36" s="472" customFormat="1" ht="15" x14ac:dyDescent="0.25">
      <c r="A415" s="560"/>
      <c r="B415" s="683"/>
      <c r="C415" s="684" t="s">
        <v>2130</v>
      </c>
      <c r="D415" s="685"/>
      <c r="E415" s="685"/>
      <c r="F415" s="685"/>
      <c r="G415" s="685"/>
      <c r="H415" s="685"/>
      <c r="I415" s="685"/>
      <c r="J415" s="685"/>
      <c r="K415" s="685"/>
      <c r="L415" s="685"/>
      <c r="M415" s="687"/>
      <c r="X415" s="674"/>
      <c r="Y415" s="675"/>
      <c r="Z415" s="675"/>
      <c r="AA415" s="499"/>
      <c r="AC415" s="474"/>
      <c r="AD415" s="499"/>
      <c r="AF415" s="499"/>
      <c r="AG415" s="540"/>
      <c r="AH415" s="717"/>
      <c r="AI415" s="474"/>
      <c r="AJ415" s="717"/>
    </row>
    <row r="416" spans="1:36" s="472" customFormat="1" ht="45.75" x14ac:dyDescent="0.25">
      <c r="A416" s="676" t="s">
        <v>1349</v>
      </c>
      <c r="B416" s="677" t="s">
        <v>2131</v>
      </c>
      <c r="C416" s="1304" t="s">
        <v>2132</v>
      </c>
      <c r="D416" s="1304"/>
      <c r="E416" s="1304"/>
      <c r="F416" s="688">
        <v>-32</v>
      </c>
      <c r="G416" s="679" t="s">
        <v>1303</v>
      </c>
      <c r="H416" s="679" t="s">
        <v>1304</v>
      </c>
      <c r="I416" s="679">
        <v>-181</v>
      </c>
      <c r="J416" s="679">
        <v>-74</v>
      </c>
      <c r="K416" s="680" t="s">
        <v>2214</v>
      </c>
      <c r="L416" s="689">
        <v>0.255</v>
      </c>
      <c r="M416" s="690">
        <v>-8.16</v>
      </c>
      <c r="X416" s="674"/>
      <c r="Y416" s="675"/>
      <c r="Z416" s="675"/>
      <c r="AA416" s="499" t="s">
        <v>2132</v>
      </c>
      <c r="AC416" s="474"/>
      <c r="AD416" s="499"/>
      <c r="AF416" s="499"/>
      <c r="AG416" s="540"/>
      <c r="AH416" s="717"/>
      <c r="AI416" s="474"/>
      <c r="AJ416" s="717"/>
    </row>
    <row r="417" spans="1:36" s="472" customFormat="1" ht="33.75" x14ac:dyDescent="0.25">
      <c r="A417" s="560"/>
      <c r="B417" s="691" t="s">
        <v>1670</v>
      </c>
      <c r="C417" s="1301" t="s">
        <v>1671</v>
      </c>
      <c r="D417" s="1301"/>
      <c r="E417" s="1301"/>
      <c r="F417" s="1301"/>
      <c r="G417" s="1301"/>
      <c r="H417" s="1301"/>
      <c r="I417" s="1301"/>
      <c r="J417" s="1301"/>
      <c r="K417" s="1301"/>
      <c r="L417" s="1301"/>
      <c r="M417" s="1302"/>
      <c r="X417" s="674"/>
      <c r="Y417" s="675"/>
      <c r="Z417" s="675"/>
      <c r="AA417" s="499"/>
      <c r="AB417" s="509" t="s">
        <v>1671</v>
      </c>
      <c r="AC417" s="474"/>
      <c r="AD417" s="499"/>
      <c r="AF417" s="499"/>
      <c r="AG417" s="540"/>
      <c r="AH417" s="717"/>
      <c r="AI417" s="474"/>
      <c r="AJ417" s="717"/>
    </row>
    <row r="418" spans="1:36" s="472" customFormat="1" ht="23.25" x14ac:dyDescent="0.25">
      <c r="A418" s="525"/>
      <c r="B418" s="692" t="s">
        <v>2134</v>
      </c>
      <c r="C418" s="1303" t="s">
        <v>2135</v>
      </c>
      <c r="D418" s="1303"/>
      <c r="E418" s="1303"/>
      <c r="F418" s="693" t="s">
        <v>2215</v>
      </c>
      <c r="G418" s="694" t="s">
        <v>2137</v>
      </c>
      <c r="H418" s="694"/>
      <c r="I418" s="694">
        <v>-74.010000000000005</v>
      </c>
      <c r="J418" s="694">
        <v>-74.010000000000005</v>
      </c>
      <c r="K418" s="694"/>
      <c r="L418" s="695"/>
      <c r="M418" s="696"/>
      <c r="X418" s="674"/>
      <c r="Y418" s="675"/>
      <c r="Z418" s="675"/>
      <c r="AA418" s="499"/>
      <c r="AC418" s="474" t="s">
        <v>2135</v>
      </c>
      <c r="AD418" s="499"/>
      <c r="AF418" s="499"/>
      <c r="AG418" s="540"/>
      <c r="AH418" s="717"/>
      <c r="AI418" s="474"/>
      <c r="AJ418" s="717"/>
    </row>
    <row r="419" spans="1:36" s="472" customFormat="1" ht="23.25" x14ac:dyDescent="0.25">
      <c r="A419" s="525"/>
      <c r="B419" s="692" t="s">
        <v>651</v>
      </c>
      <c r="C419" s="1303" t="s">
        <v>1676</v>
      </c>
      <c r="D419" s="1303"/>
      <c r="E419" s="1303"/>
      <c r="F419" s="693" t="s">
        <v>2216</v>
      </c>
      <c r="G419" s="694">
        <v>0</v>
      </c>
      <c r="H419" s="694">
        <v>0</v>
      </c>
      <c r="I419" s="694">
        <v>0</v>
      </c>
      <c r="J419" s="694"/>
      <c r="K419" s="694">
        <v>0</v>
      </c>
      <c r="L419" s="695"/>
      <c r="M419" s="696"/>
      <c r="X419" s="674"/>
      <c r="Y419" s="675"/>
      <c r="Z419" s="675"/>
      <c r="AA419" s="499"/>
      <c r="AC419" s="474" t="s">
        <v>1676</v>
      </c>
      <c r="AD419" s="499"/>
      <c r="AF419" s="499"/>
      <c r="AG419" s="540"/>
      <c r="AH419" s="717"/>
      <c r="AI419" s="474"/>
      <c r="AJ419" s="717"/>
    </row>
    <row r="420" spans="1:36" s="472" customFormat="1" ht="34.5" x14ac:dyDescent="0.25">
      <c r="A420" s="525"/>
      <c r="B420" s="692" t="s">
        <v>836</v>
      </c>
      <c r="C420" s="1303" t="s">
        <v>1766</v>
      </c>
      <c r="D420" s="1303"/>
      <c r="E420" s="1303"/>
      <c r="F420" s="693" t="s">
        <v>2217</v>
      </c>
      <c r="G420" s="694">
        <v>65.709999999999994</v>
      </c>
      <c r="H420" s="694" t="s">
        <v>1768</v>
      </c>
      <c r="I420" s="694">
        <v>-42.05</v>
      </c>
      <c r="J420" s="694"/>
      <c r="K420" s="694" t="s">
        <v>2218</v>
      </c>
      <c r="L420" s="695"/>
      <c r="M420" s="696"/>
      <c r="X420" s="674"/>
      <c r="Y420" s="675"/>
      <c r="Z420" s="675"/>
      <c r="AA420" s="499"/>
      <c r="AC420" s="474" t="s">
        <v>1766</v>
      </c>
      <c r="AD420" s="499"/>
      <c r="AF420" s="499"/>
      <c r="AG420" s="540"/>
      <c r="AH420" s="717"/>
      <c r="AI420" s="474"/>
      <c r="AJ420" s="717"/>
    </row>
    <row r="421" spans="1:36" s="472" customFormat="1" ht="23.25" x14ac:dyDescent="0.25">
      <c r="A421" s="525"/>
      <c r="B421" s="692" t="s">
        <v>840</v>
      </c>
      <c r="C421" s="1303" t="s">
        <v>1823</v>
      </c>
      <c r="D421" s="1303"/>
      <c r="E421" s="1303"/>
      <c r="F421" s="693" t="s">
        <v>2219</v>
      </c>
      <c r="G421" s="694">
        <v>1.2</v>
      </c>
      <c r="H421" s="694" t="s">
        <v>1825</v>
      </c>
      <c r="I421" s="694">
        <v>-5.76</v>
      </c>
      <c r="J421" s="694"/>
      <c r="K421" s="694" t="s">
        <v>2220</v>
      </c>
      <c r="L421" s="695"/>
      <c r="M421" s="696"/>
      <c r="X421" s="674"/>
      <c r="Y421" s="675"/>
      <c r="Z421" s="675"/>
      <c r="AA421" s="499"/>
      <c r="AC421" s="474" t="s">
        <v>1823</v>
      </c>
      <c r="AD421" s="499"/>
      <c r="AF421" s="499"/>
      <c r="AG421" s="540"/>
      <c r="AH421" s="717"/>
      <c r="AI421" s="474"/>
      <c r="AJ421" s="717"/>
    </row>
    <row r="422" spans="1:36" s="472" customFormat="1" ht="23.25" x14ac:dyDescent="0.25">
      <c r="A422" s="525"/>
      <c r="B422" s="692" t="s">
        <v>845</v>
      </c>
      <c r="C422" s="1303" t="s">
        <v>1831</v>
      </c>
      <c r="D422" s="1303"/>
      <c r="E422" s="1303"/>
      <c r="F422" s="693" t="s">
        <v>2219</v>
      </c>
      <c r="G422" s="694">
        <v>6.22</v>
      </c>
      <c r="H422" s="694"/>
      <c r="I422" s="694">
        <v>-29.86</v>
      </c>
      <c r="J422" s="694"/>
      <c r="K422" s="694"/>
      <c r="L422" s="695"/>
      <c r="M422" s="696"/>
      <c r="X422" s="674"/>
      <c r="Y422" s="675"/>
      <c r="Z422" s="675"/>
      <c r="AA422" s="499"/>
      <c r="AC422" s="474" t="s">
        <v>1831</v>
      </c>
      <c r="AD422" s="499"/>
      <c r="AF422" s="499"/>
      <c r="AG422" s="540"/>
      <c r="AH422" s="717"/>
      <c r="AI422" s="474"/>
      <c r="AJ422" s="717"/>
    </row>
    <row r="423" spans="1:36" s="472" customFormat="1" ht="23.25" x14ac:dyDescent="0.25">
      <c r="A423" s="525"/>
      <c r="B423" s="692" t="s">
        <v>848</v>
      </c>
      <c r="C423" s="1303" t="s">
        <v>1833</v>
      </c>
      <c r="D423" s="1303"/>
      <c r="E423" s="1303"/>
      <c r="F423" s="693" t="s">
        <v>2216</v>
      </c>
      <c r="G423" s="694">
        <v>6.09</v>
      </c>
      <c r="H423" s="694"/>
      <c r="I423" s="694">
        <v>-5.85</v>
      </c>
      <c r="J423" s="694"/>
      <c r="K423" s="694"/>
      <c r="L423" s="695"/>
      <c r="M423" s="696"/>
      <c r="X423" s="674"/>
      <c r="Y423" s="675"/>
      <c r="Z423" s="675"/>
      <c r="AA423" s="499"/>
      <c r="AC423" s="474" t="s">
        <v>1833</v>
      </c>
      <c r="AD423" s="499"/>
      <c r="AF423" s="499"/>
      <c r="AG423" s="540"/>
      <c r="AH423" s="717"/>
      <c r="AI423" s="474"/>
      <c r="AJ423" s="717"/>
    </row>
    <row r="424" spans="1:36" s="472" customFormat="1" ht="15" x14ac:dyDescent="0.25">
      <c r="A424" s="1311" t="s">
        <v>1520</v>
      </c>
      <c r="B424" s="1312"/>
      <c r="C424" s="1312"/>
      <c r="D424" s="1312"/>
      <c r="E424" s="1312"/>
      <c r="F424" s="1312"/>
      <c r="G424" s="1312"/>
      <c r="H424" s="1312"/>
      <c r="I424" s="1312"/>
      <c r="J424" s="1312"/>
      <c r="K424" s="1312"/>
      <c r="L424" s="1312"/>
      <c r="M424" s="1313"/>
      <c r="X424" s="674"/>
      <c r="Y424" s="675" t="s">
        <v>1520</v>
      </c>
      <c r="Z424" s="675"/>
      <c r="AA424" s="499"/>
      <c r="AC424" s="474"/>
      <c r="AD424" s="499"/>
      <c r="AF424" s="499"/>
      <c r="AG424" s="540"/>
      <c r="AH424" s="717"/>
      <c r="AI424" s="474"/>
      <c r="AJ424" s="717"/>
    </row>
    <row r="425" spans="1:36" s="472" customFormat="1" ht="57" x14ac:dyDescent="0.25">
      <c r="A425" s="676" t="s">
        <v>1351</v>
      </c>
      <c r="B425" s="677" t="s">
        <v>1969</v>
      </c>
      <c r="C425" s="1304" t="s">
        <v>1970</v>
      </c>
      <c r="D425" s="1304"/>
      <c r="E425" s="1304"/>
      <c r="F425" s="678">
        <v>-2.2949999999999999</v>
      </c>
      <c r="G425" s="679" t="s">
        <v>1971</v>
      </c>
      <c r="H425" s="679" t="s">
        <v>1972</v>
      </c>
      <c r="I425" s="679">
        <v>-293527</v>
      </c>
      <c r="J425" s="679">
        <v>-22955</v>
      </c>
      <c r="K425" s="680" t="s">
        <v>2221</v>
      </c>
      <c r="L425" s="709">
        <v>1039.7328</v>
      </c>
      <c r="M425" s="690">
        <v>-2386.19</v>
      </c>
      <c r="X425" s="674"/>
      <c r="Y425" s="675"/>
      <c r="Z425" s="675"/>
      <c r="AA425" s="499" t="s">
        <v>1970</v>
      </c>
      <c r="AC425" s="474"/>
      <c r="AD425" s="499"/>
      <c r="AF425" s="499"/>
      <c r="AG425" s="540"/>
      <c r="AH425" s="717"/>
      <c r="AI425" s="474"/>
      <c r="AJ425" s="717"/>
    </row>
    <row r="426" spans="1:36" s="472" customFormat="1" ht="15" x14ac:dyDescent="0.25">
      <c r="A426" s="682"/>
      <c r="B426" s="683"/>
      <c r="C426" s="684" t="s">
        <v>2222</v>
      </c>
      <c r="D426" s="685"/>
      <c r="E426" s="685"/>
      <c r="F426" s="685"/>
      <c r="G426" s="685"/>
      <c r="H426" s="685"/>
      <c r="I426" s="685"/>
      <c r="J426" s="685"/>
      <c r="K426" s="685"/>
      <c r="L426" s="685"/>
      <c r="M426" s="686"/>
      <c r="X426" s="674"/>
      <c r="Y426" s="675"/>
      <c r="Z426" s="675"/>
      <c r="AA426" s="499"/>
      <c r="AC426" s="474"/>
      <c r="AD426" s="499"/>
      <c r="AF426" s="499"/>
      <c r="AG426" s="540"/>
      <c r="AH426" s="717"/>
      <c r="AI426" s="474"/>
      <c r="AJ426" s="717"/>
    </row>
    <row r="427" spans="1:36" s="472" customFormat="1" ht="15" x14ac:dyDescent="0.25">
      <c r="A427" s="560"/>
      <c r="B427" s="691" t="s">
        <v>1975</v>
      </c>
      <c r="C427" s="1301" t="s">
        <v>1976</v>
      </c>
      <c r="D427" s="1301"/>
      <c r="E427" s="1301"/>
      <c r="F427" s="1301"/>
      <c r="G427" s="1301"/>
      <c r="H427" s="1301"/>
      <c r="I427" s="1301"/>
      <c r="J427" s="1301"/>
      <c r="K427" s="1301"/>
      <c r="L427" s="1301"/>
      <c r="M427" s="1302"/>
      <c r="X427" s="674"/>
      <c r="Y427" s="675"/>
      <c r="Z427" s="675"/>
      <c r="AA427" s="499"/>
      <c r="AB427" s="509" t="s">
        <v>1976</v>
      </c>
      <c r="AC427" s="474"/>
      <c r="AD427" s="499"/>
      <c r="AF427" s="499"/>
      <c r="AG427" s="540"/>
      <c r="AH427" s="717"/>
      <c r="AI427" s="474"/>
      <c r="AJ427" s="717"/>
    </row>
    <row r="428" spans="1:36" s="472" customFormat="1" ht="15" x14ac:dyDescent="0.25">
      <c r="A428" s="560"/>
      <c r="B428" s="691" t="s">
        <v>1977</v>
      </c>
      <c r="C428" s="1301" t="s">
        <v>1978</v>
      </c>
      <c r="D428" s="1301"/>
      <c r="E428" s="1301"/>
      <c r="F428" s="1301"/>
      <c r="G428" s="1301"/>
      <c r="H428" s="1301"/>
      <c r="I428" s="1301"/>
      <c r="J428" s="1301"/>
      <c r="K428" s="1301"/>
      <c r="L428" s="1301"/>
      <c r="M428" s="1302"/>
      <c r="X428" s="674"/>
      <c r="Y428" s="675"/>
      <c r="Z428" s="675"/>
      <c r="AA428" s="499"/>
      <c r="AB428" s="509" t="s">
        <v>1978</v>
      </c>
      <c r="AC428" s="474"/>
      <c r="AD428" s="499"/>
      <c r="AF428" s="499"/>
      <c r="AG428" s="540"/>
      <c r="AH428" s="717"/>
      <c r="AI428" s="474"/>
      <c r="AJ428" s="717"/>
    </row>
    <row r="429" spans="1:36" s="472" customFormat="1" ht="15" x14ac:dyDescent="0.25">
      <c r="A429" s="560"/>
      <c r="B429" s="691" t="s">
        <v>1979</v>
      </c>
      <c r="C429" s="1301" t="s">
        <v>1980</v>
      </c>
      <c r="D429" s="1301"/>
      <c r="E429" s="1301"/>
      <c r="F429" s="1301"/>
      <c r="G429" s="1301"/>
      <c r="H429" s="1301"/>
      <c r="I429" s="1301"/>
      <c r="J429" s="1301"/>
      <c r="K429" s="1301"/>
      <c r="L429" s="1301"/>
      <c r="M429" s="1302"/>
      <c r="X429" s="674"/>
      <c r="Y429" s="675"/>
      <c r="Z429" s="675"/>
      <c r="AA429" s="499"/>
      <c r="AB429" s="509" t="s">
        <v>1980</v>
      </c>
      <c r="AC429" s="474"/>
      <c r="AD429" s="499"/>
      <c r="AF429" s="499"/>
      <c r="AG429" s="540"/>
      <c r="AH429" s="717"/>
      <c r="AI429" s="474"/>
      <c r="AJ429" s="717"/>
    </row>
    <row r="430" spans="1:36" s="472" customFormat="1" ht="33.75" x14ac:dyDescent="0.25">
      <c r="A430" s="560"/>
      <c r="B430" s="691" t="s">
        <v>1670</v>
      </c>
      <c r="C430" s="1301" t="s">
        <v>1671</v>
      </c>
      <c r="D430" s="1301"/>
      <c r="E430" s="1301"/>
      <c r="F430" s="1301"/>
      <c r="G430" s="1301"/>
      <c r="H430" s="1301"/>
      <c r="I430" s="1301"/>
      <c r="J430" s="1301"/>
      <c r="K430" s="1301"/>
      <c r="L430" s="1301"/>
      <c r="M430" s="1302"/>
      <c r="X430" s="674"/>
      <c r="Y430" s="675"/>
      <c r="Z430" s="675"/>
      <c r="AA430" s="499"/>
      <c r="AB430" s="509" t="s">
        <v>1671</v>
      </c>
      <c r="AC430" s="474"/>
      <c r="AD430" s="499"/>
      <c r="AF430" s="499"/>
      <c r="AG430" s="540"/>
      <c r="AH430" s="717"/>
      <c r="AI430" s="474"/>
      <c r="AJ430" s="717"/>
    </row>
    <row r="431" spans="1:36" s="472" customFormat="1" ht="23.25" x14ac:dyDescent="0.25">
      <c r="A431" s="525"/>
      <c r="B431" s="692" t="s">
        <v>1898</v>
      </c>
      <c r="C431" s="1303" t="s">
        <v>1899</v>
      </c>
      <c r="D431" s="1303"/>
      <c r="E431" s="1303"/>
      <c r="F431" s="693" t="s">
        <v>2223</v>
      </c>
      <c r="G431" s="694" t="s">
        <v>1901</v>
      </c>
      <c r="H431" s="694"/>
      <c r="I431" s="694">
        <v>-22955.15</v>
      </c>
      <c r="J431" s="694">
        <v>-22955.15</v>
      </c>
      <c r="K431" s="694"/>
      <c r="L431" s="695"/>
      <c r="M431" s="696"/>
      <c r="X431" s="674"/>
      <c r="Y431" s="675"/>
      <c r="Z431" s="675"/>
      <c r="AA431" s="499"/>
      <c r="AC431" s="474" t="s">
        <v>1899</v>
      </c>
      <c r="AD431" s="499"/>
      <c r="AF431" s="499"/>
      <c r="AG431" s="540"/>
      <c r="AH431" s="717"/>
      <c r="AI431" s="474"/>
      <c r="AJ431" s="717"/>
    </row>
    <row r="432" spans="1:36" s="472" customFormat="1" ht="23.25" x14ac:dyDescent="0.25">
      <c r="A432" s="525"/>
      <c r="B432" s="692" t="s">
        <v>651</v>
      </c>
      <c r="C432" s="1303" t="s">
        <v>1676</v>
      </c>
      <c r="D432" s="1303"/>
      <c r="E432" s="1303"/>
      <c r="F432" s="693" t="s">
        <v>2224</v>
      </c>
      <c r="G432" s="694">
        <v>0</v>
      </c>
      <c r="H432" s="694">
        <v>0</v>
      </c>
      <c r="I432" s="694">
        <v>0</v>
      </c>
      <c r="J432" s="694"/>
      <c r="K432" s="694">
        <v>0</v>
      </c>
      <c r="L432" s="695"/>
      <c r="M432" s="696"/>
      <c r="X432" s="674"/>
      <c r="Y432" s="675"/>
      <c r="Z432" s="675"/>
      <c r="AA432" s="499"/>
      <c r="AC432" s="474" t="s">
        <v>1676</v>
      </c>
      <c r="AD432" s="499"/>
      <c r="AF432" s="499"/>
      <c r="AG432" s="540"/>
      <c r="AH432" s="717"/>
      <c r="AI432" s="474"/>
      <c r="AJ432" s="717"/>
    </row>
    <row r="433" spans="1:36" s="472" customFormat="1" ht="23.25" x14ac:dyDescent="0.25">
      <c r="A433" s="525"/>
      <c r="B433" s="692" t="s">
        <v>1983</v>
      </c>
      <c r="C433" s="1303" t="s">
        <v>1984</v>
      </c>
      <c r="D433" s="1303"/>
      <c r="E433" s="1303"/>
      <c r="F433" s="693" t="s">
        <v>2225</v>
      </c>
      <c r="G433" s="694">
        <v>79.069999999999993</v>
      </c>
      <c r="H433" s="694" t="s">
        <v>1986</v>
      </c>
      <c r="I433" s="694">
        <v>-531.35</v>
      </c>
      <c r="J433" s="694"/>
      <c r="K433" s="694" t="s">
        <v>2226</v>
      </c>
      <c r="L433" s="695"/>
      <c r="M433" s="696"/>
      <c r="X433" s="674"/>
      <c r="Y433" s="675"/>
      <c r="Z433" s="675"/>
      <c r="AA433" s="499"/>
      <c r="AC433" s="474" t="s">
        <v>1984</v>
      </c>
      <c r="AD433" s="499"/>
      <c r="AF433" s="499"/>
      <c r="AG433" s="540"/>
      <c r="AH433" s="717"/>
      <c r="AI433" s="474"/>
      <c r="AJ433" s="717"/>
    </row>
    <row r="434" spans="1:36" s="472" customFormat="1" ht="45.75" x14ac:dyDescent="0.25">
      <c r="A434" s="525"/>
      <c r="B434" s="692" t="s">
        <v>1988</v>
      </c>
      <c r="C434" s="1303" t="s">
        <v>1989</v>
      </c>
      <c r="D434" s="1303"/>
      <c r="E434" s="1303"/>
      <c r="F434" s="693" t="s">
        <v>2227</v>
      </c>
      <c r="G434" s="694">
        <v>70.010000000000005</v>
      </c>
      <c r="H434" s="694" t="s">
        <v>1991</v>
      </c>
      <c r="I434" s="694">
        <v>-632.89</v>
      </c>
      <c r="J434" s="694"/>
      <c r="K434" s="694" t="s">
        <v>2228</v>
      </c>
      <c r="L434" s="695"/>
      <c r="M434" s="696"/>
      <c r="X434" s="674"/>
      <c r="Y434" s="675"/>
      <c r="Z434" s="675"/>
      <c r="AA434" s="499"/>
      <c r="AC434" s="474" t="s">
        <v>1989</v>
      </c>
      <c r="AD434" s="499"/>
      <c r="AF434" s="499"/>
      <c r="AG434" s="540"/>
      <c r="AH434" s="717"/>
      <c r="AI434" s="474"/>
      <c r="AJ434" s="717"/>
    </row>
    <row r="435" spans="1:36" s="472" customFormat="1" ht="57" x14ac:dyDescent="0.25">
      <c r="A435" s="525"/>
      <c r="B435" s="692" t="s">
        <v>1993</v>
      </c>
      <c r="C435" s="1303" t="s">
        <v>1994</v>
      </c>
      <c r="D435" s="1303"/>
      <c r="E435" s="1303"/>
      <c r="F435" s="693" t="s">
        <v>2229</v>
      </c>
      <c r="G435" s="694">
        <v>340</v>
      </c>
      <c r="H435" s="694" t="s">
        <v>1996</v>
      </c>
      <c r="I435" s="694">
        <v>-173553</v>
      </c>
      <c r="J435" s="694"/>
      <c r="K435" s="694" t="s">
        <v>2230</v>
      </c>
      <c r="L435" s="695"/>
      <c r="M435" s="696"/>
      <c r="X435" s="674"/>
      <c r="Y435" s="675"/>
      <c r="Z435" s="675"/>
      <c r="AA435" s="499"/>
      <c r="AC435" s="474" t="s">
        <v>1994</v>
      </c>
      <c r="AD435" s="499"/>
      <c r="AF435" s="499"/>
      <c r="AG435" s="540"/>
      <c r="AH435" s="717"/>
      <c r="AI435" s="474"/>
      <c r="AJ435" s="717"/>
    </row>
    <row r="436" spans="1:36" s="472" customFormat="1" ht="34.5" x14ac:dyDescent="0.25">
      <c r="A436" s="525"/>
      <c r="B436" s="692" t="s">
        <v>1678</v>
      </c>
      <c r="C436" s="1303" t="s">
        <v>1679</v>
      </c>
      <c r="D436" s="1303"/>
      <c r="E436" s="1303"/>
      <c r="F436" s="693" t="s">
        <v>2231</v>
      </c>
      <c r="G436" s="694">
        <v>111.99</v>
      </c>
      <c r="H436" s="694" t="s">
        <v>1681</v>
      </c>
      <c r="I436" s="694">
        <v>-994.47</v>
      </c>
      <c r="J436" s="694"/>
      <c r="K436" s="694" t="s">
        <v>2232</v>
      </c>
      <c r="L436" s="695"/>
      <c r="M436" s="696"/>
      <c r="X436" s="674"/>
      <c r="Y436" s="675"/>
      <c r="Z436" s="675"/>
      <c r="AA436" s="499"/>
      <c r="AC436" s="474" t="s">
        <v>1679</v>
      </c>
      <c r="AD436" s="499"/>
      <c r="AF436" s="499"/>
      <c r="AG436" s="540"/>
      <c r="AH436" s="717"/>
      <c r="AI436" s="474"/>
      <c r="AJ436" s="717"/>
    </row>
    <row r="437" spans="1:36" s="472" customFormat="1" ht="23.25" x14ac:dyDescent="0.25">
      <c r="A437" s="525"/>
      <c r="B437" s="692" t="s">
        <v>2000</v>
      </c>
      <c r="C437" s="1303" t="s">
        <v>2001</v>
      </c>
      <c r="D437" s="1303"/>
      <c r="E437" s="1303"/>
      <c r="F437" s="693" t="s">
        <v>2233</v>
      </c>
      <c r="G437" s="694">
        <v>26.5</v>
      </c>
      <c r="H437" s="694" t="s">
        <v>2003</v>
      </c>
      <c r="I437" s="694">
        <v>-3213.39</v>
      </c>
      <c r="J437" s="694"/>
      <c r="K437" s="694" t="s">
        <v>2234</v>
      </c>
      <c r="L437" s="695"/>
      <c r="M437" s="696"/>
      <c r="X437" s="674"/>
      <c r="Y437" s="675"/>
      <c r="Z437" s="675"/>
      <c r="AA437" s="499"/>
      <c r="AC437" s="474" t="s">
        <v>2001</v>
      </c>
      <c r="AD437" s="499"/>
      <c r="AF437" s="499"/>
      <c r="AG437" s="540"/>
      <c r="AH437" s="717"/>
      <c r="AI437" s="474"/>
      <c r="AJ437" s="717"/>
    </row>
    <row r="438" spans="1:36" s="472" customFormat="1" ht="34.5" x14ac:dyDescent="0.25">
      <c r="A438" s="525"/>
      <c r="B438" s="692" t="s">
        <v>836</v>
      </c>
      <c r="C438" s="1303" t="s">
        <v>1766</v>
      </c>
      <c r="D438" s="1303"/>
      <c r="E438" s="1303"/>
      <c r="F438" s="693" t="s">
        <v>2235</v>
      </c>
      <c r="G438" s="694">
        <v>65.709999999999994</v>
      </c>
      <c r="H438" s="694" t="s">
        <v>1768</v>
      </c>
      <c r="I438" s="694">
        <v>-873.94</v>
      </c>
      <c r="J438" s="694"/>
      <c r="K438" s="694" t="s">
        <v>2236</v>
      </c>
      <c r="L438" s="695"/>
      <c r="M438" s="696"/>
      <c r="X438" s="674"/>
      <c r="Y438" s="675"/>
      <c r="Z438" s="675"/>
      <c r="AA438" s="499"/>
      <c r="AC438" s="474" t="s">
        <v>1766</v>
      </c>
      <c r="AD438" s="499"/>
      <c r="AF438" s="499"/>
      <c r="AG438" s="540"/>
      <c r="AH438" s="717"/>
      <c r="AI438" s="474"/>
      <c r="AJ438" s="717"/>
    </row>
    <row r="439" spans="1:36" s="472" customFormat="1" ht="23.25" x14ac:dyDescent="0.25">
      <c r="A439" s="533" t="s">
        <v>878</v>
      </c>
      <c r="B439" s="704" t="s">
        <v>2007</v>
      </c>
      <c r="C439" s="1314" t="s">
        <v>2008</v>
      </c>
      <c r="D439" s="1314"/>
      <c r="E439" s="1314"/>
      <c r="F439" s="705" t="s">
        <v>2237</v>
      </c>
      <c r="G439" s="706">
        <v>0</v>
      </c>
      <c r="H439" s="706"/>
      <c r="I439" s="706">
        <v>0</v>
      </c>
      <c r="J439" s="706"/>
      <c r="K439" s="706"/>
      <c r="L439" s="707"/>
      <c r="M439" s="708"/>
      <c r="X439" s="674"/>
      <c r="Y439" s="675"/>
      <c r="Z439" s="675"/>
      <c r="AA439" s="499"/>
      <c r="AC439" s="474"/>
      <c r="AD439" s="499"/>
      <c r="AF439" s="499"/>
      <c r="AG439" s="540" t="s">
        <v>2008</v>
      </c>
      <c r="AH439" s="717"/>
      <c r="AI439" s="474"/>
      <c r="AJ439" s="717"/>
    </row>
    <row r="440" spans="1:36" s="472" customFormat="1" ht="57" x14ac:dyDescent="0.25">
      <c r="A440" s="525"/>
      <c r="B440" s="692" t="s">
        <v>2010</v>
      </c>
      <c r="C440" s="1303" t="s">
        <v>2011</v>
      </c>
      <c r="D440" s="1303"/>
      <c r="E440" s="1303"/>
      <c r="F440" s="693" t="s">
        <v>2238</v>
      </c>
      <c r="G440" s="694">
        <v>183.68</v>
      </c>
      <c r="H440" s="694"/>
      <c r="I440" s="694">
        <v>-873.4</v>
      </c>
      <c r="J440" s="694"/>
      <c r="K440" s="694"/>
      <c r="L440" s="695"/>
      <c r="M440" s="696"/>
      <c r="X440" s="674"/>
      <c r="Y440" s="675"/>
      <c r="Z440" s="675"/>
      <c r="AA440" s="499"/>
      <c r="AC440" s="474" t="s">
        <v>2011</v>
      </c>
      <c r="AD440" s="499"/>
      <c r="AF440" s="499"/>
      <c r="AG440" s="540"/>
      <c r="AH440" s="717"/>
      <c r="AI440" s="474"/>
      <c r="AJ440" s="717"/>
    </row>
    <row r="441" spans="1:36" s="472" customFormat="1" ht="23.25" x14ac:dyDescent="0.25">
      <c r="A441" s="533" t="s">
        <v>878</v>
      </c>
      <c r="B441" s="704" t="s">
        <v>2013</v>
      </c>
      <c r="C441" s="1314" t="s">
        <v>2014</v>
      </c>
      <c r="D441" s="1314"/>
      <c r="E441" s="1314"/>
      <c r="F441" s="705" t="s">
        <v>2239</v>
      </c>
      <c r="G441" s="706">
        <v>0</v>
      </c>
      <c r="H441" s="706"/>
      <c r="I441" s="706">
        <v>0</v>
      </c>
      <c r="J441" s="706"/>
      <c r="K441" s="706"/>
      <c r="L441" s="707"/>
      <c r="M441" s="708"/>
      <c r="X441" s="674"/>
      <c r="Y441" s="675"/>
      <c r="Z441" s="675"/>
      <c r="AA441" s="499"/>
      <c r="AC441" s="474"/>
      <c r="AD441" s="499"/>
      <c r="AF441" s="499"/>
      <c r="AG441" s="540" t="s">
        <v>2014</v>
      </c>
      <c r="AH441" s="717"/>
      <c r="AI441" s="474"/>
      <c r="AJ441" s="717"/>
    </row>
    <row r="442" spans="1:36" s="472" customFormat="1" ht="22.5" x14ac:dyDescent="0.25">
      <c r="A442" s="533" t="s">
        <v>875</v>
      </c>
      <c r="B442" s="704" t="s">
        <v>2016</v>
      </c>
      <c r="C442" s="1314" t="s">
        <v>2017</v>
      </c>
      <c r="D442" s="1314"/>
      <c r="E442" s="1314"/>
      <c r="F442" s="705" t="s">
        <v>1950</v>
      </c>
      <c r="G442" s="706">
        <v>0</v>
      </c>
      <c r="H442" s="706"/>
      <c r="I442" s="706">
        <v>0</v>
      </c>
      <c r="J442" s="706"/>
      <c r="K442" s="706"/>
      <c r="L442" s="707"/>
      <c r="M442" s="708"/>
      <c r="X442" s="674"/>
      <c r="Y442" s="675"/>
      <c r="Z442" s="675"/>
      <c r="AA442" s="499"/>
      <c r="AC442" s="474"/>
      <c r="AD442" s="499"/>
      <c r="AF442" s="499"/>
      <c r="AG442" s="540" t="s">
        <v>2017</v>
      </c>
      <c r="AH442" s="717"/>
      <c r="AI442" s="474"/>
      <c r="AJ442" s="717"/>
    </row>
    <row r="443" spans="1:36" s="472" customFormat="1" ht="57" x14ac:dyDescent="0.25">
      <c r="A443" s="676" t="s">
        <v>1354</v>
      </c>
      <c r="B443" s="677" t="s">
        <v>2018</v>
      </c>
      <c r="C443" s="1304" t="s">
        <v>2019</v>
      </c>
      <c r="D443" s="1304"/>
      <c r="E443" s="1304"/>
      <c r="F443" s="678">
        <v>-0.40500000000000003</v>
      </c>
      <c r="G443" s="679" t="s">
        <v>2020</v>
      </c>
      <c r="H443" s="679" t="s">
        <v>2021</v>
      </c>
      <c r="I443" s="679">
        <v>-157213</v>
      </c>
      <c r="J443" s="679">
        <v>-12005</v>
      </c>
      <c r="K443" s="680" t="s">
        <v>2240</v>
      </c>
      <c r="L443" s="709">
        <v>3081.2808</v>
      </c>
      <c r="M443" s="690">
        <v>-1247.92</v>
      </c>
      <c r="X443" s="674"/>
      <c r="Y443" s="675"/>
      <c r="Z443" s="675"/>
      <c r="AA443" s="499" t="s">
        <v>2019</v>
      </c>
      <c r="AC443" s="474"/>
      <c r="AD443" s="499"/>
      <c r="AF443" s="499"/>
      <c r="AG443" s="540"/>
      <c r="AH443" s="717"/>
      <c r="AI443" s="474"/>
      <c r="AJ443" s="717"/>
    </row>
    <row r="444" spans="1:36" s="472" customFormat="1" ht="15" x14ac:dyDescent="0.25">
      <c r="A444" s="682"/>
      <c r="B444" s="683"/>
      <c r="C444" s="684" t="s">
        <v>2241</v>
      </c>
      <c r="D444" s="685"/>
      <c r="E444" s="685"/>
      <c r="F444" s="685"/>
      <c r="G444" s="685"/>
      <c r="H444" s="685"/>
      <c r="I444" s="685"/>
      <c r="J444" s="685"/>
      <c r="K444" s="685"/>
      <c r="L444" s="685"/>
      <c r="M444" s="686"/>
      <c r="X444" s="674"/>
      <c r="Y444" s="675"/>
      <c r="Z444" s="675"/>
      <c r="AA444" s="499"/>
      <c r="AC444" s="474"/>
      <c r="AD444" s="499"/>
      <c r="AF444" s="499"/>
      <c r="AG444" s="540"/>
      <c r="AH444" s="717"/>
      <c r="AI444" s="474"/>
      <c r="AJ444" s="717"/>
    </row>
    <row r="445" spans="1:36" s="472" customFormat="1" ht="15" x14ac:dyDescent="0.25">
      <c r="A445" s="560"/>
      <c r="B445" s="691" t="s">
        <v>1975</v>
      </c>
      <c r="C445" s="1301" t="s">
        <v>1976</v>
      </c>
      <c r="D445" s="1301"/>
      <c r="E445" s="1301"/>
      <c r="F445" s="1301"/>
      <c r="G445" s="1301"/>
      <c r="H445" s="1301"/>
      <c r="I445" s="1301"/>
      <c r="J445" s="1301"/>
      <c r="K445" s="1301"/>
      <c r="L445" s="1301"/>
      <c r="M445" s="1302"/>
      <c r="X445" s="674"/>
      <c r="Y445" s="675"/>
      <c r="Z445" s="675"/>
      <c r="AA445" s="499"/>
      <c r="AB445" s="509" t="s">
        <v>1976</v>
      </c>
      <c r="AC445" s="474"/>
      <c r="AD445" s="499"/>
      <c r="AF445" s="499"/>
      <c r="AG445" s="540"/>
      <c r="AH445" s="717"/>
      <c r="AI445" s="474"/>
      <c r="AJ445" s="717"/>
    </row>
    <row r="446" spans="1:36" s="472" customFormat="1" ht="15" x14ac:dyDescent="0.25">
      <c r="A446" s="560"/>
      <c r="B446" s="691" t="s">
        <v>1977</v>
      </c>
      <c r="C446" s="1301" t="s">
        <v>1978</v>
      </c>
      <c r="D446" s="1301"/>
      <c r="E446" s="1301"/>
      <c r="F446" s="1301"/>
      <c r="G446" s="1301"/>
      <c r="H446" s="1301"/>
      <c r="I446" s="1301"/>
      <c r="J446" s="1301"/>
      <c r="K446" s="1301"/>
      <c r="L446" s="1301"/>
      <c r="M446" s="1302"/>
      <c r="X446" s="674"/>
      <c r="Y446" s="675"/>
      <c r="Z446" s="675"/>
      <c r="AA446" s="499"/>
      <c r="AB446" s="509" t="s">
        <v>1978</v>
      </c>
      <c r="AC446" s="474"/>
      <c r="AD446" s="499"/>
      <c r="AF446" s="499"/>
      <c r="AG446" s="540"/>
      <c r="AH446" s="717"/>
      <c r="AI446" s="474"/>
      <c r="AJ446" s="717"/>
    </row>
    <row r="447" spans="1:36" s="472" customFormat="1" ht="15" x14ac:dyDescent="0.25">
      <c r="A447" s="560"/>
      <c r="B447" s="691" t="s">
        <v>1979</v>
      </c>
      <c r="C447" s="1301" t="s">
        <v>1980</v>
      </c>
      <c r="D447" s="1301"/>
      <c r="E447" s="1301"/>
      <c r="F447" s="1301"/>
      <c r="G447" s="1301"/>
      <c r="H447" s="1301"/>
      <c r="I447" s="1301"/>
      <c r="J447" s="1301"/>
      <c r="K447" s="1301"/>
      <c r="L447" s="1301"/>
      <c r="M447" s="1302"/>
      <c r="X447" s="674"/>
      <c r="Y447" s="675"/>
      <c r="Z447" s="675"/>
      <c r="AA447" s="499"/>
      <c r="AB447" s="509" t="s">
        <v>1980</v>
      </c>
      <c r="AC447" s="474"/>
      <c r="AD447" s="499"/>
      <c r="AF447" s="499"/>
      <c r="AG447" s="540"/>
      <c r="AH447" s="717"/>
      <c r="AI447" s="474"/>
      <c r="AJ447" s="717"/>
    </row>
    <row r="448" spans="1:36" s="472" customFormat="1" ht="33.75" x14ac:dyDescent="0.25">
      <c r="A448" s="560"/>
      <c r="B448" s="691" t="s">
        <v>1670</v>
      </c>
      <c r="C448" s="1301" t="s">
        <v>1671</v>
      </c>
      <c r="D448" s="1301"/>
      <c r="E448" s="1301"/>
      <c r="F448" s="1301"/>
      <c r="G448" s="1301"/>
      <c r="H448" s="1301"/>
      <c r="I448" s="1301"/>
      <c r="J448" s="1301"/>
      <c r="K448" s="1301"/>
      <c r="L448" s="1301"/>
      <c r="M448" s="1302"/>
      <c r="X448" s="674"/>
      <c r="Y448" s="675"/>
      <c r="Z448" s="675"/>
      <c r="AA448" s="499"/>
      <c r="AB448" s="509" t="s">
        <v>1671</v>
      </c>
      <c r="AC448" s="474"/>
      <c r="AD448" s="499"/>
      <c r="AF448" s="499"/>
      <c r="AG448" s="540"/>
      <c r="AH448" s="717"/>
      <c r="AI448" s="474"/>
      <c r="AJ448" s="717"/>
    </row>
    <row r="449" spans="1:36" s="472" customFormat="1" ht="23.25" x14ac:dyDescent="0.25">
      <c r="A449" s="525"/>
      <c r="B449" s="692" t="s">
        <v>1898</v>
      </c>
      <c r="C449" s="1303" t="s">
        <v>1899</v>
      </c>
      <c r="D449" s="1303"/>
      <c r="E449" s="1303"/>
      <c r="F449" s="693" t="s">
        <v>2242</v>
      </c>
      <c r="G449" s="694" t="s">
        <v>1901</v>
      </c>
      <c r="H449" s="694"/>
      <c r="I449" s="694">
        <v>-12004.99</v>
      </c>
      <c r="J449" s="694">
        <v>-12004.99</v>
      </c>
      <c r="K449" s="694"/>
      <c r="L449" s="695"/>
      <c r="M449" s="696"/>
      <c r="X449" s="674"/>
      <c r="Y449" s="675"/>
      <c r="Z449" s="675"/>
      <c r="AA449" s="499"/>
      <c r="AC449" s="474" t="s">
        <v>1899</v>
      </c>
      <c r="AD449" s="499"/>
      <c r="AF449" s="499"/>
      <c r="AG449" s="540"/>
      <c r="AH449" s="717"/>
      <c r="AI449" s="474"/>
      <c r="AJ449" s="717"/>
    </row>
    <row r="450" spans="1:36" s="472" customFormat="1" ht="23.25" x14ac:dyDescent="0.25">
      <c r="A450" s="525"/>
      <c r="B450" s="692" t="s">
        <v>651</v>
      </c>
      <c r="C450" s="1303" t="s">
        <v>1676</v>
      </c>
      <c r="D450" s="1303"/>
      <c r="E450" s="1303"/>
      <c r="F450" s="693" t="s">
        <v>2243</v>
      </c>
      <c r="G450" s="694">
        <v>0</v>
      </c>
      <c r="H450" s="694">
        <v>0</v>
      </c>
      <c r="I450" s="694">
        <v>0</v>
      </c>
      <c r="J450" s="694"/>
      <c r="K450" s="694">
        <v>0</v>
      </c>
      <c r="L450" s="695"/>
      <c r="M450" s="696"/>
      <c r="X450" s="674"/>
      <c r="Y450" s="675"/>
      <c r="Z450" s="675"/>
      <c r="AA450" s="499"/>
      <c r="AC450" s="474" t="s">
        <v>1676</v>
      </c>
      <c r="AD450" s="499"/>
      <c r="AF450" s="499"/>
      <c r="AG450" s="540"/>
      <c r="AH450" s="717"/>
      <c r="AI450" s="474"/>
      <c r="AJ450" s="717"/>
    </row>
    <row r="451" spans="1:36" s="472" customFormat="1" ht="23.25" x14ac:dyDescent="0.25">
      <c r="A451" s="525"/>
      <c r="B451" s="692" t="s">
        <v>1983</v>
      </c>
      <c r="C451" s="1303" t="s">
        <v>1984</v>
      </c>
      <c r="D451" s="1303"/>
      <c r="E451" s="1303"/>
      <c r="F451" s="693" t="s">
        <v>2244</v>
      </c>
      <c r="G451" s="694">
        <v>79.069999999999993</v>
      </c>
      <c r="H451" s="694" t="s">
        <v>1986</v>
      </c>
      <c r="I451" s="694">
        <v>-94.09</v>
      </c>
      <c r="J451" s="694"/>
      <c r="K451" s="694" t="s">
        <v>2245</v>
      </c>
      <c r="L451" s="695"/>
      <c r="M451" s="696"/>
      <c r="X451" s="674"/>
      <c r="Y451" s="675"/>
      <c r="Z451" s="675"/>
      <c r="AA451" s="499"/>
      <c r="AC451" s="474" t="s">
        <v>1984</v>
      </c>
      <c r="AD451" s="499"/>
      <c r="AF451" s="499"/>
      <c r="AG451" s="540"/>
      <c r="AH451" s="717"/>
      <c r="AI451" s="474"/>
      <c r="AJ451" s="717"/>
    </row>
    <row r="452" spans="1:36" s="472" customFormat="1" ht="45.75" x14ac:dyDescent="0.25">
      <c r="A452" s="525"/>
      <c r="B452" s="692" t="s">
        <v>1988</v>
      </c>
      <c r="C452" s="1303" t="s">
        <v>1989</v>
      </c>
      <c r="D452" s="1303"/>
      <c r="E452" s="1303"/>
      <c r="F452" s="693" t="s">
        <v>2246</v>
      </c>
      <c r="G452" s="694">
        <v>70.010000000000005</v>
      </c>
      <c r="H452" s="694" t="s">
        <v>1991</v>
      </c>
      <c r="I452" s="694">
        <v>-112.02</v>
      </c>
      <c r="J452" s="694"/>
      <c r="K452" s="694" t="s">
        <v>2247</v>
      </c>
      <c r="L452" s="695"/>
      <c r="M452" s="696"/>
      <c r="X452" s="674"/>
      <c r="Y452" s="675"/>
      <c r="Z452" s="675"/>
      <c r="AA452" s="499"/>
      <c r="AC452" s="474" t="s">
        <v>1989</v>
      </c>
      <c r="AD452" s="499"/>
      <c r="AF452" s="499"/>
      <c r="AG452" s="540"/>
      <c r="AH452" s="717"/>
      <c r="AI452" s="474"/>
      <c r="AJ452" s="717"/>
    </row>
    <row r="453" spans="1:36" s="472" customFormat="1" ht="57" x14ac:dyDescent="0.25">
      <c r="A453" s="525"/>
      <c r="B453" s="692" t="s">
        <v>1993</v>
      </c>
      <c r="C453" s="1303" t="s">
        <v>1994</v>
      </c>
      <c r="D453" s="1303"/>
      <c r="E453" s="1303"/>
      <c r="F453" s="693" t="s">
        <v>2248</v>
      </c>
      <c r="G453" s="694">
        <v>340</v>
      </c>
      <c r="H453" s="694" t="s">
        <v>1996</v>
      </c>
      <c r="I453" s="694">
        <v>-95342.8</v>
      </c>
      <c r="J453" s="694"/>
      <c r="K453" s="694" t="s">
        <v>2249</v>
      </c>
      <c r="L453" s="695"/>
      <c r="M453" s="696"/>
      <c r="X453" s="674"/>
      <c r="Y453" s="675"/>
      <c r="Z453" s="675"/>
      <c r="AA453" s="499"/>
      <c r="AC453" s="474" t="s">
        <v>1994</v>
      </c>
      <c r="AD453" s="499"/>
      <c r="AF453" s="499"/>
      <c r="AG453" s="540"/>
      <c r="AH453" s="717"/>
      <c r="AI453" s="474"/>
      <c r="AJ453" s="717"/>
    </row>
    <row r="454" spans="1:36" s="472" customFormat="1" ht="34.5" x14ac:dyDescent="0.25">
      <c r="A454" s="525"/>
      <c r="B454" s="692" t="s">
        <v>1678</v>
      </c>
      <c r="C454" s="1303" t="s">
        <v>1679</v>
      </c>
      <c r="D454" s="1303"/>
      <c r="E454" s="1303"/>
      <c r="F454" s="693" t="s">
        <v>2250</v>
      </c>
      <c r="G454" s="694">
        <v>111.99</v>
      </c>
      <c r="H454" s="694" t="s">
        <v>1681</v>
      </c>
      <c r="I454" s="694">
        <v>-197.1</v>
      </c>
      <c r="J454" s="694"/>
      <c r="K454" s="694" t="s">
        <v>2251</v>
      </c>
      <c r="L454" s="695"/>
      <c r="M454" s="696"/>
      <c r="X454" s="674"/>
      <c r="Y454" s="675"/>
      <c r="Z454" s="675"/>
      <c r="AA454" s="499"/>
      <c r="AC454" s="474" t="s">
        <v>1679</v>
      </c>
      <c r="AD454" s="499"/>
      <c r="AF454" s="499"/>
      <c r="AG454" s="540"/>
      <c r="AH454" s="717"/>
      <c r="AI454" s="474"/>
      <c r="AJ454" s="717"/>
    </row>
    <row r="455" spans="1:36" s="472" customFormat="1" ht="23.25" x14ac:dyDescent="0.25">
      <c r="A455" s="525"/>
      <c r="B455" s="692" t="s">
        <v>2000</v>
      </c>
      <c r="C455" s="1303" t="s">
        <v>2001</v>
      </c>
      <c r="D455" s="1303"/>
      <c r="E455" s="1303"/>
      <c r="F455" s="693" t="s">
        <v>2252</v>
      </c>
      <c r="G455" s="694">
        <v>26.5</v>
      </c>
      <c r="H455" s="694" t="s">
        <v>2003</v>
      </c>
      <c r="I455" s="694">
        <v>-567.1</v>
      </c>
      <c r="J455" s="694"/>
      <c r="K455" s="694" t="s">
        <v>2253</v>
      </c>
      <c r="L455" s="695"/>
      <c r="M455" s="696"/>
      <c r="X455" s="674"/>
      <c r="Y455" s="675"/>
      <c r="Z455" s="675"/>
      <c r="AA455" s="499"/>
      <c r="AC455" s="474" t="s">
        <v>2001</v>
      </c>
      <c r="AD455" s="499"/>
      <c r="AF455" s="499"/>
      <c r="AG455" s="540"/>
      <c r="AH455" s="717"/>
      <c r="AI455" s="474"/>
      <c r="AJ455" s="717"/>
    </row>
    <row r="456" spans="1:36" s="472" customFormat="1" ht="34.5" x14ac:dyDescent="0.25">
      <c r="A456" s="525"/>
      <c r="B456" s="692" t="s">
        <v>836</v>
      </c>
      <c r="C456" s="1303" t="s">
        <v>1766</v>
      </c>
      <c r="D456" s="1303"/>
      <c r="E456" s="1303"/>
      <c r="F456" s="693" t="s">
        <v>2254</v>
      </c>
      <c r="G456" s="694">
        <v>65.709999999999994</v>
      </c>
      <c r="H456" s="694" t="s">
        <v>1768</v>
      </c>
      <c r="I456" s="694">
        <v>-172.82</v>
      </c>
      <c r="J456" s="694"/>
      <c r="K456" s="694" t="s">
        <v>2255</v>
      </c>
      <c r="L456" s="695"/>
      <c r="M456" s="696"/>
      <c r="X456" s="674"/>
      <c r="Y456" s="675"/>
      <c r="Z456" s="675"/>
      <c r="AA456" s="499"/>
      <c r="AC456" s="474" t="s">
        <v>1766</v>
      </c>
      <c r="AD456" s="499"/>
      <c r="AF456" s="499"/>
      <c r="AG456" s="540"/>
      <c r="AH456" s="717"/>
      <c r="AI456" s="474"/>
      <c r="AJ456" s="717"/>
    </row>
    <row r="457" spans="1:36" s="472" customFormat="1" ht="23.25" x14ac:dyDescent="0.25">
      <c r="A457" s="533" t="s">
        <v>878</v>
      </c>
      <c r="B457" s="704" t="s">
        <v>2007</v>
      </c>
      <c r="C457" s="1314" t="s">
        <v>2008</v>
      </c>
      <c r="D457" s="1314"/>
      <c r="E457" s="1314"/>
      <c r="F457" s="705" t="s">
        <v>2256</v>
      </c>
      <c r="G457" s="706">
        <v>0</v>
      </c>
      <c r="H457" s="706"/>
      <c r="I457" s="706">
        <v>0</v>
      </c>
      <c r="J457" s="706"/>
      <c r="K457" s="706"/>
      <c r="L457" s="707"/>
      <c r="M457" s="708"/>
      <c r="X457" s="674"/>
      <c r="Y457" s="675"/>
      <c r="Z457" s="675"/>
      <c r="AA457" s="499"/>
      <c r="AC457" s="474"/>
      <c r="AD457" s="499"/>
      <c r="AF457" s="499"/>
      <c r="AG457" s="540" t="s">
        <v>2008</v>
      </c>
      <c r="AH457" s="717"/>
      <c r="AI457" s="474"/>
      <c r="AJ457" s="717"/>
    </row>
    <row r="458" spans="1:36" s="472" customFormat="1" ht="57" x14ac:dyDescent="0.25">
      <c r="A458" s="525"/>
      <c r="B458" s="692" t="s">
        <v>2010</v>
      </c>
      <c r="C458" s="1303" t="s">
        <v>2011</v>
      </c>
      <c r="D458" s="1303"/>
      <c r="E458" s="1303"/>
      <c r="F458" s="693" t="s">
        <v>2257</v>
      </c>
      <c r="G458" s="694">
        <v>183.68</v>
      </c>
      <c r="H458" s="694"/>
      <c r="I458" s="694">
        <v>-481.98</v>
      </c>
      <c r="J458" s="694"/>
      <c r="K458" s="694"/>
      <c r="L458" s="695"/>
      <c r="M458" s="696"/>
      <c r="X458" s="674"/>
      <c r="Y458" s="675"/>
      <c r="Z458" s="675"/>
      <c r="AA458" s="499"/>
      <c r="AC458" s="474" t="s">
        <v>2011</v>
      </c>
      <c r="AD458" s="499"/>
      <c r="AF458" s="499"/>
      <c r="AG458" s="540"/>
      <c r="AH458" s="717"/>
      <c r="AI458" s="474"/>
      <c r="AJ458" s="717"/>
    </row>
    <row r="459" spans="1:36" s="472" customFormat="1" ht="23.25" x14ac:dyDescent="0.25">
      <c r="A459" s="533" t="s">
        <v>878</v>
      </c>
      <c r="B459" s="704" t="s">
        <v>2013</v>
      </c>
      <c r="C459" s="1314" t="s">
        <v>2014</v>
      </c>
      <c r="D459" s="1314"/>
      <c r="E459" s="1314"/>
      <c r="F459" s="705" t="s">
        <v>2258</v>
      </c>
      <c r="G459" s="706">
        <v>0</v>
      </c>
      <c r="H459" s="706"/>
      <c r="I459" s="706">
        <v>0</v>
      </c>
      <c r="J459" s="706"/>
      <c r="K459" s="706"/>
      <c r="L459" s="707"/>
      <c r="M459" s="708"/>
      <c r="X459" s="674"/>
      <c r="Y459" s="675"/>
      <c r="Z459" s="675"/>
      <c r="AA459" s="499"/>
      <c r="AC459" s="474"/>
      <c r="AD459" s="499"/>
      <c r="AF459" s="499"/>
      <c r="AG459" s="540" t="s">
        <v>2014</v>
      </c>
      <c r="AH459" s="717"/>
      <c r="AI459" s="474"/>
      <c r="AJ459" s="717"/>
    </row>
    <row r="460" spans="1:36" s="472" customFormat="1" ht="22.5" x14ac:dyDescent="0.25">
      <c r="A460" s="533" t="s">
        <v>875</v>
      </c>
      <c r="B460" s="704" t="s">
        <v>2016</v>
      </c>
      <c r="C460" s="1314" t="s">
        <v>2017</v>
      </c>
      <c r="D460" s="1314"/>
      <c r="E460" s="1314"/>
      <c r="F460" s="705" t="s">
        <v>1950</v>
      </c>
      <c r="G460" s="706">
        <v>0</v>
      </c>
      <c r="H460" s="706"/>
      <c r="I460" s="706">
        <v>0</v>
      </c>
      <c r="J460" s="706"/>
      <c r="K460" s="706"/>
      <c r="L460" s="707"/>
      <c r="M460" s="708"/>
      <c r="X460" s="674"/>
      <c r="Y460" s="675"/>
      <c r="Z460" s="675"/>
      <c r="AA460" s="499"/>
      <c r="AC460" s="474"/>
      <c r="AD460" s="499"/>
      <c r="AF460" s="499"/>
      <c r="AG460" s="540" t="s">
        <v>2017</v>
      </c>
      <c r="AH460" s="717"/>
      <c r="AI460" s="474"/>
      <c r="AJ460" s="717"/>
    </row>
    <row r="461" spans="1:36" s="472" customFormat="1" ht="45" x14ac:dyDescent="0.25">
      <c r="A461" s="676" t="s">
        <v>1357</v>
      </c>
      <c r="B461" s="677" t="s">
        <v>2041</v>
      </c>
      <c r="C461" s="1304" t="s">
        <v>1269</v>
      </c>
      <c r="D461" s="1304"/>
      <c r="E461" s="1304"/>
      <c r="F461" s="698">
        <v>-8.1</v>
      </c>
      <c r="G461" s="679">
        <v>480</v>
      </c>
      <c r="H461" s="679"/>
      <c r="I461" s="679">
        <v>-3888</v>
      </c>
      <c r="J461" s="679"/>
      <c r="K461" s="680"/>
      <c r="L461" s="681">
        <v>0</v>
      </c>
      <c r="M461" s="681">
        <v>0</v>
      </c>
      <c r="X461" s="674"/>
      <c r="Y461" s="675"/>
      <c r="Z461" s="675"/>
      <c r="AA461" s="499" t="s">
        <v>1269</v>
      </c>
      <c r="AC461" s="474"/>
      <c r="AD461" s="499"/>
      <c r="AF461" s="499"/>
      <c r="AG461" s="540"/>
      <c r="AH461" s="717"/>
      <c r="AI461" s="474"/>
      <c r="AJ461" s="717"/>
    </row>
    <row r="462" spans="1:36" s="472" customFormat="1" ht="15" x14ac:dyDescent="0.25">
      <c r="A462" s="682"/>
      <c r="B462" s="683"/>
      <c r="C462" s="684" t="s">
        <v>2259</v>
      </c>
      <c r="D462" s="685"/>
      <c r="E462" s="685"/>
      <c r="F462" s="685"/>
      <c r="G462" s="685"/>
      <c r="H462" s="685"/>
      <c r="I462" s="685"/>
      <c r="J462" s="685"/>
      <c r="K462" s="685"/>
      <c r="L462" s="685"/>
      <c r="M462" s="686"/>
      <c r="X462" s="674"/>
      <c r="Y462" s="675"/>
      <c r="Z462" s="675"/>
      <c r="AA462" s="499"/>
      <c r="AC462" s="474"/>
      <c r="AD462" s="499"/>
      <c r="AF462" s="499"/>
      <c r="AG462" s="540"/>
      <c r="AH462" s="717"/>
      <c r="AI462" s="474"/>
      <c r="AJ462" s="717"/>
    </row>
    <row r="463" spans="1:36" s="472" customFormat="1" ht="45" x14ac:dyDescent="0.25">
      <c r="A463" s="676" t="s">
        <v>1360</v>
      </c>
      <c r="B463" s="677" t="s">
        <v>2043</v>
      </c>
      <c r="C463" s="1304" t="s">
        <v>1272</v>
      </c>
      <c r="D463" s="1304"/>
      <c r="E463" s="1304"/>
      <c r="F463" s="698">
        <v>-5.7</v>
      </c>
      <c r="G463" s="679">
        <v>2.44</v>
      </c>
      <c r="H463" s="679"/>
      <c r="I463" s="679">
        <v>-14</v>
      </c>
      <c r="J463" s="679"/>
      <c r="K463" s="680"/>
      <c r="L463" s="681">
        <v>0</v>
      </c>
      <c r="M463" s="681">
        <v>0</v>
      </c>
      <c r="X463" s="674"/>
      <c r="Y463" s="675"/>
      <c r="Z463" s="675"/>
      <c r="AA463" s="499" t="s">
        <v>1272</v>
      </c>
      <c r="AC463" s="474"/>
      <c r="AD463" s="499"/>
      <c r="AF463" s="499"/>
      <c r="AG463" s="540"/>
      <c r="AH463" s="717"/>
      <c r="AI463" s="474"/>
      <c r="AJ463" s="717"/>
    </row>
    <row r="464" spans="1:36" s="472" customFormat="1" ht="15" x14ac:dyDescent="0.25">
      <c r="A464" s="682"/>
      <c r="B464" s="683"/>
      <c r="C464" s="684" t="s">
        <v>2260</v>
      </c>
      <c r="D464" s="685"/>
      <c r="E464" s="685"/>
      <c r="F464" s="685"/>
      <c r="G464" s="685"/>
      <c r="H464" s="685"/>
      <c r="I464" s="685"/>
      <c r="J464" s="685"/>
      <c r="K464" s="685"/>
      <c r="L464" s="685"/>
      <c r="M464" s="686"/>
      <c r="X464" s="674"/>
      <c r="Y464" s="675"/>
      <c r="Z464" s="675"/>
      <c r="AA464" s="499"/>
      <c r="AC464" s="474"/>
      <c r="AD464" s="499"/>
      <c r="AF464" s="499"/>
      <c r="AG464" s="540"/>
      <c r="AH464" s="717"/>
      <c r="AI464" s="474"/>
      <c r="AJ464" s="717"/>
    </row>
    <row r="465" spans="1:36" s="472" customFormat="1" ht="45.75" x14ac:dyDescent="0.25">
      <c r="A465" s="676" t="s">
        <v>1362</v>
      </c>
      <c r="B465" s="677" t="s">
        <v>2045</v>
      </c>
      <c r="C465" s="1304" t="s">
        <v>2046</v>
      </c>
      <c r="D465" s="1304"/>
      <c r="E465" s="1304"/>
      <c r="F465" s="698">
        <v>-2.7</v>
      </c>
      <c r="G465" s="679" t="s">
        <v>2047</v>
      </c>
      <c r="H465" s="679" t="s">
        <v>2048</v>
      </c>
      <c r="I465" s="679">
        <v>-30223</v>
      </c>
      <c r="J465" s="679">
        <v>-4053</v>
      </c>
      <c r="K465" s="680" t="s">
        <v>2261</v>
      </c>
      <c r="L465" s="689">
        <v>156.04499999999999</v>
      </c>
      <c r="M465" s="690">
        <v>-421.32</v>
      </c>
      <c r="X465" s="674"/>
      <c r="Y465" s="675"/>
      <c r="Z465" s="675"/>
      <c r="AA465" s="499" t="s">
        <v>2046</v>
      </c>
      <c r="AC465" s="474"/>
      <c r="AD465" s="499"/>
      <c r="AF465" s="499"/>
      <c r="AG465" s="540"/>
      <c r="AH465" s="717"/>
      <c r="AI465" s="474"/>
      <c r="AJ465" s="717"/>
    </row>
    <row r="466" spans="1:36" s="472" customFormat="1" ht="15" x14ac:dyDescent="0.25">
      <c r="A466" s="682"/>
      <c r="B466" s="683"/>
      <c r="C466" s="684" t="s">
        <v>2262</v>
      </c>
      <c r="D466" s="685"/>
      <c r="E466" s="685"/>
      <c r="F466" s="685"/>
      <c r="G466" s="685"/>
      <c r="H466" s="685"/>
      <c r="I466" s="685"/>
      <c r="J466" s="685"/>
      <c r="K466" s="685"/>
      <c r="L466" s="685"/>
      <c r="M466" s="686"/>
      <c r="X466" s="674"/>
      <c r="Y466" s="675"/>
      <c r="Z466" s="675"/>
      <c r="AA466" s="499"/>
      <c r="AC466" s="474"/>
      <c r="AD466" s="499"/>
      <c r="AF466" s="499"/>
      <c r="AG466" s="540"/>
      <c r="AH466" s="717"/>
      <c r="AI466" s="474"/>
      <c r="AJ466" s="717"/>
    </row>
    <row r="467" spans="1:36" s="472" customFormat="1" ht="15" x14ac:dyDescent="0.25">
      <c r="A467" s="560"/>
      <c r="B467" s="683"/>
      <c r="C467" s="684" t="s">
        <v>2051</v>
      </c>
      <c r="D467" s="685"/>
      <c r="E467" s="685"/>
      <c r="F467" s="685"/>
      <c r="G467" s="685"/>
      <c r="H467" s="685"/>
      <c r="I467" s="685"/>
      <c r="J467" s="685"/>
      <c r="K467" s="685"/>
      <c r="L467" s="685"/>
      <c r="M467" s="687"/>
      <c r="X467" s="674"/>
      <c r="Y467" s="675"/>
      <c r="Z467" s="675"/>
      <c r="AA467" s="499"/>
      <c r="AC467" s="474"/>
      <c r="AD467" s="499"/>
      <c r="AF467" s="499"/>
      <c r="AG467" s="540"/>
      <c r="AH467" s="717"/>
      <c r="AI467" s="474"/>
      <c r="AJ467" s="717"/>
    </row>
    <row r="468" spans="1:36" s="472" customFormat="1" ht="33.75" x14ac:dyDescent="0.25">
      <c r="A468" s="560"/>
      <c r="B468" s="691" t="s">
        <v>1670</v>
      </c>
      <c r="C468" s="1301" t="s">
        <v>1671</v>
      </c>
      <c r="D468" s="1301"/>
      <c r="E468" s="1301"/>
      <c r="F468" s="1301"/>
      <c r="G468" s="1301"/>
      <c r="H468" s="1301"/>
      <c r="I468" s="1301"/>
      <c r="J468" s="1301"/>
      <c r="K468" s="1301"/>
      <c r="L468" s="1301"/>
      <c r="M468" s="1302"/>
      <c r="X468" s="674"/>
      <c r="Y468" s="675"/>
      <c r="Z468" s="675"/>
      <c r="AA468" s="499"/>
      <c r="AB468" s="509" t="s">
        <v>1671</v>
      </c>
      <c r="AC468" s="474"/>
      <c r="AD468" s="499"/>
      <c r="AF468" s="499"/>
      <c r="AG468" s="540"/>
      <c r="AH468" s="717"/>
      <c r="AI468" s="474"/>
      <c r="AJ468" s="717"/>
    </row>
    <row r="469" spans="1:36" s="472" customFormat="1" ht="23.25" x14ac:dyDescent="0.25">
      <c r="A469" s="525"/>
      <c r="B469" s="692" t="s">
        <v>1898</v>
      </c>
      <c r="C469" s="1303" t="s">
        <v>1899</v>
      </c>
      <c r="D469" s="1303"/>
      <c r="E469" s="1303"/>
      <c r="F469" s="693" t="s">
        <v>2263</v>
      </c>
      <c r="G469" s="694" t="s">
        <v>1901</v>
      </c>
      <c r="H469" s="694"/>
      <c r="I469" s="694">
        <v>-4053.1</v>
      </c>
      <c r="J469" s="694">
        <v>-4053.1</v>
      </c>
      <c r="K469" s="694"/>
      <c r="L469" s="695"/>
      <c r="M469" s="696"/>
      <c r="X469" s="674"/>
      <c r="Y469" s="675"/>
      <c r="Z469" s="675"/>
      <c r="AA469" s="499"/>
      <c r="AC469" s="474" t="s">
        <v>1899</v>
      </c>
      <c r="AD469" s="499"/>
      <c r="AF469" s="499"/>
      <c r="AG469" s="540"/>
      <c r="AH469" s="717"/>
      <c r="AI469" s="474"/>
      <c r="AJ469" s="717"/>
    </row>
    <row r="470" spans="1:36" s="472" customFormat="1" ht="23.25" x14ac:dyDescent="0.25">
      <c r="A470" s="525"/>
      <c r="B470" s="692" t="s">
        <v>651</v>
      </c>
      <c r="C470" s="1303" t="s">
        <v>1676</v>
      </c>
      <c r="D470" s="1303"/>
      <c r="E470" s="1303"/>
      <c r="F470" s="693" t="s">
        <v>2264</v>
      </c>
      <c r="G470" s="694">
        <v>0</v>
      </c>
      <c r="H470" s="694">
        <v>0</v>
      </c>
      <c r="I470" s="694">
        <v>0</v>
      </c>
      <c r="J470" s="694"/>
      <c r="K470" s="694">
        <v>0</v>
      </c>
      <c r="L470" s="695"/>
      <c r="M470" s="696"/>
      <c r="X470" s="674"/>
      <c r="Y470" s="675"/>
      <c r="Z470" s="675"/>
      <c r="AA470" s="499"/>
      <c r="AC470" s="474" t="s">
        <v>1676</v>
      </c>
      <c r="AD470" s="499"/>
      <c r="AF470" s="499"/>
      <c r="AG470" s="540"/>
      <c r="AH470" s="717"/>
      <c r="AI470" s="474"/>
      <c r="AJ470" s="717"/>
    </row>
    <row r="471" spans="1:36" s="472" customFormat="1" ht="45.75" x14ac:dyDescent="0.25">
      <c r="A471" s="525"/>
      <c r="B471" s="692" t="s">
        <v>2054</v>
      </c>
      <c r="C471" s="1303" t="s">
        <v>2055</v>
      </c>
      <c r="D471" s="1303"/>
      <c r="E471" s="1303"/>
      <c r="F471" s="693" t="s">
        <v>2265</v>
      </c>
      <c r="G471" s="694">
        <v>179.46</v>
      </c>
      <c r="H471" s="694" t="s">
        <v>2057</v>
      </c>
      <c r="I471" s="694">
        <v>-3494.09</v>
      </c>
      <c r="J471" s="694"/>
      <c r="K471" s="694" t="s">
        <v>2266</v>
      </c>
      <c r="L471" s="695"/>
      <c r="M471" s="696"/>
      <c r="X471" s="674"/>
      <c r="Y471" s="675"/>
      <c r="Z471" s="675"/>
      <c r="AA471" s="499"/>
      <c r="AC471" s="474" t="s">
        <v>2055</v>
      </c>
      <c r="AD471" s="499"/>
      <c r="AF471" s="499"/>
      <c r="AG471" s="540"/>
      <c r="AH471" s="717"/>
      <c r="AI471" s="474"/>
      <c r="AJ471" s="717"/>
    </row>
    <row r="472" spans="1:36" s="472" customFormat="1" ht="34.5" x14ac:dyDescent="0.25">
      <c r="A472" s="525"/>
      <c r="B472" s="692" t="s">
        <v>1678</v>
      </c>
      <c r="C472" s="1303" t="s">
        <v>1679</v>
      </c>
      <c r="D472" s="1303"/>
      <c r="E472" s="1303"/>
      <c r="F472" s="693" t="s">
        <v>2267</v>
      </c>
      <c r="G472" s="694">
        <v>111.99</v>
      </c>
      <c r="H472" s="694" t="s">
        <v>1681</v>
      </c>
      <c r="I472" s="694">
        <v>-57.11</v>
      </c>
      <c r="J472" s="694"/>
      <c r="K472" s="694" t="s">
        <v>2268</v>
      </c>
      <c r="L472" s="695"/>
      <c r="M472" s="696"/>
      <c r="X472" s="674"/>
      <c r="Y472" s="675"/>
      <c r="Z472" s="675"/>
      <c r="AA472" s="499"/>
      <c r="AC472" s="474" t="s">
        <v>1679</v>
      </c>
      <c r="AD472" s="499"/>
      <c r="AF472" s="499"/>
      <c r="AG472" s="540"/>
      <c r="AH472" s="717"/>
      <c r="AI472" s="474"/>
      <c r="AJ472" s="717"/>
    </row>
    <row r="473" spans="1:36" s="472" customFormat="1" ht="34.5" x14ac:dyDescent="0.25">
      <c r="A473" s="525"/>
      <c r="B473" s="692" t="s">
        <v>2061</v>
      </c>
      <c r="C473" s="1303" t="s">
        <v>2062</v>
      </c>
      <c r="D473" s="1303"/>
      <c r="E473" s="1303"/>
      <c r="F473" s="693" t="s">
        <v>2269</v>
      </c>
      <c r="G473" s="694">
        <v>6.9</v>
      </c>
      <c r="H473" s="694" t="s">
        <v>2064</v>
      </c>
      <c r="I473" s="694">
        <v>-69.69</v>
      </c>
      <c r="J473" s="694"/>
      <c r="K473" s="694" t="s">
        <v>2270</v>
      </c>
      <c r="L473" s="695"/>
      <c r="M473" s="696"/>
      <c r="X473" s="674"/>
      <c r="Y473" s="675"/>
      <c r="Z473" s="675"/>
      <c r="AA473" s="499"/>
      <c r="AC473" s="474" t="s">
        <v>2062</v>
      </c>
      <c r="AD473" s="499"/>
      <c r="AF473" s="499"/>
      <c r="AG473" s="540"/>
      <c r="AH473" s="717"/>
      <c r="AI473" s="474"/>
      <c r="AJ473" s="717"/>
    </row>
    <row r="474" spans="1:36" s="472" customFormat="1" ht="34.5" x14ac:dyDescent="0.25">
      <c r="A474" s="525"/>
      <c r="B474" s="692" t="s">
        <v>2066</v>
      </c>
      <c r="C474" s="1303" t="s">
        <v>2067</v>
      </c>
      <c r="D474" s="1303"/>
      <c r="E474" s="1303"/>
      <c r="F474" s="693" t="s">
        <v>2271</v>
      </c>
      <c r="G474" s="694">
        <v>80.349999999999994</v>
      </c>
      <c r="H474" s="694" t="s">
        <v>2069</v>
      </c>
      <c r="I474" s="694">
        <v>-8044.64</v>
      </c>
      <c r="J474" s="694"/>
      <c r="K474" s="694" t="s">
        <v>2272</v>
      </c>
      <c r="L474" s="695"/>
      <c r="M474" s="696"/>
      <c r="X474" s="674"/>
      <c r="Y474" s="675"/>
      <c r="Z474" s="675"/>
      <c r="AA474" s="499"/>
      <c r="AC474" s="474" t="s">
        <v>2067</v>
      </c>
      <c r="AD474" s="499"/>
      <c r="AF474" s="499"/>
      <c r="AG474" s="540"/>
      <c r="AH474" s="717"/>
      <c r="AI474" s="474"/>
      <c r="AJ474" s="717"/>
    </row>
    <row r="475" spans="1:36" s="472" customFormat="1" ht="34.5" x14ac:dyDescent="0.25">
      <c r="A475" s="525"/>
      <c r="B475" s="692" t="s">
        <v>836</v>
      </c>
      <c r="C475" s="1303" t="s">
        <v>1766</v>
      </c>
      <c r="D475" s="1303"/>
      <c r="E475" s="1303"/>
      <c r="F475" s="693" t="s">
        <v>2273</v>
      </c>
      <c r="G475" s="694">
        <v>65.709999999999994</v>
      </c>
      <c r="H475" s="694" t="s">
        <v>1768</v>
      </c>
      <c r="I475" s="694">
        <v>-78.19</v>
      </c>
      <c r="J475" s="694"/>
      <c r="K475" s="694" t="s">
        <v>2274</v>
      </c>
      <c r="L475" s="695"/>
      <c r="M475" s="696"/>
      <c r="X475" s="674"/>
      <c r="Y475" s="675"/>
      <c r="Z475" s="675"/>
      <c r="AA475" s="499"/>
      <c r="AC475" s="474" t="s">
        <v>1766</v>
      </c>
      <c r="AD475" s="499"/>
      <c r="AF475" s="499"/>
      <c r="AG475" s="540"/>
      <c r="AH475" s="717"/>
      <c r="AI475" s="474"/>
      <c r="AJ475" s="717"/>
    </row>
    <row r="476" spans="1:36" s="472" customFormat="1" ht="23.25" x14ac:dyDescent="0.25">
      <c r="A476" s="533" t="s">
        <v>875</v>
      </c>
      <c r="B476" s="704" t="s">
        <v>1770</v>
      </c>
      <c r="C476" s="1314" t="s">
        <v>1272</v>
      </c>
      <c r="D476" s="1314"/>
      <c r="E476" s="1314"/>
      <c r="F476" s="705" t="s">
        <v>1950</v>
      </c>
      <c r="G476" s="706">
        <v>2.44</v>
      </c>
      <c r="H476" s="706"/>
      <c r="I476" s="706">
        <v>0</v>
      </c>
      <c r="J476" s="706"/>
      <c r="K476" s="706"/>
      <c r="L476" s="707"/>
      <c r="M476" s="708"/>
      <c r="X476" s="674"/>
      <c r="Y476" s="675"/>
      <c r="Z476" s="675"/>
      <c r="AA476" s="499"/>
      <c r="AC476" s="474"/>
      <c r="AD476" s="499"/>
      <c r="AF476" s="499"/>
      <c r="AG476" s="540" t="s">
        <v>1272</v>
      </c>
      <c r="AH476" s="717"/>
      <c r="AI476" s="474"/>
      <c r="AJ476" s="717"/>
    </row>
    <row r="477" spans="1:36" s="472" customFormat="1" ht="23.25" x14ac:dyDescent="0.25">
      <c r="A477" s="525"/>
      <c r="B477" s="692" t="s">
        <v>2073</v>
      </c>
      <c r="C477" s="1303" t="s">
        <v>2074</v>
      </c>
      <c r="D477" s="1303"/>
      <c r="E477" s="1303"/>
      <c r="F477" s="693" t="s">
        <v>2275</v>
      </c>
      <c r="G477" s="694">
        <v>30030</v>
      </c>
      <c r="H477" s="694"/>
      <c r="I477" s="694">
        <v>-6.01</v>
      </c>
      <c r="J477" s="694"/>
      <c r="K477" s="694"/>
      <c r="L477" s="695"/>
      <c r="M477" s="696"/>
      <c r="X477" s="674"/>
      <c r="Y477" s="675"/>
      <c r="Z477" s="675"/>
      <c r="AA477" s="499"/>
      <c r="AC477" s="474" t="s">
        <v>2074</v>
      </c>
      <c r="AD477" s="499"/>
      <c r="AF477" s="499"/>
      <c r="AG477" s="540"/>
      <c r="AH477" s="717"/>
      <c r="AI477" s="474"/>
      <c r="AJ477" s="717"/>
    </row>
    <row r="478" spans="1:36" s="472" customFormat="1" ht="23.25" x14ac:dyDescent="0.25">
      <c r="A478" s="525"/>
      <c r="B478" s="692" t="s">
        <v>1838</v>
      </c>
      <c r="C478" s="1303" t="s">
        <v>1839</v>
      </c>
      <c r="D478" s="1303"/>
      <c r="E478" s="1303"/>
      <c r="F478" s="693" t="s">
        <v>2276</v>
      </c>
      <c r="G478" s="694">
        <v>9040.01</v>
      </c>
      <c r="H478" s="694"/>
      <c r="I478" s="694">
        <v>-48.82</v>
      </c>
      <c r="J478" s="694"/>
      <c r="K478" s="694"/>
      <c r="L478" s="695"/>
      <c r="M478" s="696"/>
      <c r="X478" s="674"/>
      <c r="Y478" s="675"/>
      <c r="Z478" s="675"/>
      <c r="AA478" s="499"/>
      <c r="AC478" s="474" t="s">
        <v>1839</v>
      </c>
      <c r="AD478" s="499"/>
      <c r="AF478" s="499"/>
      <c r="AG478" s="540"/>
      <c r="AH478" s="717"/>
      <c r="AI478" s="474"/>
      <c r="AJ478" s="717"/>
    </row>
    <row r="479" spans="1:36" s="472" customFormat="1" ht="45.75" x14ac:dyDescent="0.25">
      <c r="A479" s="525"/>
      <c r="B479" s="692" t="s">
        <v>2077</v>
      </c>
      <c r="C479" s="1303" t="s">
        <v>2078</v>
      </c>
      <c r="D479" s="1303"/>
      <c r="E479" s="1303"/>
      <c r="F479" s="693" t="s">
        <v>2277</v>
      </c>
      <c r="G479" s="694">
        <v>67.099999999999994</v>
      </c>
      <c r="H479" s="694"/>
      <c r="I479" s="694">
        <v>-181.17</v>
      </c>
      <c r="J479" s="694"/>
      <c r="K479" s="694"/>
      <c r="L479" s="695"/>
      <c r="M479" s="696"/>
      <c r="X479" s="674"/>
      <c r="Y479" s="675"/>
      <c r="Z479" s="675"/>
      <c r="AA479" s="499"/>
      <c r="AC479" s="474" t="s">
        <v>2078</v>
      </c>
      <c r="AD479" s="499"/>
      <c r="AF479" s="499"/>
      <c r="AG479" s="540"/>
      <c r="AH479" s="717"/>
      <c r="AI479" s="474"/>
      <c r="AJ479" s="717"/>
    </row>
    <row r="480" spans="1:36" s="472" customFormat="1" ht="23.25" x14ac:dyDescent="0.25">
      <c r="A480" s="533" t="s">
        <v>875</v>
      </c>
      <c r="B480" s="704" t="s">
        <v>2080</v>
      </c>
      <c r="C480" s="1314" t="s">
        <v>2081</v>
      </c>
      <c r="D480" s="1314"/>
      <c r="E480" s="1314"/>
      <c r="F480" s="705" t="s">
        <v>1950</v>
      </c>
      <c r="G480" s="706">
        <v>0</v>
      </c>
      <c r="H480" s="706"/>
      <c r="I480" s="706">
        <v>0</v>
      </c>
      <c r="J480" s="706"/>
      <c r="K480" s="706"/>
      <c r="L480" s="707"/>
      <c r="M480" s="708"/>
      <c r="X480" s="674"/>
      <c r="Y480" s="675"/>
      <c r="Z480" s="675"/>
      <c r="AA480" s="499"/>
      <c r="AC480" s="474"/>
      <c r="AD480" s="499"/>
      <c r="AF480" s="499"/>
      <c r="AG480" s="540" t="s">
        <v>2081</v>
      </c>
      <c r="AH480" s="717"/>
      <c r="AI480" s="474"/>
      <c r="AJ480" s="717"/>
    </row>
    <row r="481" spans="1:36" s="472" customFormat="1" ht="34.5" x14ac:dyDescent="0.25">
      <c r="A481" s="533" t="s">
        <v>875</v>
      </c>
      <c r="B481" s="704" t="s">
        <v>2082</v>
      </c>
      <c r="C481" s="1314" t="s">
        <v>2083</v>
      </c>
      <c r="D481" s="1314"/>
      <c r="E481" s="1314"/>
      <c r="F481" s="705" t="s">
        <v>1950</v>
      </c>
      <c r="G481" s="706">
        <v>412</v>
      </c>
      <c r="H481" s="706"/>
      <c r="I481" s="706">
        <v>0</v>
      </c>
      <c r="J481" s="706"/>
      <c r="K481" s="706"/>
      <c r="L481" s="707"/>
      <c r="M481" s="708"/>
      <c r="X481" s="674"/>
      <c r="Y481" s="675"/>
      <c r="Z481" s="675"/>
      <c r="AA481" s="499"/>
      <c r="AC481" s="474"/>
      <c r="AD481" s="499"/>
      <c r="AF481" s="499"/>
      <c r="AG481" s="540" t="s">
        <v>2083</v>
      </c>
      <c r="AH481" s="717"/>
      <c r="AI481" s="474"/>
      <c r="AJ481" s="717"/>
    </row>
    <row r="482" spans="1:36" s="472" customFormat="1" ht="45.75" x14ac:dyDescent="0.25">
      <c r="A482" s="525" t="s">
        <v>2084</v>
      </c>
      <c r="B482" s="692" t="s">
        <v>2085</v>
      </c>
      <c r="C482" s="1303" t="s">
        <v>2086</v>
      </c>
      <c r="D482" s="1303"/>
      <c r="E482" s="1303"/>
      <c r="F482" s="693" t="s">
        <v>2278</v>
      </c>
      <c r="G482" s="694">
        <v>1553</v>
      </c>
      <c r="H482" s="694"/>
      <c r="I482" s="694">
        <v>-5451.03</v>
      </c>
      <c r="J482" s="694"/>
      <c r="K482" s="694"/>
      <c r="L482" s="695"/>
      <c r="M482" s="696"/>
      <c r="X482" s="674"/>
      <c r="Y482" s="675"/>
      <c r="Z482" s="675"/>
      <c r="AA482" s="499"/>
      <c r="AC482" s="474"/>
      <c r="AD482" s="499"/>
      <c r="AF482" s="499"/>
      <c r="AG482" s="540"/>
      <c r="AH482" s="717"/>
      <c r="AI482" s="474" t="s">
        <v>2086</v>
      </c>
      <c r="AJ482" s="717"/>
    </row>
    <row r="483" spans="1:36" s="472" customFormat="1" ht="45.75" x14ac:dyDescent="0.25">
      <c r="A483" s="711" t="s">
        <v>1951</v>
      </c>
      <c r="B483" s="712" t="s">
        <v>2085</v>
      </c>
      <c r="C483" s="1315" t="s">
        <v>2086</v>
      </c>
      <c r="D483" s="1315"/>
      <c r="E483" s="1315"/>
      <c r="F483" s="713" t="s">
        <v>2279</v>
      </c>
      <c r="G483" s="714">
        <v>1553</v>
      </c>
      <c r="H483" s="714"/>
      <c r="I483" s="714">
        <v>-54510.3</v>
      </c>
      <c r="J483" s="714"/>
      <c r="K483" s="714"/>
      <c r="L483" s="715"/>
      <c r="M483" s="716"/>
      <c r="X483" s="674"/>
      <c r="Y483" s="675"/>
      <c r="Z483" s="675"/>
      <c r="AA483" s="499"/>
      <c r="AC483" s="474"/>
      <c r="AD483" s="499"/>
      <c r="AF483" s="499"/>
      <c r="AG483" s="540"/>
      <c r="AH483" s="717"/>
      <c r="AI483" s="474"/>
      <c r="AJ483" s="717" t="s">
        <v>2086</v>
      </c>
    </row>
    <row r="484" spans="1:36" s="472" customFormat="1" ht="23.25" x14ac:dyDescent="0.25">
      <c r="A484" s="533" t="s">
        <v>878</v>
      </c>
      <c r="B484" s="704" t="s">
        <v>2089</v>
      </c>
      <c r="C484" s="1314" t="s">
        <v>2090</v>
      </c>
      <c r="D484" s="1314"/>
      <c r="E484" s="1314"/>
      <c r="F484" s="705" t="s">
        <v>2280</v>
      </c>
      <c r="G484" s="706">
        <v>0</v>
      </c>
      <c r="H484" s="706"/>
      <c r="I484" s="706">
        <v>0</v>
      </c>
      <c r="J484" s="706"/>
      <c r="K484" s="706"/>
      <c r="L484" s="707"/>
      <c r="M484" s="708"/>
      <c r="X484" s="674"/>
      <c r="Y484" s="675"/>
      <c r="Z484" s="675"/>
      <c r="AA484" s="499"/>
      <c r="AC484" s="474"/>
      <c r="AD484" s="499"/>
      <c r="AF484" s="499"/>
      <c r="AG484" s="540" t="s">
        <v>2090</v>
      </c>
      <c r="AH484" s="717"/>
      <c r="AI484" s="474"/>
      <c r="AJ484" s="717"/>
    </row>
    <row r="485" spans="1:36" s="472" customFormat="1" ht="23.25" x14ac:dyDescent="0.25">
      <c r="A485" s="525"/>
      <c r="B485" s="692" t="s">
        <v>2092</v>
      </c>
      <c r="C485" s="1303" t="s">
        <v>2093</v>
      </c>
      <c r="D485" s="1303"/>
      <c r="E485" s="1303"/>
      <c r="F485" s="693" t="s">
        <v>2281</v>
      </c>
      <c r="G485" s="694">
        <v>176.1</v>
      </c>
      <c r="H485" s="694"/>
      <c r="I485" s="694">
        <v>-380.38</v>
      </c>
      <c r="J485" s="694"/>
      <c r="K485" s="694"/>
      <c r="L485" s="695"/>
      <c r="M485" s="696"/>
      <c r="X485" s="674"/>
      <c r="Y485" s="675"/>
      <c r="Z485" s="675"/>
      <c r="AA485" s="499"/>
      <c r="AC485" s="474" t="s">
        <v>2093</v>
      </c>
      <c r="AD485" s="499"/>
      <c r="AF485" s="499"/>
      <c r="AG485" s="540"/>
      <c r="AH485" s="717"/>
      <c r="AI485" s="474"/>
      <c r="AJ485" s="717"/>
    </row>
    <row r="486" spans="1:36" s="472" customFormat="1" ht="23.25" x14ac:dyDescent="0.25">
      <c r="A486" s="525"/>
      <c r="B486" s="692" t="s">
        <v>2095</v>
      </c>
      <c r="C486" s="1303" t="s">
        <v>2096</v>
      </c>
      <c r="D486" s="1303"/>
      <c r="E486" s="1303"/>
      <c r="F486" s="693" t="s">
        <v>2282</v>
      </c>
      <c r="G486" s="694">
        <v>207.8</v>
      </c>
      <c r="H486" s="694"/>
      <c r="I486" s="694">
        <v>-437.63</v>
      </c>
      <c r="J486" s="694"/>
      <c r="K486" s="694"/>
      <c r="L486" s="695"/>
      <c r="M486" s="696"/>
      <c r="X486" s="674"/>
      <c r="Y486" s="675"/>
      <c r="Z486" s="675"/>
      <c r="AA486" s="499"/>
      <c r="AC486" s="474" t="s">
        <v>2096</v>
      </c>
      <c r="AD486" s="499"/>
      <c r="AF486" s="499"/>
      <c r="AG486" s="540"/>
      <c r="AH486" s="717"/>
      <c r="AI486" s="474"/>
      <c r="AJ486" s="717"/>
    </row>
    <row r="487" spans="1:36" s="472" customFormat="1" ht="23.25" x14ac:dyDescent="0.25">
      <c r="A487" s="525"/>
      <c r="B487" s="692" t="s">
        <v>2098</v>
      </c>
      <c r="C487" s="1303" t="s">
        <v>2099</v>
      </c>
      <c r="D487" s="1303"/>
      <c r="E487" s="1303"/>
      <c r="F487" s="693" t="s">
        <v>2283</v>
      </c>
      <c r="G487" s="694">
        <v>3468.64</v>
      </c>
      <c r="H487" s="694"/>
      <c r="I487" s="694">
        <v>-1873.07</v>
      </c>
      <c r="J487" s="694"/>
      <c r="K487" s="694"/>
      <c r="L487" s="695"/>
      <c r="M487" s="696"/>
      <c r="X487" s="674"/>
      <c r="Y487" s="675"/>
      <c r="Z487" s="675"/>
      <c r="AA487" s="499"/>
      <c r="AC487" s="474" t="s">
        <v>2099</v>
      </c>
      <c r="AD487" s="499"/>
      <c r="AF487" s="499"/>
      <c r="AG487" s="540"/>
      <c r="AH487" s="717"/>
      <c r="AI487" s="474"/>
      <c r="AJ487" s="717"/>
    </row>
    <row r="488" spans="1:36" s="472" customFormat="1" ht="23.25" x14ac:dyDescent="0.25">
      <c r="A488" s="533" t="s">
        <v>878</v>
      </c>
      <c r="B488" s="704" t="s">
        <v>2101</v>
      </c>
      <c r="C488" s="1314" t="s">
        <v>2102</v>
      </c>
      <c r="D488" s="1314"/>
      <c r="E488" s="1314"/>
      <c r="F488" s="705" t="s">
        <v>2284</v>
      </c>
      <c r="G488" s="706">
        <v>0</v>
      </c>
      <c r="H488" s="706"/>
      <c r="I488" s="706">
        <v>0</v>
      </c>
      <c r="J488" s="706"/>
      <c r="K488" s="706"/>
      <c r="L488" s="707"/>
      <c r="M488" s="708"/>
      <c r="X488" s="674"/>
      <c r="Y488" s="675"/>
      <c r="Z488" s="675"/>
      <c r="AA488" s="499"/>
      <c r="AC488" s="474"/>
      <c r="AD488" s="499"/>
      <c r="AF488" s="499"/>
      <c r="AG488" s="540" t="s">
        <v>2102</v>
      </c>
      <c r="AH488" s="717"/>
      <c r="AI488" s="474"/>
      <c r="AJ488" s="717"/>
    </row>
    <row r="489" spans="1:36" s="472" customFormat="1" ht="34.5" x14ac:dyDescent="0.25">
      <c r="A489" s="525"/>
      <c r="B489" s="692" t="s">
        <v>2104</v>
      </c>
      <c r="C489" s="1303" t="s">
        <v>2105</v>
      </c>
      <c r="D489" s="1303"/>
      <c r="E489" s="1303"/>
      <c r="F489" s="693" t="s">
        <v>2285</v>
      </c>
      <c r="G489" s="694">
        <v>11.99</v>
      </c>
      <c r="H489" s="694"/>
      <c r="I489" s="694">
        <v>-97.12</v>
      </c>
      <c r="J489" s="694"/>
      <c r="K489" s="694"/>
      <c r="L489" s="695"/>
      <c r="M489" s="696"/>
      <c r="X489" s="674"/>
      <c r="Y489" s="675"/>
      <c r="Z489" s="675"/>
      <c r="AA489" s="499"/>
      <c r="AC489" s="474" t="s">
        <v>2105</v>
      </c>
      <c r="AD489" s="499"/>
      <c r="AF489" s="499"/>
      <c r="AG489" s="540"/>
      <c r="AH489" s="717"/>
      <c r="AI489" s="474"/>
      <c r="AJ489" s="717"/>
    </row>
    <row r="490" spans="1:36" s="472" customFormat="1" ht="45.75" x14ac:dyDescent="0.25">
      <c r="A490" s="525"/>
      <c r="B490" s="692" t="s">
        <v>2107</v>
      </c>
      <c r="C490" s="1303" t="s">
        <v>2108</v>
      </c>
      <c r="D490" s="1303"/>
      <c r="E490" s="1303"/>
      <c r="F490" s="693" t="s">
        <v>2286</v>
      </c>
      <c r="G490" s="694">
        <v>272.62</v>
      </c>
      <c r="H490" s="694"/>
      <c r="I490" s="694">
        <v>-36.799999999999997</v>
      </c>
      <c r="J490" s="694"/>
      <c r="K490" s="694"/>
      <c r="L490" s="695"/>
      <c r="M490" s="696"/>
      <c r="X490" s="674"/>
      <c r="Y490" s="675"/>
      <c r="Z490" s="675"/>
      <c r="AA490" s="499"/>
      <c r="AC490" s="474" t="s">
        <v>2108</v>
      </c>
      <c r="AD490" s="499"/>
      <c r="AF490" s="499"/>
      <c r="AG490" s="540"/>
      <c r="AH490" s="717"/>
      <c r="AI490" s="474"/>
      <c r="AJ490" s="717"/>
    </row>
    <row r="491" spans="1:36" s="472" customFormat="1" ht="57" x14ac:dyDescent="0.25">
      <c r="A491" s="525"/>
      <c r="B491" s="692" t="s">
        <v>2110</v>
      </c>
      <c r="C491" s="1303" t="s">
        <v>2111</v>
      </c>
      <c r="D491" s="1303"/>
      <c r="E491" s="1303"/>
      <c r="F491" s="693" t="s">
        <v>2287</v>
      </c>
      <c r="G491" s="694">
        <v>156.83000000000001</v>
      </c>
      <c r="H491" s="694"/>
      <c r="I491" s="694">
        <v>-42.34</v>
      </c>
      <c r="J491" s="694"/>
      <c r="K491" s="694"/>
      <c r="L491" s="695"/>
      <c r="M491" s="696"/>
      <c r="X491" s="674"/>
      <c r="Y491" s="675"/>
      <c r="Z491" s="675"/>
      <c r="AA491" s="499"/>
      <c r="AC491" s="474" t="s">
        <v>2111</v>
      </c>
      <c r="AD491" s="499"/>
      <c r="AF491" s="499"/>
      <c r="AG491" s="540"/>
      <c r="AH491" s="717"/>
      <c r="AI491" s="474"/>
      <c r="AJ491" s="717"/>
    </row>
    <row r="492" spans="1:36" s="472" customFormat="1" ht="23.25" x14ac:dyDescent="0.25">
      <c r="A492" s="533" t="s">
        <v>878</v>
      </c>
      <c r="B492" s="704" t="s">
        <v>2113</v>
      </c>
      <c r="C492" s="1314" t="s">
        <v>2114</v>
      </c>
      <c r="D492" s="1314"/>
      <c r="E492" s="1314"/>
      <c r="F492" s="705" t="s">
        <v>2288</v>
      </c>
      <c r="G492" s="706">
        <v>0</v>
      </c>
      <c r="H492" s="706"/>
      <c r="I492" s="706">
        <v>0</v>
      </c>
      <c r="J492" s="706"/>
      <c r="K492" s="706"/>
      <c r="L492" s="707"/>
      <c r="M492" s="708"/>
      <c r="X492" s="674"/>
      <c r="Y492" s="675"/>
      <c r="Z492" s="675"/>
      <c r="AA492" s="499"/>
      <c r="AC492" s="474"/>
      <c r="AD492" s="499"/>
      <c r="AF492" s="499"/>
      <c r="AG492" s="540" t="s">
        <v>2114</v>
      </c>
      <c r="AH492" s="717"/>
      <c r="AI492" s="474"/>
      <c r="AJ492" s="717"/>
    </row>
    <row r="493" spans="1:36" s="472" customFormat="1" ht="45" x14ac:dyDescent="0.25">
      <c r="A493" s="676" t="s">
        <v>1364</v>
      </c>
      <c r="B493" s="677" t="s">
        <v>2041</v>
      </c>
      <c r="C493" s="1304" t="s">
        <v>1269</v>
      </c>
      <c r="D493" s="1304"/>
      <c r="E493" s="1304"/>
      <c r="F493" s="698">
        <v>-13.5</v>
      </c>
      <c r="G493" s="679">
        <v>480</v>
      </c>
      <c r="H493" s="679"/>
      <c r="I493" s="679">
        <v>-6480</v>
      </c>
      <c r="J493" s="679"/>
      <c r="K493" s="680"/>
      <c r="L493" s="681">
        <v>0</v>
      </c>
      <c r="M493" s="681">
        <v>0</v>
      </c>
      <c r="X493" s="674"/>
      <c r="Y493" s="675"/>
      <c r="Z493" s="675"/>
      <c r="AA493" s="499" t="s">
        <v>1269</v>
      </c>
      <c r="AC493" s="474"/>
      <c r="AD493" s="499"/>
      <c r="AF493" s="499"/>
      <c r="AG493" s="540"/>
      <c r="AH493" s="717"/>
      <c r="AI493" s="474"/>
      <c r="AJ493" s="717"/>
    </row>
    <row r="494" spans="1:36" s="472" customFormat="1" ht="15" x14ac:dyDescent="0.25">
      <c r="A494" s="682"/>
      <c r="B494" s="683"/>
      <c r="C494" s="684" t="s">
        <v>2289</v>
      </c>
      <c r="D494" s="685"/>
      <c r="E494" s="685"/>
      <c r="F494" s="685"/>
      <c r="G494" s="685"/>
      <c r="H494" s="685"/>
      <c r="I494" s="685"/>
      <c r="J494" s="685"/>
      <c r="K494" s="685"/>
      <c r="L494" s="685"/>
      <c r="M494" s="686"/>
      <c r="X494" s="674"/>
      <c r="Y494" s="675"/>
      <c r="Z494" s="675"/>
      <c r="AA494" s="499"/>
      <c r="AC494" s="474"/>
      <c r="AD494" s="499"/>
      <c r="AF494" s="499"/>
      <c r="AG494" s="540"/>
      <c r="AH494" s="717"/>
      <c r="AI494" s="474"/>
      <c r="AJ494" s="717"/>
    </row>
    <row r="495" spans="1:36" s="472" customFormat="1" ht="45" x14ac:dyDescent="0.25">
      <c r="A495" s="676" t="s">
        <v>1367</v>
      </c>
      <c r="B495" s="677" t="s">
        <v>2043</v>
      </c>
      <c r="C495" s="1304" t="s">
        <v>1272</v>
      </c>
      <c r="D495" s="1304"/>
      <c r="E495" s="1304"/>
      <c r="F495" s="698">
        <v>-5.4</v>
      </c>
      <c r="G495" s="679">
        <v>2.44</v>
      </c>
      <c r="H495" s="679"/>
      <c r="I495" s="679">
        <v>-13</v>
      </c>
      <c r="J495" s="679"/>
      <c r="K495" s="680"/>
      <c r="L495" s="681">
        <v>0</v>
      </c>
      <c r="M495" s="681">
        <v>0</v>
      </c>
      <c r="X495" s="674"/>
      <c r="Y495" s="675"/>
      <c r="Z495" s="675"/>
      <c r="AA495" s="499" t="s">
        <v>1272</v>
      </c>
      <c r="AC495" s="474"/>
      <c r="AD495" s="499"/>
      <c r="AF495" s="499"/>
      <c r="AG495" s="540"/>
      <c r="AH495" s="717"/>
      <c r="AI495" s="474"/>
      <c r="AJ495" s="717"/>
    </row>
    <row r="496" spans="1:36" s="472" customFormat="1" ht="15" x14ac:dyDescent="0.25">
      <c r="A496" s="682"/>
      <c r="B496" s="683"/>
      <c r="C496" s="684" t="s">
        <v>2290</v>
      </c>
      <c r="D496" s="685"/>
      <c r="E496" s="685"/>
      <c r="F496" s="685"/>
      <c r="G496" s="685"/>
      <c r="H496" s="685"/>
      <c r="I496" s="685"/>
      <c r="J496" s="685"/>
      <c r="K496" s="685"/>
      <c r="L496" s="685"/>
      <c r="M496" s="686"/>
      <c r="X496" s="674"/>
      <c r="Y496" s="675"/>
      <c r="Z496" s="675"/>
      <c r="AA496" s="499"/>
      <c r="AC496" s="474"/>
      <c r="AD496" s="499"/>
      <c r="AF496" s="499"/>
      <c r="AG496" s="540"/>
      <c r="AH496" s="717"/>
      <c r="AI496" s="474"/>
      <c r="AJ496" s="717"/>
    </row>
    <row r="497" spans="1:36" s="472" customFormat="1" ht="34.5" x14ac:dyDescent="0.25">
      <c r="A497" s="676" t="s">
        <v>1370</v>
      </c>
      <c r="B497" s="677" t="s">
        <v>1352</v>
      </c>
      <c r="C497" s="1304" t="s">
        <v>1283</v>
      </c>
      <c r="D497" s="1304"/>
      <c r="E497" s="1304"/>
      <c r="F497" s="688">
        <v>-10</v>
      </c>
      <c r="G497" s="679" t="s">
        <v>2118</v>
      </c>
      <c r="H497" s="679"/>
      <c r="I497" s="679">
        <v>-23929</v>
      </c>
      <c r="J497" s="679"/>
      <c r="K497" s="680"/>
      <c r="L497" s="681">
        <v>0</v>
      </c>
      <c r="M497" s="681">
        <v>0</v>
      </c>
      <c r="X497" s="674"/>
      <c r="Y497" s="675"/>
      <c r="Z497" s="675"/>
      <c r="AA497" s="499" t="s">
        <v>1283</v>
      </c>
      <c r="AC497" s="474"/>
      <c r="AD497" s="499"/>
      <c r="AF497" s="499"/>
      <c r="AG497" s="540"/>
      <c r="AH497" s="717"/>
      <c r="AI497" s="474"/>
      <c r="AJ497" s="717"/>
    </row>
    <row r="498" spans="1:36" s="472" customFormat="1" ht="15" x14ac:dyDescent="0.25">
      <c r="A498" s="682"/>
      <c r="B498" s="683"/>
      <c r="C498" s="684" t="s">
        <v>2291</v>
      </c>
      <c r="D498" s="685"/>
      <c r="E498" s="685"/>
      <c r="F498" s="685"/>
      <c r="G498" s="685"/>
      <c r="H498" s="685"/>
      <c r="I498" s="685"/>
      <c r="J498" s="685"/>
      <c r="K498" s="685"/>
      <c r="L498" s="685"/>
      <c r="M498" s="686"/>
      <c r="X498" s="674"/>
      <c r="Y498" s="675"/>
      <c r="Z498" s="675"/>
      <c r="AA498" s="499"/>
      <c r="AC498" s="474"/>
      <c r="AD498" s="499"/>
      <c r="AF498" s="499"/>
      <c r="AG498" s="540"/>
      <c r="AH498" s="717"/>
      <c r="AI498" s="474"/>
      <c r="AJ498" s="717"/>
    </row>
    <row r="499" spans="1:36" s="472" customFormat="1" ht="15" x14ac:dyDescent="0.25">
      <c r="A499" s="560"/>
      <c r="B499" s="683"/>
      <c r="C499" s="684" t="s">
        <v>2120</v>
      </c>
      <c r="D499" s="685"/>
      <c r="E499" s="685"/>
      <c r="F499" s="685"/>
      <c r="G499" s="685"/>
      <c r="H499" s="685"/>
      <c r="I499" s="685"/>
      <c r="J499" s="685"/>
      <c r="K499" s="685"/>
      <c r="L499" s="685"/>
      <c r="M499" s="687"/>
      <c r="X499" s="674"/>
      <c r="Y499" s="675"/>
      <c r="Z499" s="675"/>
      <c r="AA499" s="499"/>
      <c r="AC499" s="474"/>
      <c r="AD499" s="499"/>
      <c r="AF499" s="499"/>
      <c r="AG499" s="540"/>
      <c r="AH499" s="717"/>
      <c r="AI499" s="474"/>
      <c r="AJ499" s="717"/>
    </row>
    <row r="500" spans="1:36" s="472" customFormat="1" ht="34.5" x14ac:dyDescent="0.25">
      <c r="A500" s="676" t="s">
        <v>1373</v>
      </c>
      <c r="B500" s="677" t="s">
        <v>1355</v>
      </c>
      <c r="C500" s="1304" t="s">
        <v>1288</v>
      </c>
      <c r="D500" s="1304"/>
      <c r="E500" s="1304"/>
      <c r="F500" s="688">
        <v>-80</v>
      </c>
      <c r="G500" s="679" t="s">
        <v>2121</v>
      </c>
      <c r="H500" s="679"/>
      <c r="I500" s="679">
        <v>-137741</v>
      </c>
      <c r="J500" s="679"/>
      <c r="K500" s="680"/>
      <c r="L500" s="681">
        <v>0</v>
      </c>
      <c r="M500" s="681">
        <v>0</v>
      </c>
      <c r="X500" s="674"/>
      <c r="Y500" s="675"/>
      <c r="Z500" s="675"/>
      <c r="AA500" s="499" t="s">
        <v>1288</v>
      </c>
      <c r="AC500" s="474"/>
      <c r="AD500" s="499"/>
      <c r="AF500" s="499"/>
      <c r="AG500" s="540"/>
      <c r="AH500" s="717"/>
      <c r="AI500" s="474"/>
      <c r="AJ500" s="717"/>
    </row>
    <row r="501" spans="1:36" s="472" customFormat="1" ht="15" x14ac:dyDescent="0.25">
      <c r="A501" s="682"/>
      <c r="B501" s="683"/>
      <c r="C501" s="684" t="s">
        <v>2292</v>
      </c>
      <c r="D501" s="685"/>
      <c r="E501" s="685"/>
      <c r="F501" s="685"/>
      <c r="G501" s="685"/>
      <c r="H501" s="685"/>
      <c r="I501" s="685"/>
      <c r="J501" s="685"/>
      <c r="K501" s="685"/>
      <c r="L501" s="685"/>
      <c r="M501" s="686"/>
      <c r="X501" s="674"/>
      <c r="Y501" s="675"/>
      <c r="Z501" s="675"/>
      <c r="AA501" s="499"/>
      <c r="AC501" s="474"/>
      <c r="AD501" s="499"/>
      <c r="AF501" s="499"/>
      <c r="AG501" s="540"/>
      <c r="AH501" s="717"/>
      <c r="AI501" s="474"/>
      <c r="AJ501" s="717"/>
    </row>
    <row r="502" spans="1:36" s="472" customFormat="1" ht="15" x14ac:dyDescent="0.25">
      <c r="A502" s="560"/>
      <c r="B502" s="683"/>
      <c r="C502" s="684" t="s">
        <v>2123</v>
      </c>
      <c r="D502" s="685"/>
      <c r="E502" s="685"/>
      <c r="F502" s="685"/>
      <c r="G502" s="685"/>
      <c r="H502" s="685"/>
      <c r="I502" s="685"/>
      <c r="J502" s="685"/>
      <c r="K502" s="685"/>
      <c r="L502" s="685"/>
      <c r="M502" s="687"/>
      <c r="X502" s="674"/>
      <c r="Y502" s="675"/>
      <c r="Z502" s="675"/>
      <c r="AA502" s="499"/>
      <c r="AC502" s="474"/>
      <c r="AD502" s="499"/>
      <c r="AF502" s="499"/>
      <c r="AG502" s="540"/>
      <c r="AH502" s="717"/>
      <c r="AI502" s="474"/>
      <c r="AJ502" s="717"/>
    </row>
    <row r="503" spans="1:36" s="472" customFormat="1" ht="34.5" x14ac:dyDescent="0.25">
      <c r="A503" s="676" t="s">
        <v>1375</v>
      </c>
      <c r="B503" s="677" t="s">
        <v>1358</v>
      </c>
      <c r="C503" s="1304" t="s">
        <v>1292</v>
      </c>
      <c r="D503" s="1304"/>
      <c r="E503" s="1304"/>
      <c r="F503" s="688">
        <v>-170</v>
      </c>
      <c r="G503" s="679" t="s">
        <v>2124</v>
      </c>
      <c r="H503" s="679"/>
      <c r="I503" s="679">
        <v>-78362</v>
      </c>
      <c r="J503" s="679"/>
      <c r="K503" s="680"/>
      <c r="L503" s="681">
        <v>0</v>
      </c>
      <c r="M503" s="681">
        <v>0</v>
      </c>
      <c r="X503" s="674"/>
      <c r="Y503" s="675"/>
      <c r="Z503" s="675"/>
      <c r="AA503" s="499" t="s">
        <v>1292</v>
      </c>
      <c r="AC503" s="474"/>
      <c r="AD503" s="499"/>
      <c r="AF503" s="499"/>
      <c r="AG503" s="540"/>
      <c r="AH503" s="717"/>
      <c r="AI503" s="474"/>
      <c r="AJ503" s="717"/>
    </row>
    <row r="504" spans="1:36" s="472" customFormat="1" ht="15" x14ac:dyDescent="0.25">
      <c r="A504" s="682"/>
      <c r="B504" s="683"/>
      <c r="C504" s="684" t="s">
        <v>2293</v>
      </c>
      <c r="D504" s="685"/>
      <c r="E504" s="685"/>
      <c r="F504" s="685"/>
      <c r="G504" s="685"/>
      <c r="H504" s="685"/>
      <c r="I504" s="685"/>
      <c r="J504" s="685"/>
      <c r="K504" s="685"/>
      <c r="L504" s="685"/>
      <c r="M504" s="686"/>
      <c r="X504" s="674"/>
      <c r="Y504" s="675"/>
      <c r="Z504" s="675"/>
      <c r="AA504" s="499"/>
      <c r="AC504" s="474"/>
      <c r="AD504" s="499"/>
      <c r="AF504" s="499"/>
      <c r="AG504" s="540"/>
      <c r="AH504" s="717"/>
      <c r="AI504" s="474"/>
      <c r="AJ504" s="717"/>
    </row>
    <row r="505" spans="1:36" s="472" customFormat="1" ht="15" x14ac:dyDescent="0.25">
      <c r="A505" s="560"/>
      <c r="B505" s="683"/>
      <c r="C505" s="684" t="s">
        <v>2126</v>
      </c>
      <c r="D505" s="685"/>
      <c r="E505" s="685"/>
      <c r="F505" s="685"/>
      <c r="G505" s="685"/>
      <c r="H505" s="685"/>
      <c r="I505" s="685"/>
      <c r="J505" s="685"/>
      <c r="K505" s="685"/>
      <c r="L505" s="685"/>
      <c r="M505" s="687"/>
      <c r="X505" s="674"/>
      <c r="Y505" s="675"/>
      <c r="Z505" s="675"/>
      <c r="AA505" s="499"/>
      <c r="AC505" s="474"/>
      <c r="AD505" s="499"/>
      <c r="AF505" s="499"/>
      <c r="AG505" s="540"/>
      <c r="AH505" s="717"/>
      <c r="AI505" s="474"/>
      <c r="AJ505" s="717"/>
    </row>
    <row r="506" spans="1:36" s="472" customFormat="1" ht="33.75" x14ac:dyDescent="0.25">
      <c r="A506" s="676" t="s">
        <v>1377</v>
      </c>
      <c r="B506" s="677" t="s">
        <v>1361</v>
      </c>
      <c r="C506" s="1304" t="s">
        <v>1296</v>
      </c>
      <c r="D506" s="1304"/>
      <c r="E506" s="1304"/>
      <c r="F506" s="688">
        <v>-80</v>
      </c>
      <c r="G506" s="679" t="s">
        <v>2127</v>
      </c>
      <c r="H506" s="679"/>
      <c r="I506" s="679">
        <v>-11353</v>
      </c>
      <c r="J506" s="679"/>
      <c r="K506" s="680"/>
      <c r="L506" s="681">
        <v>0</v>
      </c>
      <c r="M506" s="681">
        <v>0</v>
      </c>
      <c r="X506" s="674"/>
      <c r="Y506" s="675"/>
      <c r="Z506" s="675"/>
      <c r="AA506" s="499" t="s">
        <v>1296</v>
      </c>
      <c r="AC506" s="474"/>
      <c r="AD506" s="499"/>
      <c r="AF506" s="499"/>
      <c r="AG506" s="540"/>
      <c r="AH506" s="717"/>
      <c r="AI506" s="474"/>
      <c r="AJ506" s="717"/>
    </row>
    <row r="507" spans="1:36" s="472" customFormat="1" ht="15" x14ac:dyDescent="0.25">
      <c r="A507" s="682"/>
      <c r="B507" s="683"/>
      <c r="C507" s="684" t="s">
        <v>2292</v>
      </c>
      <c r="D507" s="685"/>
      <c r="E507" s="685"/>
      <c r="F507" s="685"/>
      <c r="G507" s="685"/>
      <c r="H507" s="685"/>
      <c r="I507" s="685"/>
      <c r="J507" s="685"/>
      <c r="K507" s="685"/>
      <c r="L507" s="685"/>
      <c r="M507" s="686"/>
      <c r="X507" s="674"/>
      <c r="Y507" s="675"/>
      <c r="Z507" s="675"/>
      <c r="AA507" s="499"/>
      <c r="AC507" s="474"/>
      <c r="AD507" s="499"/>
      <c r="AF507" s="499"/>
      <c r="AG507" s="540"/>
      <c r="AH507" s="717"/>
      <c r="AI507" s="474"/>
      <c r="AJ507" s="717"/>
    </row>
    <row r="508" spans="1:36" s="472" customFormat="1" ht="15" x14ac:dyDescent="0.25">
      <c r="A508" s="560"/>
      <c r="B508" s="683"/>
      <c r="C508" s="684" t="s">
        <v>2128</v>
      </c>
      <c r="D508" s="685"/>
      <c r="E508" s="685"/>
      <c r="F508" s="685"/>
      <c r="G508" s="685"/>
      <c r="H508" s="685"/>
      <c r="I508" s="685"/>
      <c r="J508" s="685"/>
      <c r="K508" s="685"/>
      <c r="L508" s="685"/>
      <c r="M508" s="687"/>
      <c r="X508" s="674"/>
      <c r="Y508" s="675"/>
      <c r="Z508" s="675"/>
      <c r="AA508" s="499"/>
      <c r="AC508" s="474"/>
      <c r="AD508" s="499"/>
      <c r="AF508" s="499"/>
      <c r="AG508" s="540"/>
      <c r="AH508" s="717"/>
      <c r="AI508" s="474"/>
      <c r="AJ508" s="717"/>
    </row>
    <row r="509" spans="1:36" s="472" customFormat="1" ht="34.5" x14ac:dyDescent="0.25">
      <c r="A509" s="676" t="s">
        <v>1380</v>
      </c>
      <c r="B509" s="677" t="s">
        <v>1363</v>
      </c>
      <c r="C509" s="1304" t="s">
        <v>1299</v>
      </c>
      <c r="D509" s="1304"/>
      <c r="E509" s="1304"/>
      <c r="F509" s="688">
        <v>-10</v>
      </c>
      <c r="G509" s="679" t="s">
        <v>2129</v>
      </c>
      <c r="H509" s="679"/>
      <c r="I509" s="679">
        <v>-17392</v>
      </c>
      <c r="J509" s="679"/>
      <c r="K509" s="680"/>
      <c r="L509" s="681">
        <v>0</v>
      </c>
      <c r="M509" s="681">
        <v>0</v>
      </c>
      <c r="X509" s="674"/>
      <c r="Y509" s="675"/>
      <c r="Z509" s="675"/>
      <c r="AA509" s="499" t="s">
        <v>1299</v>
      </c>
      <c r="AC509" s="474"/>
      <c r="AD509" s="499"/>
      <c r="AF509" s="499"/>
      <c r="AG509" s="540"/>
      <c r="AH509" s="717"/>
      <c r="AI509" s="474"/>
      <c r="AJ509" s="717"/>
    </row>
    <row r="510" spans="1:36" s="472" customFormat="1" ht="15" x14ac:dyDescent="0.25">
      <c r="A510" s="682"/>
      <c r="B510" s="683"/>
      <c r="C510" s="684" t="s">
        <v>2291</v>
      </c>
      <c r="D510" s="685"/>
      <c r="E510" s="685"/>
      <c r="F510" s="685"/>
      <c r="G510" s="685"/>
      <c r="H510" s="685"/>
      <c r="I510" s="685"/>
      <c r="J510" s="685"/>
      <c r="K510" s="685"/>
      <c r="L510" s="685"/>
      <c r="M510" s="686"/>
      <c r="X510" s="674"/>
      <c r="Y510" s="675"/>
      <c r="Z510" s="675"/>
      <c r="AA510" s="499"/>
      <c r="AC510" s="474"/>
      <c r="AD510" s="499"/>
      <c r="AF510" s="499"/>
      <c r="AG510" s="540"/>
      <c r="AH510" s="717"/>
      <c r="AI510" s="474"/>
      <c r="AJ510" s="717"/>
    </row>
    <row r="511" spans="1:36" s="472" customFormat="1" ht="15" x14ac:dyDescent="0.25">
      <c r="A511" s="560"/>
      <c r="B511" s="683"/>
      <c r="C511" s="684" t="s">
        <v>2130</v>
      </c>
      <c r="D511" s="685"/>
      <c r="E511" s="685"/>
      <c r="F511" s="685"/>
      <c r="G511" s="685"/>
      <c r="H511" s="685"/>
      <c r="I511" s="685"/>
      <c r="J511" s="685"/>
      <c r="K511" s="685"/>
      <c r="L511" s="685"/>
      <c r="M511" s="687"/>
      <c r="X511" s="674"/>
      <c r="Y511" s="675"/>
      <c r="Z511" s="675"/>
      <c r="AA511" s="499"/>
      <c r="AC511" s="474"/>
      <c r="AD511" s="499"/>
      <c r="AF511" s="499"/>
      <c r="AG511" s="540"/>
      <c r="AH511" s="717"/>
      <c r="AI511" s="474"/>
      <c r="AJ511" s="717"/>
    </row>
    <row r="512" spans="1:36" s="472" customFormat="1" ht="45.75" x14ac:dyDescent="0.25">
      <c r="A512" s="676" t="s">
        <v>1382</v>
      </c>
      <c r="B512" s="677" t="s">
        <v>2131</v>
      </c>
      <c r="C512" s="1304" t="s">
        <v>2132</v>
      </c>
      <c r="D512" s="1304"/>
      <c r="E512" s="1304"/>
      <c r="F512" s="688">
        <v>-90</v>
      </c>
      <c r="G512" s="679" t="s">
        <v>1303</v>
      </c>
      <c r="H512" s="679" t="s">
        <v>1304</v>
      </c>
      <c r="I512" s="679">
        <v>-509</v>
      </c>
      <c r="J512" s="679">
        <v>-208</v>
      </c>
      <c r="K512" s="680" t="s">
        <v>2294</v>
      </c>
      <c r="L512" s="689">
        <v>0.255</v>
      </c>
      <c r="M512" s="690">
        <v>-22.95</v>
      </c>
      <c r="X512" s="674"/>
      <c r="Y512" s="675"/>
      <c r="Z512" s="675"/>
      <c r="AA512" s="499" t="s">
        <v>2132</v>
      </c>
      <c r="AC512" s="474"/>
      <c r="AD512" s="499"/>
      <c r="AF512" s="499"/>
      <c r="AG512" s="540"/>
      <c r="AH512" s="717"/>
      <c r="AI512" s="474"/>
      <c r="AJ512" s="717"/>
    </row>
    <row r="513" spans="1:36" s="472" customFormat="1" ht="33.75" x14ac:dyDescent="0.25">
      <c r="A513" s="560"/>
      <c r="B513" s="691" t="s">
        <v>1670</v>
      </c>
      <c r="C513" s="1301" t="s">
        <v>1671</v>
      </c>
      <c r="D513" s="1301"/>
      <c r="E513" s="1301"/>
      <c r="F513" s="1301"/>
      <c r="G513" s="1301"/>
      <c r="H513" s="1301"/>
      <c r="I513" s="1301"/>
      <c r="J513" s="1301"/>
      <c r="K513" s="1301"/>
      <c r="L513" s="1301"/>
      <c r="M513" s="1302"/>
      <c r="X513" s="674"/>
      <c r="Y513" s="675"/>
      <c r="Z513" s="675"/>
      <c r="AA513" s="499"/>
      <c r="AB513" s="509" t="s">
        <v>1671</v>
      </c>
      <c r="AC513" s="474"/>
      <c r="AD513" s="499"/>
      <c r="AF513" s="499"/>
      <c r="AG513" s="540"/>
      <c r="AH513" s="717"/>
      <c r="AI513" s="474"/>
      <c r="AJ513" s="717"/>
    </row>
    <row r="514" spans="1:36" s="472" customFormat="1" ht="23.25" x14ac:dyDescent="0.25">
      <c r="A514" s="525"/>
      <c r="B514" s="692" t="s">
        <v>2134</v>
      </c>
      <c r="C514" s="1303" t="s">
        <v>2135</v>
      </c>
      <c r="D514" s="1303"/>
      <c r="E514" s="1303"/>
      <c r="F514" s="693" t="s">
        <v>2295</v>
      </c>
      <c r="G514" s="694" t="s">
        <v>2137</v>
      </c>
      <c r="H514" s="694"/>
      <c r="I514" s="694">
        <v>-208.16</v>
      </c>
      <c r="J514" s="694">
        <v>-208.16</v>
      </c>
      <c r="K514" s="694"/>
      <c r="L514" s="695"/>
      <c r="M514" s="696"/>
      <c r="X514" s="674"/>
      <c r="Y514" s="675"/>
      <c r="Z514" s="675"/>
      <c r="AA514" s="499"/>
      <c r="AC514" s="474" t="s">
        <v>2135</v>
      </c>
      <c r="AD514" s="499"/>
      <c r="AF514" s="499"/>
      <c r="AG514" s="540"/>
      <c r="AH514" s="717"/>
      <c r="AI514" s="474"/>
      <c r="AJ514" s="717"/>
    </row>
    <row r="515" spans="1:36" s="472" customFormat="1" ht="23.25" x14ac:dyDescent="0.25">
      <c r="A515" s="525"/>
      <c r="B515" s="692" t="s">
        <v>651</v>
      </c>
      <c r="C515" s="1303" t="s">
        <v>1676</v>
      </c>
      <c r="D515" s="1303"/>
      <c r="E515" s="1303"/>
      <c r="F515" s="693" t="s">
        <v>2296</v>
      </c>
      <c r="G515" s="694">
        <v>0</v>
      </c>
      <c r="H515" s="694">
        <v>0</v>
      </c>
      <c r="I515" s="694">
        <v>0</v>
      </c>
      <c r="J515" s="694"/>
      <c r="K515" s="694">
        <v>0</v>
      </c>
      <c r="L515" s="695"/>
      <c r="M515" s="696"/>
      <c r="X515" s="674"/>
      <c r="Y515" s="675"/>
      <c r="Z515" s="675"/>
      <c r="AA515" s="499"/>
      <c r="AC515" s="474" t="s">
        <v>1676</v>
      </c>
      <c r="AD515" s="499"/>
      <c r="AF515" s="499"/>
      <c r="AG515" s="540"/>
      <c r="AH515" s="717"/>
      <c r="AI515" s="474"/>
      <c r="AJ515" s="717"/>
    </row>
    <row r="516" spans="1:36" s="472" customFormat="1" ht="34.5" x14ac:dyDescent="0.25">
      <c r="A516" s="525"/>
      <c r="B516" s="692" t="s">
        <v>836</v>
      </c>
      <c r="C516" s="1303" t="s">
        <v>1766</v>
      </c>
      <c r="D516" s="1303"/>
      <c r="E516" s="1303"/>
      <c r="F516" s="693" t="s">
        <v>2297</v>
      </c>
      <c r="G516" s="694">
        <v>65.709999999999994</v>
      </c>
      <c r="H516" s="694" t="s">
        <v>1768</v>
      </c>
      <c r="I516" s="694">
        <v>-118.28</v>
      </c>
      <c r="J516" s="694"/>
      <c r="K516" s="694" t="s">
        <v>2298</v>
      </c>
      <c r="L516" s="695"/>
      <c r="M516" s="696"/>
      <c r="X516" s="674"/>
      <c r="Y516" s="675"/>
      <c r="Z516" s="675"/>
      <c r="AA516" s="499"/>
      <c r="AC516" s="474" t="s">
        <v>1766</v>
      </c>
      <c r="AD516" s="499"/>
      <c r="AF516" s="499"/>
      <c r="AG516" s="540"/>
      <c r="AH516" s="717"/>
      <c r="AI516" s="474"/>
      <c r="AJ516" s="717"/>
    </row>
    <row r="517" spans="1:36" s="472" customFormat="1" ht="23.25" x14ac:dyDescent="0.25">
      <c r="A517" s="525"/>
      <c r="B517" s="692" t="s">
        <v>840</v>
      </c>
      <c r="C517" s="1303" t="s">
        <v>1823</v>
      </c>
      <c r="D517" s="1303"/>
      <c r="E517" s="1303"/>
      <c r="F517" s="693" t="s">
        <v>2299</v>
      </c>
      <c r="G517" s="694">
        <v>1.2</v>
      </c>
      <c r="H517" s="694" t="s">
        <v>1825</v>
      </c>
      <c r="I517" s="694">
        <v>-16.2</v>
      </c>
      <c r="J517" s="694"/>
      <c r="K517" s="694" t="s">
        <v>2300</v>
      </c>
      <c r="L517" s="695"/>
      <c r="M517" s="696"/>
      <c r="X517" s="674"/>
      <c r="Y517" s="675"/>
      <c r="Z517" s="675"/>
      <c r="AA517" s="499"/>
      <c r="AC517" s="474" t="s">
        <v>1823</v>
      </c>
      <c r="AD517" s="499"/>
      <c r="AF517" s="499"/>
      <c r="AG517" s="540"/>
      <c r="AH517" s="717"/>
      <c r="AI517" s="474"/>
      <c r="AJ517" s="717"/>
    </row>
    <row r="518" spans="1:36" s="472" customFormat="1" ht="23.25" x14ac:dyDescent="0.25">
      <c r="A518" s="525"/>
      <c r="B518" s="692" t="s">
        <v>845</v>
      </c>
      <c r="C518" s="1303" t="s">
        <v>1831</v>
      </c>
      <c r="D518" s="1303"/>
      <c r="E518" s="1303"/>
      <c r="F518" s="693" t="s">
        <v>2299</v>
      </c>
      <c r="G518" s="694">
        <v>6.22</v>
      </c>
      <c r="H518" s="694"/>
      <c r="I518" s="694">
        <v>-83.97</v>
      </c>
      <c r="J518" s="694"/>
      <c r="K518" s="694"/>
      <c r="L518" s="695"/>
      <c r="M518" s="696"/>
      <c r="X518" s="674"/>
      <c r="Y518" s="675"/>
      <c r="Z518" s="675"/>
      <c r="AA518" s="499"/>
      <c r="AC518" s="474" t="s">
        <v>1831</v>
      </c>
      <c r="AD518" s="499"/>
      <c r="AF518" s="499"/>
      <c r="AG518" s="540"/>
      <c r="AH518" s="717"/>
      <c r="AI518" s="474"/>
      <c r="AJ518" s="717"/>
    </row>
    <row r="519" spans="1:36" s="472" customFormat="1" ht="23.25" x14ac:dyDescent="0.25">
      <c r="A519" s="525"/>
      <c r="B519" s="692" t="s">
        <v>848</v>
      </c>
      <c r="C519" s="1303" t="s">
        <v>1833</v>
      </c>
      <c r="D519" s="1303"/>
      <c r="E519" s="1303"/>
      <c r="F519" s="693" t="s">
        <v>2296</v>
      </c>
      <c r="G519" s="694">
        <v>6.09</v>
      </c>
      <c r="H519" s="694"/>
      <c r="I519" s="694">
        <v>-16.440000000000001</v>
      </c>
      <c r="J519" s="694"/>
      <c r="K519" s="694"/>
      <c r="L519" s="695"/>
      <c r="M519" s="696"/>
      <c r="X519" s="674"/>
      <c r="Y519" s="675"/>
      <c r="Z519" s="675"/>
      <c r="AA519" s="499"/>
      <c r="AC519" s="474" t="s">
        <v>1833</v>
      </c>
      <c r="AD519" s="499"/>
      <c r="AF519" s="499"/>
      <c r="AG519" s="540"/>
      <c r="AH519" s="717"/>
      <c r="AI519" s="474"/>
      <c r="AJ519" s="717"/>
    </row>
    <row r="520" spans="1:36" s="472" customFormat="1" ht="15" x14ac:dyDescent="0.25">
      <c r="A520" s="1311" t="s">
        <v>1548</v>
      </c>
      <c r="B520" s="1312"/>
      <c r="C520" s="1312"/>
      <c r="D520" s="1312"/>
      <c r="E520" s="1312"/>
      <c r="F520" s="1312"/>
      <c r="G520" s="1312"/>
      <c r="H520" s="1312"/>
      <c r="I520" s="1312"/>
      <c r="J520" s="1312"/>
      <c r="K520" s="1312"/>
      <c r="L520" s="1312"/>
      <c r="M520" s="1313"/>
      <c r="X520" s="674"/>
      <c r="Y520" s="675" t="s">
        <v>1548</v>
      </c>
      <c r="Z520" s="675"/>
      <c r="AA520" s="499"/>
      <c r="AC520" s="474"/>
      <c r="AD520" s="499"/>
      <c r="AF520" s="499"/>
      <c r="AG520" s="540"/>
      <c r="AH520" s="717"/>
      <c r="AI520" s="474"/>
      <c r="AJ520" s="717"/>
    </row>
    <row r="521" spans="1:36" s="472" customFormat="1" ht="57" x14ac:dyDescent="0.25">
      <c r="A521" s="676" t="s">
        <v>1384</v>
      </c>
      <c r="B521" s="677" t="s">
        <v>1969</v>
      </c>
      <c r="C521" s="1304" t="s">
        <v>1970</v>
      </c>
      <c r="D521" s="1304"/>
      <c r="E521" s="1304"/>
      <c r="F521" s="697">
        <v>-1.02</v>
      </c>
      <c r="G521" s="679" t="s">
        <v>1971</v>
      </c>
      <c r="H521" s="679" t="s">
        <v>1972</v>
      </c>
      <c r="I521" s="679">
        <v>-130456</v>
      </c>
      <c r="J521" s="679">
        <v>-10202</v>
      </c>
      <c r="K521" s="680" t="s">
        <v>2301</v>
      </c>
      <c r="L521" s="709">
        <v>1039.7328</v>
      </c>
      <c r="M521" s="690">
        <v>-1060.53</v>
      </c>
      <c r="X521" s="674"/>
      <c r="Y521" s="675"/>
      <c r="Z521" s="675"/>
      <c r="AA521" s="499" t="s">
        <v>1970</v>
      </c>
      <c r="AC521" s="474"/>
      <c r="AD521" s="499"/>
      <c r="AF521" s="499"/>
      <c r="AG521" s="540"/>
      <c r="AH521" s="717"/>
      <c r="AI521" s="474"/>
      <c r="AJ521" s="717"/>
    </row>
    <row r="522" spans="1:36" s="472" customFormat="1" ht="15" x14ac:dyDescent="0.25">
      <c r="A522" s="682"/>
      <c r="B522" s="683"/>
      <c r="C522" s="684" t="s">
        <v>2302</v>
      </c>
      <c r="D522" s="685"/>
      <c r="E522" s="685"/>
      <c r="F522" s="685"/>
      <c r="G522" s="685"/>
      <c r="H522" s="685"/>
      <c r="I522" s="685"/>
      <c r="J522" s="685"/>
      <c r="K522" s="685"/>
      <c r="L522" s="685"/>
      <c r="M522" s="686"/>
      <c r="X522" s="674"/>
      <c r="Y522" s="675"/>
      <c r="Z522" s="675"/>
      <c r="AA522" s="499"/>
      <c r="AC522" s="474"/>
      <c r="AD522" s="499"/>
      <c r="AF522" s="499"/>
      <c r="AG522" s="540"/>
      <c r="AH522" s="717"/>
      <c r="AI522" s="474"/>
      <c r="AJ522" s="717"/>
    </row>
    <row r="523" spans="1:36" s="472" customFormat="1" ht="15" x14ac:dyDescent="0.25">
      <c r="A523" s="560"/>
      <c r="B523" s="691" t="s">
        <v>1975</v>
      </c>
      <c r="C523" s="1301" t="s">
        <v>1976</v>
      </c>
      <c r="D523" s="1301"/>
      <c r="E523" s="1301"/>
      <c r="F523" s="1301"/>
      <c r="G523" s="1301"/>
      <c r="H523" s="1301"/>
      <c r="I523" s="1301"/>
      <c r="J523" s="1301"/>
      <c r="K523" s="1301"/>
      <c r="L523" s="1301"/>
      <c r="M523" s="1302"/>
      <c r="X523" s="674"/>
      <c r="Y523" s="675"/>
      <c r="Z523" s="675"/>
      <c r="AA523" s="499"/>
      <c r="AB523" s="509" t="s">
        <v>1976</v>
      </c>
      <c r="AC523" s="474"/>
      <c r="AD523" s="499"/>
      <c r="AF523" s="499"/>
      <c r="AG523" s="540"/>
      <c r="AH523" s="717"/>
      <c r="AI523" s="474"/>
      <c r="AJ523" s="717"/>
    </row>
    <row r="524" spans="1:36" s="472" customFormat="1" ht="15" x14ac:dyDescent="0.25">
      <c r="A524" s="560"/>
      <c r="B524" s="691" t="s">
        <v>1977</v>
      </c>
      <c r="C524" s="1301" t="s">
        <v>1978</v>
      </c>
      <c r="D524" s="1301"/>
      <c r="E524" s="1301"/>
      <c r="F524" s="1301"/>
      <c r="G524" s="1301"/>
      <c r="H524" s="1301"/>
      <c r="I524" s="1301"/>
      <c r="J524" s="1301"/>
      <c r="K524" s="1301"/>
      <c r="L524" s="1301"/>
      <c r="M524" s="1302"/>
      <c r="X524" s="674"/>
      <c r="Y524" s="675"/>
      <c r="Z524" s="675"/>
      <c r="AA524" s="499"/>
      <c r="AB524" s="509" t="s">
        <v>1978</v>
      </c>
      <c r="AC524" s="474"/>
      <c r="AD524" s="499"/>
      <c r="AF524" s="499"/>
      <c r="AG524" s="540"/>
      <c r="AH524" s="717"/>
      <c r="AI524" s="474"/>
      <c r="AJ524" s="717"/>
    </row>
    <row r="525" spans="1:36" s="472" customFormat="1" ht="15" x14ac:dyDescent="0.25">
      <c r="A525" s="560"/>
      <c r="B525" s="691" t="s">
        <v>1979</v>
      </c>
      <c r="C525" s="1301" t="s">
        <v>1980</v>
      </c>
      <c r="D525" s="1301"/>
      <c r="E525" s="1301"/>
      <c r="F525" s="1301"/>
      <c r="G525" s="1301"/>
      <c r="H525" s="1301"/>
      <c r="I525" s="1301"/>
      <c r="J525" s="1301"/>
      <c r="K525" s="1301"/>
      <c r="L525" s="1301"/>
      <c r="M525" s="1302"/>
      <c r="X525" s="674"/>
      <c r="Y525" s="675"/>
      <c r="Z525" s="675"/>
      <c r="AA525" s="499"/>
      <c r="AB525" s="509" t="s">
        <v>1980</v>
      </c>
      <c r="AC525" s="474"/>
      <c r="AD525" s="499"/>
      <c r="AF525" s="499"/>
      <c r="AG525" s="540"/>
      <c r="AH525" s="717"/>
      <c r="AI525" s="474"/>
      <c r="AJ525" s="717"/>
    </row>
    <row r="526" spans="1:36" s="472" customFormat="1" ht="33.75" x14ac:dyDescent="0.25">
      <c r="A526" s="560"/>
      <c r="B526" s="691" t="s">
        <v>1670</v>
      </c>
      <c r="C526" s="1301" t="s">
        <v>1671</v>
      </c>
      <c r="D526" s="1301"/>
      <c r="E526" s="1301"/>
      <c r="F526" s="1301"/>
      <c r="G526" s="1301"/>
      <c r="H526" s="1301"/>
      <c r="I526" s="1301"/>
      <c r="J526" s="1301"/>
      <c r="K526" s="1301"/>
      <c r="L526" s="1301"/>
      <c r="M526" s="1302"/>
      <c r="X526" s="674"/>
      <c r="Y526" s="675"/>
      <c r="Z526" s="675"/>
      <c r="AA526" s="499"/>
      <c r="AB526" s="509" t="s">
        <v>1671</v>
      </c>
      <c r="AC526" s="474"/>
      <c r="AD526" s="499"/>
      <c r="AF526" s="499"/>
      <c r="AG526" s="540"/>
      <c r="AH526" s="717"/>
      <c r="AI526" s="474"/>
      <c r="AJ526" s="717"/>
    </row>
    <row r="527" spans="1:36" s="472" customFormat="1" ht="23.25" x14ac:dyDescent="0.25">
      <c r="A527" s="525"/>
      <c r="B527" s="692" t="s">
        <v>1898</v>
      </c>
      <c r="C527" s="1303" t="s">
        <v>1899</v>
      </c>
      <c r="D527" s="1303"/>
      <c r="E527" s="1303"/>
      <c r="F527" s="693" t="s">
        <v>2303</v>
      </c>
      <c r="G527" s="694" t="s">
        <v>1901</v>
      </c>
      <c r="H527" s="694"/>
      <c r="I527" s="694">
        <v>-10202.299999999999</v>
      </c>
      <c r="J527" s="694">
        <v>-10202.299999999999</v>
      </c>
      <c r="K527" s="694"/>
      <c r="L527" s="695"/>
      <c r="M527" s="696"/>
      <c r="X527" s="674"/>
      <c r="Y527" s="675"/>
      <c r="Z527" s="675"/>
      <c r="AA527" s="499"/>
      <c r="AC527" s="474" t="s">
        <v>1899</v>
      </c>
      <c r="AD527" s="499"/>
      <c r="AF527" s="499"/>
      <c r="AG527" s="540"/>
      <c r="AH527" s="717"/>
      <c r="AI527" s="474"/>
      <c r="AJ527" s="717"/>
    </row>
    <row r="528" spans="1:36" s="472" customFormat="1" ht="23.25" x14ac:dyDescent="0.25">
      <c r="A528" s="525"/>
      <c r="B528" s="692" t="s">
        <v>651</v>
      </c>
      <c r="C528" s="1303" t="s">
        <v>1676</v>
      </c>
      <c r="D528" s="1303"/>
      <c r="E528" s="1303"/>
      <c r="F528" s="693" t="s">
        <v>2304</v>
      </c>
      <c r="G528" s="694">
        <v>0</v>
      </c>
      <c r="H528" s="694">
        <v>0</v>
      </c>
      <c r="I528" s="694">
        <v>0</v>
      </c>
      <c r="J528" s="694"/>
      <c r="K528" s="694">
        <v>0</v>
      </c>
      <c r="L528" s="695"/>
      <c r="M528" s="696"/>
      <c r="X528" s="674"/>
      <c r="Y528" s="675"/>
      <c r="Z528" s="675"/>
      <c r="AA528" s="499"/>
      <c r="AC528" s="474" t="s">
        <v>1676</v>
      </c>
      <c r="AD528" s="499"/>
      <c r="AF528" s="499"/>
      <c r="AG528" s="540"/>
      <c r="AH528" s="717"/>
      <c r="AI528" s="474"/>
      <c r="AJ528" s="717"/>
    </row>
    <row r="529" spans="1:36" s="472" customFormat="1" ht="23.25" x14ac:dyDescent="0.25">
      <c r="A529" s="525"/>
      <c r="B529" s="692" t="s">
        <v>1983</v>
      </c>
      <c r="C529" s="1303" t="s">
        <v>1984</v>
      </c>
      <c r="D529" s="1303"/>
      <c r="E529" s="1303"/>
      <c r="F529" s="693" t="s">
        <v>2305</v>
      </c>
      <c r="G529" s="694">
        <v>79.069999999999993</v>
      </c>
      <c r="H529" s="694" t="s">
        <v>1986</v>
      </c>
      <c r="I529" s="694">
        <v>-236.42</v>
      </c>
      <c r="J529" s="694"/>
      <c r="K529" s="694" t="s">
        <v>2306</v>
      </c>
      <c r="L529" s="695"/>
      <c r="M529" s="696"/>
      <c r="X529" s="674"/>
      <c r="Y529" s="675"/>
      <c r="Z529" s="675"/>
      <c r="AA529" s="499"/>
      <c r="AC529" s="474" t="s">
        <v>1984</v>
      </c>
      <c r="AD529" s="499"/>
      <c r="AF529" s="499"/>
      <c r="AG529" s="540"/>
      <c r="AH529" s="717"/>
      <c r="AI529" s="474"/>
      <c r="AJ529" s="717"/>
    </row>
    <row r="530" spans="1:36" s="472" customFormat="1" ht="45.75" x14ac:dyDescent="0.25">
      <c r="A530" s="525"/>
      <c r="B530" s="692" t="s">
        <v>1988</v>
      </c>
      <c r="C530" s="1303" t="s">
        <v>1989</v>
      </c>
      <c r="D530" s="1303"/>
      <c r="E530" s="1303"/>
      <c r="F530" s="693" t="s">
        <v>2307</v>
      </c>
      <c r="G530" s="694">
        <v>70.010000000000005</v>
      </c>
      <c r="H530" s="694" t="s">
        <v>1991</v>
      </c>
      <c r="I530" s="694">
        <v>-281.44</v>
      </c>
      <c r="J530" s="694"/>
      <c r="K530" s="694" t="s">
        <v>2308</v>
      </c>
      <c r="L530" s="695"/>
      <c r="M530" s="696"/>
      <c r="X530" s="674"/>
      <c r="Y530" s="675"/>
      <c r="Z530" s="675"/>
      <c r="AA530" s="499"/>
      <c r="AC530" s="474" t="s">
        <v>1989</v>
      </c>
      <c r="AD530" s="499"/>
      <c r="AF530" s="499"/>
      <c r="AG530" s="540"/>
      <c r="AH530" s="717"/>
      <c r="AI530" s="474"/>
      <c r="AJ530" s="717"/>
    </row>
    <row r="531" spans="1:36" s="472" customFormat="1" ht="57" x14ac:dyDescent="0.25">
      <c r="A531" s="525"/>
      <c r="B531" s="692" t="s">
        <v>1993</v>
      </c>
      <c r="C531" s="1303" t="s">
        <v>1994</v>
      </c>
      <c r="D531" s="1303"/>
      <c r="E531" s="1303"/>
      <c r="F531" s="693" t="s">
        <v>2309</v>
      </c>
      <c r="G531" s="694">
        <v>340</v>
      </c>
      <c r="H531" s="694" t="s">
        <v>1996</v>
      </c>
      <c r="I531" s="694">
        <v>-77135.8</v>
      </c>
      <c r="J531" s="694"/>
      <c r="K531" s="694" t="s">
        <v>2310</v>
      </c>
      <c r="L531" s="695"/>
      <c r="M531" s="696"/>
      <c r="X531" s="674"/>
      <c r="Y531" s="675"/>
      <c r="Z531" s="675"/>
      <c r="AA531" s="499"/>
      <c r="AC531" s="474" t="s">
        <v>1994</v>
      </c>
      <c r="AD531" s="499"/>
      <c r="AF531" s="499"/>
      <c r="AG531" s="540"/>
      <c r="AH531" s="717"/>
      <c r="AI531" s="474"/>
      <c r="AJ531" s="717"/>
    </row>
    <row r="532" spans="1:36" s="472" customFormat="1" ht="34.5" x14ac:dyDescent="0.25">
      <c r="A532" s="525"/>
      <c r="B532" s="692" t="s">
        <v>1678</v>
      </c>
      <c r="C532" s="1303" t="s">
        <v>1679</v>
      </c>
      <c r="D532" s="1303"/>
      <c r="E532" s="1303"/>
      <c r="F532" s="693" t="s">
        <v>2311</v>
      </c>
      <c r="G532" s="694">
        <v>111.99</v>
      </c>
      <c r="H532" s="694" t="s">
        <v>1681</v>
      </c>
      <c r="I532" s="694">
        <v>-441.24</v>
      </c>
      <c r="J532" s="694"/>
      <c r="K532" s="694" t="s">
        <v>2312</v>
      </c>
      <c r="L532" s="695"/>
      <c r="M532" s="696"/>
      <c r="X532" s="674"/>
      <c r="Y532" s="675"/>
      <c r="Z532" s="675"/>
      <c r="AA532" s="499"/>
      <c r="AC532" s="474" t="s">
        <v>1679</v>
      </c>
      <c r="AD532" s="499"/>
      <c r="AF532" s="499"/>
      <c r="AG532" s="540"/>
      <c r="AH532" s="717"/>
      <c r="AI532" s="474"/>
      <c r="AJ532" s="717"/>
    </row>
    <row r="533" spans="1:36" s="472" customFormat="1" ht="23.25" x14ac:dyDescent="0.25">
      <c r="A533" s="525"/>
      <c r="B533" s="692" t="s">
        <v>2000</v>
      </c>
      <c r="C533" s="1303" t="s">
        <v>2001</v>
      </c>
      <c r="D533" s="1303"/>
      <c r="E533" s="1303"/>
      <c r="F533" s="693" t="s">
        <v>2313</v>
      </c>
      <c r="G533" s="694">
        <v>26.5</v>
      </c>
      <c r="H533" s="694" t="s">
        <v>2003</v>
      </c>
      <c r="I533" s="694">
        <v>-1428.09</v>
      </c>
      <c r="J533" s="694"/>
      <c r="K533" s="694" t="s">
        <v>2314</v>
      </c>
      <c r="L533" s="695"/>
      <c r="M533" s="696"/>
      <c r="X533" s="674"/>
      <c r="Y533" s="675"/>
      <c r="Z533" s="675"/>
      <c r="AA533" s="499"/>
      <c r="AC533" s="474" t="s">
        <v>2001</v>
      </c>
      <c r="AD533" s="499"/>
      <c r="AF533" s="499"/>
      <c r="AG533" s="540"/>
      <c r="AH533" s="717"/>
      <c r="AI533" s="474"/>
      <c r="AJ533" s="717"/>
    </row>
    <row r="534" spans="1:36" s="472" customFormat="1" ht="34.5" x14ac:dyDescent="0.25">
      <c r="A534" s="525"/>
      <c r="B534" s="692" t="s">
        <v>836</v>
      </c>
      <c r="C534" s="1303" t="s">
        <v>1766</v>
      </c>
      <c r="D534" s="1303"/>
      <c r="E534" s="1303"/>
      <c r="F534" s="693" t="s">
        <v>2315</v>
      </c>
      <c r="G534" s="694">
        <v>65.709999999999994</v>
      </c>
      <c r="H534" s="694" t="s">
        <v>1768</v>
      </c>
      <c r="I534" s="694">
        <v>-388.35</v>
      </c>
      <c r="J534" s="694"/>
      <c r="K534" s="694" t="s">
        <v>2316</v>
      </c>
      <c r="L534" s="695"/>
      <c r="M534" s="696"/>
      <c r="X534" s="674"/>
      <c r="Y534" s="675"/>
      <c r="Z534" s="675"/>
      <c r="AA534" s="499"/>
      <c r="AC534" s="474" t="s">
        <v>1766</v>
      </c>
      <c r="AD534" s="499"/>
      <c r="AF534" s="499"/>
      <c r="AG534" s="540"/>
      <c r="AH534" s="717"/>
      <c r="AI534" s="474"/>
      <c r="AJ534" s="717"/>
    </row>
    <row r="535" spans="1:36" s="472" customFormat="1" ht="23.25" x14ac:dyDescent="0.25">
      <c r="A535" s="533" t="s">
        <v>878</v>
      </c>
      <c r="B535" s="704" t="s">
        <v>2007</v>
      </c>
      <c r="C535" s="1314" t="s">
        <v>2008</v>
      </c>
      <c r="D535" s="1314"/>
      <c r="E535" s="1314"/>
      <c r="F535" s="705" t="s">
        <v>2317</v>
      </c>
      <c r="G535" s="706">
        <v>0</v>
      </c>
      <c r="H535" s="706"/>
      <c r="I535" s="706">
        <v>0</v>
      </c>
      <c r="J535" s="706"/>
      <c r="K535" s="706"/>
      <c r="L535" s="707"/>
      <c r="M535" s="708"/>
      <c r="X535" s="674"/>
      <c r="Y535" s="675"/>
      <c r="Z535" s="675"/>
      <c r="AA535" s="499"/>
      <c r="AC535" s="474"/>
      <c r="AD535" s="499"/>
      <c r="AF535" s="499"/>
      <c r="AG535" s="540" t="s">
        <v>2008</v>
      </c>
      <c r="AH535" s="717"/>
      <c r="AI535" s="474"/>
      <c r="AJ535" s="717"/>
    </row>
    <row r="536" spans="1:36" s="472" customFormat="1" ht="57" x14ac:dyDescent="0.25">
      <c r="A536" s="525"/>
      <c r="B536" s="692" t="s">
        <v>2010</v>
      </c>
      <c r="C536" s="1303" t="s">
        <v>2011</v>
      </c>
      <c r="D536" s="1303"/>
      <c r="E536" s="1303"/>
      <c r="F536" s="693" t="s">
        <v>2318</v>
      </c>
      <c r="G536" s="694">
        <v>183.68</v>
      </c>
      <c r="H536" s="694"/>
      <c r="I536" s="694">
        <v>-388.12</v>
      </c>
      <c r="J536" s="694"/>
      <c r="K536" s="694"/>
      <c r="L536" s="695"/>
      <c r="M536" s="696"/>
      <c r="X536" s="674"/>
      <c r="Y536" s="675"/>
      <c r="Z536" s="675"/>
      <c r="AA536" s="499"/>
      <c r="AC536" s="474" t="s">
        <v>2011</v>
      </c>
      <c r="AD536" s="499"/>
      <c r="AF536" s="499"/>
      <c r="AG536" s="540"/>
      <c r="AH536" s="717"/>
      <c r="AI536" s="474"/>
      <c r="AJ536" s="717"/>
    </row>
    <row r="537" spans="1:36" s="472" customFormat="1" ht="23.25" x14ac:dyDescent="0.25">
      <c r="A537" s="533" t="s">
        <v>878</v>
      </c>
      <c r="B537" s="704" t="s">
        <v>2013</v>
      </c>
      <c r="C537" s="1314" t="s">
        <v>2014</v>
      </c>
      <c r="D537" s="1314"/>
      <c r="E537" s="1314"/>
      <c r="F537" s="705" t="s">
        <v>2319</v>
      </c>
      <c r="G537" s="706">
        <v>0</v>
      </c>
      <c r="H537" s="706"/>
      <c r="I537" s="706">
        <v>0</v>
      </c>
      <c r="J537" s="706"/>
      <c r="K537" s="706"/>
      <c r="L537" s="707"/>
      <c r="M537" s="708"/>
      <c r="X537" s="674"/>
      <c r="Y537" s="675"/>
      <c r="Z537" s="675"/>
      <c r="AA537" s="499"/>
      <c r="AC537" s="474"/>
      <c r="AD537" s="499"/>
      <c r="AF537" s="499"/>
      <c r="AG537" s="540" t="s">
        <v>2014</v>
      </c>
      <c r="AH537" s="717"/>
      <c r="AI537" s="474"/>
      <c r="AJ537" s="717"/>
    </row>
    <row r="538" spans="1:36" s="472" customFormat="1" ht="22.5" x14ac:dyDescent="0.25">
      <c r="A538" s="533" t="s">
        <v>875</v>
      </c>
      <c r="B538" s="704" t="s">
        <v>2016</v>
      </c>
      <c r="C538" s="1314" t="s">
        <v>2017</v>
      </c>
      <c r="D538" s="1314"/>
      <c r="E538" s="1314"/>
      <c r="F538" s="705" t="s">
        <v>1950</v>
      </c>
      <c r="G538" s="706">
        <v>0</v>
      </c>
      <c r="H538" s="706"/>
      <c r="I538" s="706">
        <v>0</v>
      </c>
      <c r="J538" s="706"/>
      <c r="K538" s="706"/>
      <c r="L538" s="707"/>
      <c r="M538" s="708"/>
      <c r="X538" s="674"/>
      <c r="Y538" s="675"/>
      <c r="Z538" s="675"/>
      <c r="AA538" s="499"/>
      <c r="AC538" s="474"/>
      <c r="AD538" s="499"/>
      <c r="AF538" s="499"/>
      <c r="AG538" s="540" t="s">
        <v>2017</v>
      </c>
      <c r="AH538" s="717"/>
      <c r="AI538" s="474"/>
      <c r="AJ538" s="717"/>
    </row>
    <row r="539" spans="1:36" s="472" customFormat="1" ht="57" x14ac:dyDescent="0.25">
      <c r="A539" s="676" t="s">
        <v>1386</v>
      </c>
      <c r="B539" s="677" t="s">
        <v>2018</v>
      </c>
      <c r="C539" s="1304" t="s">
        <v>2019</v>
      </c>
      <c r="D539" s="1304"/>
      <c r="E539" s="1304"/>
      <c r="F539" s="697">
        <v>-0.18</v>
      </c>
      <c r="G539" s="679" t="s">
        <v>2020</v>
      </c>
      <c r="H539" s="679" t="s">
        <v>2021</v>
      </c>
      <c r="I539" s="679">
        <v>-69873</v>
      </c>
      <c r="J539" s="679">
        <v>-5336</v>
      </c>
      <c r="K539" s="680" t="s">
        <v>2320</v>
      </c>
      <c r="L539" s="709">
        <v>3081.2808</v>
      </c>
      <c r="M539" s="690">
        <v>-554.63</v>
      </c>
      <c r="X539" s="674"/>
      <c r="Y539" s="675"/>
      <c r="Z539" s="675"/>
      <c r="AA539" s="499" t="s">
        <v>2019</v>
      </c>
      <c r="AC539" s="474"/>
      <c r="AD539" s="499"/>
      <c r="AF539" s="499"/>
      <c r="AG539" s="540"/>
      <c r="AH539" s="717"/>
      <c r="AI539" s="474"/>
      <c r="AJ539" s="717"/>
    </row>
    <row r="540" spans="1:36" s="472" customFormat="1" ht="15" x14ac:dyDescent="0.25">
      <c r="A540" s="682"/>
      <c r="B540" s="683"/>
      <c r="C540" s="684" t="s">
        <v>2321</v>
      </c>
      <c r="D540" s="685"/>
      <c r="E540" s="685"/>
      <c r="F540" s="685"/>
      <c r="G540" s="685"/>
      <c r="H540" s="685"/>
      <c r="I540" s="685"/>
      <c r="J540" s="685"/>
      <c r="K540" s="685"/>
      <c r="L540" s="685"/>
      <c r="M540" s="686"/>
      <c r="X540" s="674"/>
      <c r="Y540" s="675"/>
      <c r="Z540" s="675"/>
      <c r="AA540" s="499"/>
      <c r="AC540" s="474"/>
      <c r="AD540" s="499"/>
      <c r="AF540" s="499"/>
      <c r="AG540" s="540"/>
      <c r="AH540" s="717"/>
      <c r="AI540" s="474"/>
      <c r="AJ540" s="717"/>
    </row>
    <row r="541" spans="1:36" s="472" customFormat="1" ht="15" x14ac:dyDescent="0.25">
      <c r="A541" s="560"/>
      <c r="B541" s="691" t="s">
        <v>1975</v>
      </c>
      <c r="C541" s="1301" t="s">
        <v>1976</v>
      </c>
      <c r="D541" s="1301"/>
      <c r="E541" s="1301"/>
      <c r="F541" s="1301"/>
      <c r="G541" s="1301"/>
      <c r="H541" s="1301"/>
      <c r="I541" s="1301"/>
      <c r="J541" s="1301"/>
      <c r="K541" s="1301"/>
      <c r="L541" s="1301"/>
      <c r="M541" s="1302"/>
      <c r="X541" s="674"/>
      <c r="Y541" s="675"/>
      <c r="Z541" s="675"/>
      <c r="AA541" s="499"/>
      <c r="AB541" s="509" t="s">
        <v>1976</v>
      </c>
      <c r="AC541" s="474"/>
      <c r="AD541" s="499"/>
      <c r="AF541" s="499"/>
      <c r="AG541" s="540"/>
      <c r="AH541" s="717"/>
      <c r="AI541" s="474"/>
      <c r="AJ541" s="717"/>
    </row>
    <row r="542" spans="1:36" s="472" customFormat="1" ht="15" x14ac:dyDescent="0.25">
      <c r="A542" s="560"/>
      <c r="B542" s="691" t="s">
        <v>1977</v>
      </c>
      <c r="C542" s="1301" t="s">
        <v>1978</v>
      </c>
      <c r="D542" s="1301"/>
      <c r="E542" s="1301"/>
      <c r="F542" s="1301"/>
      <c r="G542" s="1301"/>
      <c r="H542" s="1301"/>
      <c r="I542" s="1301"/>
      <c r="J542" s="1301"/>
      <c r="K542" s="1301"/>
      <c r="L542" s="1301"/>
      <c r="M542" s="1302"/>
      <c r="X542" s="674"/>
      <c r="Y542" s="675"/>
      <c r="Z542" s="675"/>
      <c r="AA542" s="499"/>
      <c r="AB542" s="509" t="s">
        <v>1978</v>
      </c>
      <c r="AC542" s="474"/>
      <c r="AD542" s="499"/>
      <c r="AF542" s="499"/>
      <c r="AG542" s="540"/>
      <c r="AH542" s="717"/>
      <c r="AI542" s="474"/>
      <c r="AJ542" s="717"/>
    </row>
    <row r="543" spans="1:36" s="472" customFormat="1" ht="15" x14ac:dyDescent="0.25">
      <c r="A543" s="560"/>
      <c r="B543" s="691" t="s">
        <v>1979</v>
      </c>
      <c r="C543" s="1301" t="s">
        <v>1980</v>
      </c>
      <c r="D543" s="1301"/>
      <c r="E543" s="1301"/>
      <c r="F543" s="1301"/>
      <c r="G543" s="1301"/>
      <c r="H543" s="1301"/>
      <c r="I543" s="1301"/>
      <c r="J543" s="1301"/>
      <c r="K543" s="1301"/>
      <c r="L543" s="1301"/>
      <c r="M543" s="1302"/>
      <c r="X543" s="674"/>
      <c r="Y543" s="675"/>
      <c r="Z543" s="675"/>
      <c r="AA543" s="499"/>
      <c r="AB543" s="509" t="s">
        <v>1980</v>
      </c>
      <c r="AC543" s="474"/>
      <c r="AD543" s="499"/>
      <c r="AF543" s="499"/>
      <c r="AG543" s="540"/>
      <c r="AH543" s="717"/>
      <c r="AI543" s="474"/>
      <c r="AJ543" s="717"/>
    </row>
    <row r="544" spans="1:36" s="472" customFormat="1" ht="33.75" x14ac:dyDescent="0.25">
      <c r="A544" s="560"/>
      <c r="B544" s="691" t="s">
        <v>1670</v>
      </c>
      <c r="C544" s="1301" t="s">
        <v>1671</v>
      </c>
      <c r="D544" s="1301"/>
      <c r="E544" s="1301"/>
      <c r="F544" s="1301"/>
      <c r="G544" s="1301"/>
      <c r="H544" s="1301"/>
      <c r="I544" s="1301"/>
      <c r="J544" s="1301"/>
      <c r="K544" s="1301"/>
      <c r="L544" s="1301"/>
      <c r="M544" s="1302"/>
      <c r="X544" s="674"/>
      <c r="Y544" s="675"/>
      <c r="Z544" s="675"/>
      <c r="AA544" s="499"/>
      <c r="AB544" s="509" t="s">
        <v>1671</v>
      </c>
      <c r="AC544" s="474"/>
      <c r="AD544" s="499"/>
      <c r="AF544" s="499"/>
      <c r="AG544" s="540"/>
      <c r="AH544" s="717"/>
      <c r="AI544" s="474"/>
      <c r="AJ544" s="717"/>
    </row>
    <row r="545" spans="1:36" s="472" customFormat="1" ht="23.25" x14ac:dyDescent="0.25">
      <c r="A545" s="525"/>
      <c r="B545" s="692" t="s">
        <v>1898</v>
      </c>
      <c r="C545" s="1303" t="s">
        <v>1899</v>
      </c>
      <c r="D545" s="1303"/>
      <c r="E545" s="1303"/>
      <c r="F545" s="693" t="s">
        <v>2322</v>
      </c>
      <c r="G545" s="694" t="s">
        <v>1901</v>
      </c>
      <c r="H545" s="694"/>
      <c r="I545" s="694">
        <v>-5335.54</v>
      </c>
      <c r="J545" s="694">
        <v>-5335.54</v>
      </c>
      <c r="K545" s="694"/>
      <c r="L545" s="695"/>
      <c r="M545" s="696"/>
      <c r="X545" s="674"/>
      <c r="Y545" s="675"/>
      <c r="Z545" s="675"/>
      <c r="AA545" s="499"/>
      <c r="AC545" s="474" t="s">
        <v>1899</v>
      </c>
      <c r="AD545" s="499"/>
      <c r="AF545" s="499"/>
      <c r="AG545" s="540"/>
      <c r="AH545" s="717"/>
      <c r="AI545" s="474"/>
      <c r="AJ545" s="717"/>
    </row>
    <row r="546" spans="1:36" s="472" customFormat="1" ht="23.25" x14ac:dyDescent="0.25">
      <c r="A546" s="525"/>
      <c r="B546" s="692" t="s">
        <v>651</v>
      </c>
      <c r="C546" s="1303" t="s">
        <v>1676</v>
      </c>
      <c r="D546" s="1303"/>
      <c r="E546" s="1303"/>
      <c r="F546" s="693" t="s">
        <v>2323</v>
      </c>
      <c r="G546" s="694">
        <v>0</v>
      </c>
      <c r="H546" s="694">
        <v>0</v>
      </c>
      <c r="I546" s="694">
        <v>0</v>
      </c>
      <c r="J546" s="694"/>
      <c r="K546" s="694">
        <v>0</v>
      </c>
      <c r="L546" s="695"/>
      <c r="M546" s="696"/>
      <c r="X546" s="674"/>
      <c r="Y546" s="675"/>
      <c r="Z546" s="675"/>
      <c r="AA546" s="499"/>
      <c r="AC546" s="474" t="s">
        <v>1676</v>
      </c>
      <c r="AD546" s="499"/>
      <c r="AF546" s="499"/>
      <c r="AG546" s="540"/>
      <c r="AH546" s="717"/>
      <c r="AI546" s="474"/>
      <c r="AJ546" s="717"/>
    </row>
    <row r="547" spans="1:36" s="472" customFormat="1" ht="23.25" x14ac:dyDescent="0.25">
      <c r="A547" s="525"/>
      <c r="B547" s="692" t="s">
        <v>1983</v>
      </c>
      <c r="C547" s="1303" t="s">
        <v>1984</v>
      </c>
      <c r="D547" s="1303"/>
      <c r="E547" s="1303"/>
      <c r="F547" s="693" t="s">
        <v>2324</v>
      </c>
      <c r="G547" s="694">
        <v>79.069999999999993</v>
      </c>
      <c r="H547" s="694" t="s">
        <v>1986</v>
      </c>
      <c r="I547" s="694">
        <v>-41.91</v>
      </c>
      <c r="J547" s="694"/>
      <c r="K547" s="694" t="s">
        <v>2325</v>
      </c>
      <c r="L547" s="695"/>
      <c r="M547" s="696"/>
      <c r="X547" s="674"/>
      <c r="Y547" s="675"/>
      <c r="Z547" s="675"/>
      <c r="AA547" s="499"/>
      <c r="AC547" s="474" t="s">
        <v>1984</v>
      </c>
      <c r="AD547" s="499"/>
      <c r="AF547" s="499"/>
      <c r="AG547" s="540"/>
      <c r="AH547" s="717"/>
      <c r="AI547" s="474"/>
      <c r="AJ547" s="717"/>
    </row>
    <row r="548" spans="1:36" s="472" customFormat="1" ht="45.75" x14ac:dyDescent="0.25">
      <c r="A548" s="525"/>
      <c r="B548" s="692" t="s">
        <v>1988</v>
      </c>
      <c r="C548" s="1303" t="s">
        <v>1989</v>
      </c>
      <c r="D548" s="1303"/>
      <c r="E548" s="1303"/>
      <c r="F548" s="693" t="s">
        <v>2326</v>
      </c>
      <c r="G548" s="694">
        <v>70.010000000000005</v>
      </c>
      <c r="H548" s="694" t="s">
        <v>1991</v>
      </c>
      <c r="I548" s="694">
        <v>-49.71</v>
      </c>
      <c r="J548" s="694"/>
      <c r="K548" s="694" t="s">
        <v>2327</v>
      </c>
      <c r="L548" s="695"/>
      <c r="M548" s="696"/>
      <c r="X548" s="674"/>
      <c r="Y548" s="675"/>
      <c r="Z548" s="675"/>
      <c r="AA548" s="499"/>
      <c r="AC548" s="474" t="s">
        <v>1989</v>
      </c>
      <c r="AD548" s="499"/>
      <c r="AF548" s="499"/>
      <c r="AG548" s="540"/>
      <c r="AH548" s="717"/>
      <c r="AI548" s="474"/>
      <c r="AJ548" s="717"/>
    </row>
    <row r="549" spans="1:36" s="472" customFormat="1" ht="57" x14ac:dyDescent="0.25">
      <c r="A549" s="525"/>
      <c r="B549" s="692" t="s">
        <v>1993</v>
      </c>
      <c r="C549" s="1303" t="s">
        <v>1994</v>
      </c>
      <c r="D549" s="1303"/>
      <c r="E549" s="1303"/>
      <c r="F549" s="693" t="s">
        <v>2328</v>
      </c>
      <c r="G549" s="694">
        <v>340</v>
      </c>
      <c r="H549" s="694" t="s">
        <v>1996</v>
      </c>
      <c r="I549" s="694">
        <v>-42374.2</v>
      </c>
      <c r="J549" s="694"/>
      <c r="K549" s="694" t="s">
        <v>2329</v>
      </c>
      <c r="L549" s="695"/>
      <c r="M549" s="696"/>
      <c r="X549" s="674"/>
      <c r="Y549" s="675"/>
      <c r="Z549" s="675"/>
      <c r="AA549" s="499"/>
      <c r="AC549" s="474" t="s">
        <v>1994</v>
      </c>
      <c r="AD549" s="499"/>
      <c r="AF549" s="499"/>
      <c r="AG549" s="540"/>
      <c r="AH549" s="717"/>
      <c r="AI549" s="474"/>
      <c r="AJ549" s="717"/>
    </row>
    <row r="550" spans="1:36" s="472" customFormat="1" ht="34.5" x14ac:dyDescent="0.25">
      <c r="A550" s="525"/>
      <c r="B550" s="692" t="s">
        <v>1678</v>
      </c>
      <c r="C550" s="1303" t="s">
        <v>1679</v>
      </c>
      <c r="D550" s="1303"/>
      <c r="E550" s="1303"/>
      <c r="F550" s="693" t="s">
        <v>2330</v>
      </c>
      <c r="G550" s="694">
        <v>111.99</v>
      </c>
      <c r="H550" s="694" t="s">
        <v>1681</v>
      </c>
      <c r="I550" s="694">
        <v>-87.35</v>
      </c>
      <c r="J550" s="694"/>
      <c r="K550" s="694" t="s">
        <v>2331</v>
      </c>
      <c r="L550" s="695"/>
      <c r="M550" s="696"/>
      <c r="X550" s="674"/>
      <c r="Y550" s="675"/>
      <c r="Z550" s="675"/>
      <c r="AA550" s="499"/>
      <c r="AC550" s="474" t="s">
        <v>1679</v>
      </c>
      <c r="AD550" s="499"/>
      <c r="AF550" s="499"/>
      <c r="AG550" s="540"/>
      <c r="AH550" s="717"/>
      <c r="AI550" s="474"/>
      <c r="AJ550" s="717"/>
    </row>
    <row r="551" spans="1:36" s="472" customFormat="1" ht="23.25" x14ac:dyDescent="0.25">
      <c r="A551" s="525"/>
      <c r="B551" s="692" t="s">
        <v>2000</v>
      </c>
      <c r="C551" s="1303" t="s">
        <v>2001</v>
      </c>
      <c r="D551" s="1303"/>
      <c r="E551" s="1303"/>
      <c r="F551" s="693" t="s">
        <v>2332</v>
      </c>
      <c r="G551" s="694">
        <v>26.5</v>
      </c>
      <c r="H551" s="694" t="s">
        <v>2003</v>
      </c>
      <c r="I551" s="694">
        <v>-252.02</v>
      </c>
      <c r="J551" s="694"/>
      <c r="K551" s="694" t="s">
        <v>2333</v>
      </c>
      <c r="L551" s="695"/>
      <c r="M551" s="696"/>
      <c r="X551" s="674"/>
      <c r="Y551" s="675"/>
      <c r="Z551" s="675"/>
      <c r="AA551" s="499"/>
      <c r="AC551" s="474" t="s">
        <v>2001</v>
      </c>
      <c r="AD551" s="499"/>
      <c r="AF551" s="499"/>
      <c r="AG551" s="540"/>
      <c r="AH551" s="717"/>
      <c r="AI551" s="474"/>
      <c r="AJ551" s="717"/>
    </row>
    <row r="552" spans="1:36" s="472" customFormat="1" ht="34.5" x14ac:dyDescent="0.25">
      <c r="A552" s="525"/>
      <c r="B552" s="692" t="s">
        <v>836</v>
      </c>
      <c r="C552" s="1303" t="s">
        <v>1766</v>
      </c>
      <c r="D552" s="1303"/>
      <c r="E552" s="1303"/>
      <c r="F552" s="693" t="s">
        <v>2334</v>
      </c>
      <c r="G552" s="694">
        <v>65.709999999999994</v>
      </c>
      <c r="H552" s="694" t="s">
        <v>1768</v>
      </c>
      <c r="I552" s="694">
        <v>-76.88</v>
      </c>
      <c r="J552" s="694"/>
      <c r="K552" s="694" t="s">
        <v>2335</v>
      </c>
      <c r="L552" s="695"/>
      <c r="M552" s="696"/>
      <c r="X552" s="674"/>
      <c r="Y552" s="675"/>
      <c r="Z552" s="675"/>
      <c r="AA552" s="499"/>
      <c r="AC552" s="474" t="s">
        <v>1766</v>
      </c>
      <c r="AD552" s="499"/>
      <c r="AF552" s="499"/>
      <c r="AG552" s="540"/>
      <c r="AH552" s="717"/>
      <c r="AI552" s="474"/>
      <c r="AJ552" s="717"/>
    </row>
    <row r="553" spans="1:36" s="472" customFormat="1" ht="23.25" x14ac:dyDescent="0.25">
      <c r="A553" s="533" t="s">
        <v>878</v>
      </c>
      <c r="B553" s="704" t="s">
        <v>2007</v>
      </c>
      <c r="C553" s="1314" t="s">
        <v>2008</v>
      </c>
      <c r="D553" s="1314"/>
      <c r="E553" s="1314"/>
      <c r="F553" s="705" t="s">
        <v>2336</v>
      </c>
      <c r="G553" s="706">
        <v>0</v>
      </c>
      <c r="H553" s="706"/>
      <c r="I553" s="706">
        <v>0</v>
      </c>
      <c r="J553" s="706"/>
      <c r="K553" s="706"/>
      <c r="L553" s="707"/>
      <c r="M553" s="708"/>
      <c r="X553" s="674"/>
      <c r="Y553" s="675"/>
      <c r="Z553" s="675"/>
      <c r="AA553" s="499"/>
      <c r="AC553" s="474"/>
      <c r="AD553" s="499"/>
      <c r="AF553" s="499"/>
      <c r="AG553" s="540" t="s">
        <v>2008</v>
      </c>
      <c r="AH553" s="717"/>
      <c r="AI553" s="474"/>
      <c r="AJ553" s="717"/>
    </row>
    <row r="554" spans="1:36" s="472" customFormat="1" ht="57" x14ac:dyDescent="0.25">
      <c r="A554" s="525"/>
      <c r="B554" s="692" t="s">
        <v>2010</v>
      </c>
      <c r="C554" s="1303" t="s">
        <v>2011</v>
      </c>
      <c r="D554" s="1303"/>
      <c r="E554" s="1303"/>
      <c r="F554" s="693" t="s">
        <v>2337</v>
      </c>
      <c r="G554" s="694">
        <v>183.68</v>
      </c>
      <c r="H554" s="694"/>
      <c r="I554" s="694">
        <v>-214.17</v>
      </c>
      <c r="J554" s="694"/>
      <c r="K554" s="694"/>
      <c r="L554" s="695"/>
      <c r="M554" s="696"/>
      <c r="X554" s="674"/>
      <c r="Y554" s="675"/>
      <c r="Z554" s="675"/>
      <c r="AA554" s="499"/>
      <c r="AC554" s="474" t="s">
        <v>2011</v>
      </c>
      <c r="AD554" s="499"/>
      <c r="AF554" s="499"/>
      <c r="AG554" s="540"/>
      <c r="AH554" s="717"/>
      <c r="AI554" s="474"/>
      <c r="AJ554" s="717"/>
    </row>
    <row r="555" spans="1:36" s="472" customFormat="1" ht="23.25" x14ac:dyDescent="0.25">
      <c r="A555" s="533" t="s">
        <v>878</v>
      </c>
      <c r="B555" s="704" t="s">
        <v>2013</v>
      </c>
      <c r="C555" s="1314" t="s">
        <v>2014</v>
      </c>
      <c r="D555" s="1314"/>
      <c r="E555" s="1314"/>
      <c r="F555" s="705" t="s">
        <v>2338</v>
      </c>
      <c r="G555" s="706">
        <v>0</v>
      </c>
      <c r="H555" s="706"/>
      <c r="I555" s="706">
        <v>0</v>
      </c>
      <c r="J555" s="706"/>
      <c r="K555" s="706"/>
      <c r="L555" s="707"/>
      <c r="M555" s="708"/>
      <c r="X555" s="674"/>
      <c r="Y555" s="675"/>
      <c r="Z555" s="675"/>
      <c r="AA555" s="499"/>
      <c r="AC555" s="474"/>
      <c r="AD555" s="499"/>
      <c r="AF555" s="499"/>
      <c r="AG555" s="540" t="s">
        <v>2014</v>
      </c>
      <c r="AH555" s="717"/>
      <c r="AI555" s="474"/>
      <c r="AJ555" s="717"/>
    </row>
    <row r="556" spans="1:36" s="472" customFormat="1" ht="22.5" x14ac:dyDescent="0.25">
      <c r="A556" s="533" t="s">
        <v>875</v>
      </c>
      <c r="B556" s="704" t="s">
        <v>2016</v>
      </c>
      <c r="C556" s="1314" t="s">
        <v>2017</v>
      </c>
      <c r="D556" s="1314"/>
      <c r="E556" s="1314"/>
      <c r="F556" s="705" t="s">
        <v>1950</v>
      </c>
      <c r="G556" s="706">
        <v>0</v>
      </c>
      <c r="H556" s="706"/>
      <c r="I556" s="706">
        <v>0</v>
      </c>
      <c r="J556" s="706"/>
      <c r="K556" s="706"/>
      <c r="L556" s="707"/>
      <c r="M556" s="708"/>
      <c r="X556" s="674"/>
      <c r="Y556" s="675"/>
      <c r="Z556" s="675"/>
      <c r="AA556" s="499"/>
      <c r="AC556" s="474"/>
      <c r="AD556" s="499"/>
      <c r="AF556" s="499"/>
      <c r="AG556" s="540" t="s">
        <v>2017</v>
      </c>
      <c r="AH556" s="717"/>
      <c r="AI556" s="474"/>
      <c r="AJ556" s="717"/>
    </row>
    <row r="557" spans="1:36" s="472" customFormat="1" ht="45" x14ac:dyDescent="0.25">
      <c r="A557" s="676" t="s">
        <v>1389</v>
      </c>
      <c r="B557" s="677" t="s">
        <v>2041</v>
      </c>
      <c r="C557" s="1304" t="s">
        <v>1269</v>
      </c>
      <c r="D557" s="1304"/>
      <c r="E557" s="1304"/>
      <c r="F557" s="698">
        <v>-3.6</v>
      </c>
      <c r="G557" s="679">
        <v>480</v>
      </c>
      <c r="H557" s="679"/>
      <c r="I557" s="679">
        <v>-1728</v>
      </c>
      <c r="J557" s="679"/>
      <c r="K557" s="680"/>
      <c r="L557" s="681">
        <v>0</v>
      </c>
      <c r="M557" s="681">
        <v>0</v>
      </c>
      <c r="X557" s="674"/>
      <c r="Y557" s="675"/>
      <c r="Z557" s="675"/>
      <c r="AA557" s="499" t="s">
        <v>1269</v>
      </c>
      <c r="AC557" s="474"/>
      <c r="AD557" s="499"/>
      <c r="AF557" s="499"/>
      <c r="AG557" s="540"/>
      <c r="AH557" s="717"/>
      <c r="AI557" s="474"/>
      <c r="AJ557" s="717"/>
    </row>
    <row r="558" spans="1:36" s="472" customFormat="1" ht="15" x14ac:dyDescent="0.25">
      <c r="A558" s="682"/>
      <c r="B558" s="683"/>
      <c r="C558" s="684" t="s">
        <v>2339</v>
      </c>
      <c r="D558" s="685"/>
      <c r="E558" s="685"/>
      <c r="F558" s="685"/>
      <c r="G558" s="685"/>
      <c r="H558" s="685"/>
      <c r="I558" s="685"/>
      <c r="J558" s="685"/>
      <c r="K558" s="685"/>
      <c r="L558" s="685"/>
      <c r="M558" s="686"/>
      <c r="X558" s="674"/>
      <c r="Y558" s="675"/>
      <c r="Z558" s="675"/>
      <c r="AA558" s="499"/>
      <c r="AC558" s="474"/>
      <c r="AD558" s="499"/>
      <c r="AF558" s="499"/>
      <c r="AG558" s="540"/>
      <c r="AH558" s="717"/>
      <c r="AI558" s="474"/>
      <c r="AJ558" s="717"/>
    </row>
    <row r="559" spans="1:36" s="472" customFormat="1" ht="45" x14ac:dyDescent="0.25">
      <c r="A559" s="676" t="s">
        <v>1392</v>
      </c>
      <c r="B559" s="677" t="s">
        <v>2043</v>
      </c>
      <c r="C559" s="1304" t="s">
        <v>1272</v>
      </c>
      <c r="D559" s="1304"/>
      <c r="E559" s="1304"/>
      <c r="F559" s="698">
        <v>-2.5</v>
      </c>
      <c r="G559" s="679">
        <v>2.44</v>
      </c>
      <c r="H559" s="679"/>
      <c r="I559" s="679">
        <v>-6</v>
      </c>
      <c r="J559" s="679"/>
      <c r="K559" s="680"/>
      <c r="L559" s="681">
        <v>0</v>
      </c>
      <c r="M559" s="681">
        <v>0</v>
      </c>
      <c r="X559" s="674"/>
      <c r="Y559" s="675"/>
      <c r="Z559" s="675"/>
      <c r="AA559" s="499" t="s">
        <v>1272</v>
      </c>
      <c r="AC559" s="474"/>
      <c r="AD559" s="499"/>
      <c r="AF559" s="499"/>
      <c r="AG559" s="540"/>
      <c r="AH559" s="717"/>
      <c r="AI559" s="474"/>
      <c r="AJ559" s="717"/>
    </row>
    <row r="560" spans="1:36" s="472" customFormat="1" ht="15" x14ac:dyDescent="0.25">
      <c r="A560" s="682"/>
      <c r="B560" s="683"/>
      <c r="C560" s="684" t="s">
        <v>2340</v>
      </c>
      <c r="D560" s="685"/>
      <c r="E560" s="685"/>
      <c r="F560" s="685"/>
      <c r="G560" s="685"/>
      <c r="H560" s="685"/>
      <c r="I560" s="685"/>
      <c r="J560" s="685"/>
      <c r="K560" s="685"/>
      <c r="L560" s="685"/>
      <c r="M560" s="686"/>
      <c r="X560" s="674"/>
      <c r="Y560" s="675"/>
      <c r="Z560" s="675"/>
      <c r="AA560" s="499"/>
      <c r="AC560" s="474"/>
      <c r="AD560" s="499"/>
      <c r="AF560" s="499"/>
      <c r="AG560" s="540"/>
      <c r="AH560" s="717"/>
      <c r="AI560" s="474"/>
      <c r="AJ560" s="717"/>
    </row>
    <row r="561" spans="1:36" s="472" customFormat="1" ht="45.75" x14ac:dyDescent="0.25">
      <c r="A561" s="676" t="s">
        <v>1394</v>
      </c>
      <c r="B561" s="677" t="s">
        <v>2045</v>
      </c>
      <c r="C561" s="1304" t="s">
        <v>2046</v>
      </c>
      <c r="D561" s="1304"/>
      <c r="E561" s="1304"/>
      <c r="F561" s="698">
        <v>-1.2</v>
      </c>
      <c r="G561" s="679" t="s">
        <v>2047</v>
      </c>
      <c r="H561" s="679" t="s">
        <v>2048</v>
      </c>
      <c r="I561" s="679">
        <v>-13432</v>
      </c>
      <c r="J561" s="679">
        <v>-1801</v>
      </c>
      <c r="K561" s="680" t="s">
        <v>2341</v>
      </c>
      <c r="L561" s="689">
        <v>156.04499999999999</v>
      </c>
      <c r="M561" s="690">
        <v>-187.25</v>
      </c>
      <c r="X561" s="674"/>
      <c r="Y561" s="675"/>
      <c r="Z561" s="675"/>
      <c r="AA561" s="499" t="s">
        <v>2046</v>
      </c>
      <c r="AC561" s="474"/>
      <c r="AD561" s="499"/>
      <c r="AF561" s="499"/>
      <c r="AG561" s="540"/>
      <c r="AH561" s="717"/>
      <c r="AI561" s="474"/>
      <c r="AJ561" s="717"/>
    </row>
    <row r="562" spans="1:36" s="472" customFormat="1" ht="15" x14ac:dyDescent="0.25">
      <c r="A562" s="682"/>
      <c r="B562" s="683"/>
      <c r="C562" s="684" t="s">
        <v>2342</v>
      </c>
      <c r="D562" s="685"/>
      <c r="E562" s="685"/>
      <c r="F562" s="685"/>
      <c r="G562" s="685"/>
      <c r="H562" s="685"/>
      <c r="I562" s="685"/>
      <c r="J562" s="685"/>
      <c r="K562" s="685"/>
      <c r="L562" s="685"/>
      <c r="M562" s="686"/>
      <c r="X562" s="674"/>
      <c r="Y562" s="675"/>
      <c r="Z562" s="675"/>
      <c r="AA562" s="499"/>
      <c r="AC562" s="474"/>
      <c r="AD562" s="499"/>
      <c r="AF562" s="499"/>
      <c r="AG562" s="540"/>
      <c r="AH562" s="717"/>
      <c r="AI562" s="474"/>
      <c r="AJ562" s="717"/>
    </row>
    <row r="563" spans="1:36" s="472" customFormat="1" ht="15" x14ac:dyDescent="0.25">
      <c r="A563" s="560"/>
      <c r="B563" s="683"/>
      <c r="C563" s="684" t="s">
        <v>2051</v>
      </c>
      <c r="D563" s="685"/>
      <c r="E563" s="685"/>
      <c r="F563" s="685"/>
      <c r="G563" s="685"/>
      <c r="H563" s="685"/>
      <c r="I563" s="685"/>
      <c r="J563" s="685"/>
      <c r="K563" s="685"/>
      <c r="L563" s="685"/>
      <c r="M563" s="687"/>
      <c r="X563" s="674"/>
      <c r="Y563" s="675"/>
      <c r="Z563" s="675"/>
      <c r="AA563" s="499"/>
      <c r="AC563" s="474"/>
      <c r="AD563" s="499"/>
      <c r="AF563" s="499"/>
      <c r="AG563" s="540"/>
      <c r="AH563" s="717"/>
      <c r="AI563" s="474"/>
      <c r="AJ563" s="717"/>
    </row>
    <row r="564" spans="1:36" s="472" customFormat="1" ht="33.75" x14ac:dyDescent="0.25">
      <c r="A564" s="560"/>
      <c r="B564" s="691" t="s">
        <v>1670</v>
      </c>
      <c r="C564" s="1301" t="s">
        <v>1671</v>
      </c>
      <c r="D564" s="1301"/>
      <c r="E564" s="1301"/>
      <c r="F564" s="1301"/>
      <c r="G564" s="1301"/>
      <c r="H564" s="1301"/>
      <c r="I564" s="1301"/>
      <c r="J564" s="1301"/>
      <c r="K564" s="1301"/>
      <c r="L564" s="1301"/>
      <c r="M564" s="1302"/>
      <c r="X564" s="674"/>
      <c r="Y564" s="675"/>
      <c r="Z564" s="675"/>
      <c r="AA564" s="499"/>
      <c r="AB564" s="509" t="s">
        <v>1671</v>
      </c>
      <c r="AC564" s="474"/>
      <c r="AD564" s="499"/>
      <c r="AF564" s="499"/>
      <c r="AG564" s="540"/>
      <c r="AH564" s="717"/>
      <c r="AI564" s="474"/>
      <c r="AJ564" s="717"/>
    </row>
    <row r="565" spans="1:36" s="472" customFormat="1" ht="23.25" x14ac:dyDescent="0.25">
      <c r="A565" s="525"/>
      <c r="B565" s="692" t="s">
        <v>1898</v>
      </c>
      <c r="C565" s="1303" t="s">
        <v>1899</v>
      </c>
      <c r="D565" s="1303"/>
      <c r="E565" s="1303"/>
      <c r="F565" s="693" t="s">
        <v>2343</v>
      </c>
      <c r="G565" s="694" t="s">
        <v>1901</v>
      </c>
      <c r="H565" s="694"/>
      <c r="I565" s="694">
        <v>-1801.35</v>
      </c>
      <c r="J565" s="694">
        <v>-1801.35</v>
      </c>
      <c r="K565" s="694"/>
      <c r="L565" s="695"/>
      <c r="M565" s="696"/>
      <c r="X565" s="674"/>
      <c r="Y565" s="675"/>
      <c r="Z565" s="675"/>
      <c r="AA565" s="499"/>
      <c r="AC565" s="474" t="s">
        <v>1899</v>
      </c>
      <c r="AD565" s="499"/>
      <c r="AF565" s="499"/>
      <c r="AG565" s="540"/>
      <c r="AH565" s="717"/>
      <c r="AI565" s="474"/>
      <c r="AJ565" s="717"/>
    </row>
    <row r="566" spans="1:36" s="472" customFormat="1" ht="23.25" x14ac:dyDescent="0.25">
      <c r="A566" s="525"/>
      <c r="B566" s="692" t="s">
        <v>651</v>
      </c>
      <c r="C566" s="1303" t="s">
        <v>1676</v>
      </c>
      <c r="D566" s="1303"/>
      <c r="E566" s="1303"/>
      <c r="F566" s="693" t="s">
        <v>2344</v>
      </c>
      <c r="G566" s="694">
        <v>0</v>
      </c>
      <c r="H566" s="694">
        <v>0</v>
      </c>
      <c r="I566" s="694">
        <v>0</v>
      </c>
      <c r="J566" s="694"/>
      <c r="K566" s="694">
        <v>0</v>
      </c>
      <c r="L566" s="695"/>
      <c r="M566" s="696"/>
      <c r="X566" s="674"/>
      <c r="Y566" s="675"/>
      <c r="Z566" s="675"/>
      <c r="AA566" s="499"/>
      <c r="AC566" s="474" t="s">
        <v>1676</v>
      </c>
      <c r="AD566" s="499"/>
      <c r="AF566" s="499"/>
      <c r="AG566" s="540"/>
      <c r="AH566" s="717"/>
      <c r="AI566" s="474"/>
      <c r="AJ566" s="717"/>
    </row>
    <row r="567" spans="1:36" s="472" customFormat="1" ht="45.75" x14ac:dyDescent="0.25">
      <c r="A567" s="525"/>
      <c r="B567" s="692" t="s">
        <v>2054</v>
      </c>
      <c r="C567" s="1303" t="s">
        <v>2055</v>
      </c>
      <c r="D567" s="1303"/>
      <c r="E567" s="1303"/>
      <c r="F567" s="693" t="s">
        <v>2345</v>
      </c>
      <c r="G567" s="694">
        <v>179.46</v>
      </c>
      <c r="H567" s="694" t="s">
        <v>2057</v>
      </c>
      <c r="I567" s="694">
        <v>-1552.33</v>
      </c>
      <c r="J567" s="694"/>
      <c r="K567" s="694" t="s">
        <v>2346</v>
      </c>
      <c r="L567" s="695"/>
      <c r="M567" s="696"/>
      <c r="X567" s="674"/>
      <c r="Y567" s="675"/>
      <c r="Z567" s="675"/>
      <c r="AA567" s="499"/>
      <c r="AC567" s="474" t="s">
        <v>2055</v>
      </c>
      <c r="AD567" s="499"/>
      <c r="AF567" s="499"/>
      <c r="AG567" s="540"/>
      <c r="AH567" s="717"/>
      <c r="AI567" s="474"/>
      <c r="AJ567" s="717"/>
    </row>
    <row r="568" spans="1:36" s="472" customFormat="1" ht="34.5" x14ac:dyDescent="0.25">
      <c r="A568" s="525"/>
      <c r="B568" s="692" t="s">
        <v>1678</v>
      </c>
      <c r="C568" s="1303" t="s">
        <v>1679</v>
      </c>
      <c r="D568" s="1303"/>
      <c r="E568" s="1303"/>
      <c r="F568" s="693" t="s">
        <v>2347</v>
      </c>
      <c r="G568" s="694">
        <v>111.99</v>
      </c>
      <c r="H568" s="694" t="s">
        <v>1681</v>
      </c>
      <c r="I568" s="694">
        <v>-25.76</v>
      </c>
      <c r="J568" s="694"/>
      <c r="K568" s="694" t="s">
        <v>2348</v>
      </c>
      <c r="L568" s="695"/>
      <c r="M568" s="696"/>
      <c r="X568" s="674"/>
      <c r="Y568" s="675"/>
      <c r="Z568" s="675"/>
      <c r="AA568" s="499"/>
      <c r="AC568" s="474" t="s">
        <v>1679</v>
      </c>
      <c r="AD568" s="499"/>
      <c r="AF568" s="499"/>
      <c r="AG568" s="540"/>
      <c r="AH568" s="717"/>
      <c r="AI568" s="474"/>
      <c r="AJ568" s="717"/>
    </row>
    <row r="569" spans="1:36" s="472" customFormat="1" ht="34.5" x14ac:dyDescent="0.25">
      <c r="A569" s="525"/>
      <c r="B569" s="692" t="s">
        <v>2061</v>
      </c>
      <c r="C569" s="1303" t="s">
        <v>2062</v>
      </c>
      <c r="D569" s="1303"/>
      <c r="E569" s="1303"/>
      <c r="F569" s="693" t="s">
        <v>2349</v>
      </c>
      <c r="G569" s="694">
        <v>6.9</v>
      </c>
      <c r="H569" s="694" t="s">
        <v>2064</v>
      </c>
      <c r="I569" s="694">
        <v>-30.98</v>
      </c>
      <c r="J569" s="694"/>
      <c r="K569" s="694" t="s">
        <v>2350</v>
      </c>
      <c r="L569" s="695"/>
      <c r="M569" s="696"/>
      <c r="X569" s="674"/>
      <c r="Y569" s="675"/>
      <c r="Z569" s="675"/>
      <c r="AA569" s="499"/>
      <c r="AC569" s="474" t="s">
        <v>2062</v>
      </c>
      <c r="AD569" s="499"/>
      <c r="AF569" s="499"/>
      <c r="AG569" s="540"/>
      <c r="AH569" s="717"/>
      <c r="AI569" s="474"/>
      <c r="AJ569" s="717"/>
    </row>
    <row r="570" spans="1:36" s="472" customFormat="1" ht="34.5" x14ac:dyDescent="0.25">
      <c r="A570" s="525"/>
      <c r="B570" s="692" t="s">
        <v>2066</v>
      </c>
      <c r="C570" s="1303" t="s">
        <v>2067</v>
      </c>
      <c r="D570" s="1303"/>
      <c r="E570" s="1303"/>
      <c r="F570" s="693" t="s">
        <v>2351</v>
      </c>
      <c r="G570" s="694">
        <v>80.349999999999994</v>
      </c>
      <c r="H570" s="694" t="s">
        <v>2069</v>
      </c>
      <c r="I570" s="694">
        <v>-3575.58</v>
      </c>
      <c r="J570" s="694"/>
      <c r="K570" s="694" t="s">
        <v>2352</v>
      </c>
      <c r="L570" s="695"/>
      <c r="M570" s="696"/>
      <c r="X570" s="674"/>
      <c r="Y570" s="675"/>
      <c r="Z570" s="675"/>
      <c r="AA570" s="499"/>
      <c r="AC570" s="474" t="s">
        <v>2067</v>
      </c>
      <c r="AD570" s="499"/>
      <c r="AF570" s="499"/>
      <c r="AG570" s="540"/>
      <c r="AH570" s="717"/>
      <c r="AI570" s="474"/>
      <c r="AJ570" s="717"/>
    </row>
    <row r="571" spans="1:36" s="472" customFormat="1" ht="34.5" x14ac:dyDescent="0.25">
      <c r="A571" s="525"/>
      <c r="B571" s="692" t="s">
        <v>836</v>
      </c>
      <c r="C571" s="1303" t="s">
        <v>1766</v>
      </c>
      <c r="D571" s="1303"/>
      <c r="E571" s="1303"/>
      <c r="F571" s="693" t="s">
        <v>2353</v>
      </c>
      <c r="G571" s="694">
        <v>65.709999999999994</v>
      </c>
      <c r="H571" s="694" t="s">
        <v>1768</v>
      </c>
      <c r="I571" s="694">
        <v>-34.83</v>
      </c>
      <c r="J571" s="694"/>
      <c r="K571" s="694" t="s">
        <v>2354</v>
      </c>
      <c r="L571" s="695"/>
      <c r="M571" s="696"/>
      <c r="X571" s="674"/>
      <c r="Y571" s="675"/>
      <c r="Z571" s="675"/>
      <c r="AA571" s="499"/>
      <c r="AC571" s="474" t="s">
        <v>1766</v>
      </c>
      <c r="AD571" s="499"/>
      <c r="AF571" s="499"/>
      <c r="AG571" s="540"/>
      <c r="AH571" s="717"/>
      <c r="AI571" s="474"/>
      <c r="AJ571" s="717"/>
    </row>
    <row r="572" spans="1:36" s="472" customFormat="1" ht="23.25" x14ac:dyDescent="0.25">
      <c r="A572" s="533" t="s">
        <v>875</v>
      </c>
      <c r="B572" s="704" t="s">
        <v>1770</v>
      </c>
      <c r="C572" s="1314" t="s">
        <v>1272</v>
      </c>
      <c r="D572" s="1314"/>
      <c r="E572" s="1314"/>
      <c r="F572" s="705" t="s">
        <v>1950</v>
      </c>
      <c r="G572" s="706">
        <v>2.44</v>
      </c>
      <c r="H572" s="706"/>
      <c r="I572" s="706">
        <v>0</v>
      </c>
      <c r="J572" s="706"/>
      <c r="K572" s="706"/>
      <c r="L572" s="707"/>
      <c r="M572" s="708"/>
      <c r="X572" s="674"/>
      <c r="Y572" s="675"/>
      <c r="Z572" s="675"/>
      <c r="AA572" s="499"/>
      <c r="AC572" s="474"/>
      <c r="AD572" s="499"/>
      <c r="AF572" s="499"/>
      <c r="AG572" s="540" t="s">
        <v>1272</v>
      </c>
      <c r="AH572" s="717"/>
      <c r="AI572" s="474"/>
      <c r="AJ572" s="717"/>
    </row>
    <row r="573" spans="1:36" s="472" customFormat="1" ht="23.25" x14ac:dyDescent="0.25">
      <c r="A573" s="525"/>
      <c r="B573" s="692" t="s">
        <v>2073</v>
      </c>
      <c r="C573" s="1303" t="s">
        <v>2074</v>
      </c>
      <c r="D573" s="1303"/>
      <c r="E573" s="1303"/>
      <c r="F573" s="693" t="s">
        <v>2075</v>
      </c>
      <c r="G573" s="694">
        <v>30030</v>
      </c>
      <c r="H573" s="694"/>
      <c r="I573" s="694">
        <v>-3</v>
      </c>
      <c r="J573" s="694"/>
      <c r="K573" s="694"/>
      <c r="L573" s="695"/>
      <c r="M573" s="696"/>
      <c r="X573" s="674"/>
      <c r="Y573" s="675"/>
      <c r="Z573" s="675"/>
      <c r="AA573" s="499"/>
      <c r="AC573" s="474" t="s">
        <v>2074</v>
      </c>
      <c r="AD573" s="499"/>
      <c r="AF573" s="499"/>
      <c r="AG573" s="540"/>
      <c r="AH573" s="717"/>
      <c r="AI573" s="474"/>
      <c r="AJ573" s="717"/>
    </row>
    <row r="574" spans="1:36" s="472" customFormat="1" ht="23.25" x14ac:dyDescent="0.25">
      <c r="A574" s="525"/>
      <c r="B574" s="692" t="s">
        <v>1838</v>
      </c>
      <c r="C574" s="1303" t="s">
        <v>1839</v>
      </c>
      <c r="D574" s="1303"/>
      <c r="E574" s="1303"/>
      <c r="F574" s="693" t="s">
        <v>2355</v>
      </c>
      <c r="G574" s="694">
        <v>9040.01</v>
      </c>
      <c r="H574" s="694"/>
      <c r="I574" s="694">
        <v>-21.7</v>
      </c>
      <c r="J574" s="694"/>
      <c r="K574" s="694"/>
      <c r="L574" s="695"/>
      <c r="M574" s="696"/>
      <c r="X574" s="674"/>
      <c r="Y574" s="675"/>
      <c r="Z574" s="675"/>
      <c r="AA574" s="499"/>
      <c r="AC574" s="474" t="s">
        <v>1839</v>
      </c>
      <c r="AD574" s="499"/>
      <c r="AF574" s="499"/>
      <c r="AG574" s="540"/>
      <c r="AH574" s="717"/>
      <c r="AI574" s="474"/>
      <c r="AJ574" s="717"/>
    </row>
    <row r="575" spans="1:36" s="472" customFormat="1" ht="45.75" x14ac:dyDescent="0.25">
      <c r="A575" s="525"/>
      <c r="B575" s="692" t="s">
        <v>2077</v>
      </c>
      <c r="C575" s="1303" t="s">
        <v>2078</v>
      </c>
      <c r="D575" s="1303"/>
      <c r="E575" s="1303"/>
      <c r="F575" s="693" t="s">
        <v>2356</v>
      </c>
      <c r="G575" s="694">
        <v>67.099999999999994</v>
      </c>
      <c r="H575" s="694"/>
      <c r="I575" s="694">
        <v>-80.52</v>
      </c>
      <c r="J575" s="694"/>
      <c r="K575" s="694"/>
      <c r="L575" s="695"/>
      <c r="M575" s="696"/>
      <c r="X575" s="674"/>
      <c r="Y575" s="675"/>
      <c r="Z575" s="675"/>
      <c r="AA575" s="499"/>
      <c r="AC575" s="474" t="s">
        <v>2078</v>
      </c>
      <c r="AD575" s="499"/>
      <c r="AF575" s="499"/>
      <c r="AG575" s="540"/>
      <c r="AH575" s="717"/>
      <c r="AI575" s="474"/>
      <c r="AJ575" s="717"/>
    </row>
    <row r="576" spans="1:36" s="472" customFormat="1" ht="23.25" x14ac:dyDescent="0.25">
      <c r="A576" s="533" t="s">
        <v>875</v>
      </c>
      <c r="B576" s="704" t="s">
        <v>2080</v>
      </c>
      <c r="C576" s="1314" t="s">
        <v>2081</v>
      </c>
      <c r="D576" s="1314"/>
      <c r="E576" s="1314"/>
      <c r="F576" s="705" t="s">
        <v>1950</v>
      </c>
      <c r="G576" s="706">
        <v>0</v>
      </c>
      <c r="H576" s="706"/>
      <c r="I576" s="706">
        <v>0</v>
      </c>
      <c r="J576" s="706"/>
      <c r="K576" s="706"/>
      <c r="L576" s="707"/>
      <c r="M576" s="708"/>
      <c r="X576" s="674"/>
      <c r="Y576" s="675"/>
      <c r="Z576" s="675"/>
      <c r="AA576" s="499"/>
      <c r="AC576" s="474"/>
      <c r="AD576" s="499"/>
      <c r="AF576" s="499"/>
      <c r="AG576" s="540" t="s">
        <v>2081</v>
      </c>
      <c r="AH576" s="717"/>
      <c r="AI576" s="474"/>
      <c r="AJ576" s="717"/>
    </row>
    <row r="577" spans="1:36" s="472" customFormat="1" ht="34.5" x14ac:dyDescent="0.25">
      <c r="A577" s="533" t="s">
        <v>875</v>
      </c>
      <c r="B577" s="704" t="s">
        <v>2082</v>
      </c>
      <c r="C577" s="1314" t="s">
        <v>2083</v>
      </c>
      <c r="D577" s="1314"/>
      <c r="E577" s="1314"/>
      <c r="F577" s="705" t="s">
        <v>1950</v>
      </c>
      <c r="G577" s="706">
        <v>412</v>
      </c>
      <c r="H577" s="706"/>
      <c r="I577" s="706">
        <v>0</v>
      </c>
      <c r="J577" s="706"/>
      <c r="K577" s="706"/>
      <c r="L577" s="707"/>
      <c r="M577" s="708"/>
      <c r="X577" s="674"/>
      <c r="Y577" s="675"/>
      <c r="Z577" s="675"/>
      <c r="AA577" s="499"/>
      <c r="AC577" s="474"/>
      <c r="AD577" s="499"/>
      <c r="AF577" s="499"/>
      <c r="AG577" s="540" t="s">
        <v>2083</v>
      </c>
      <c r="AH577" s="717"/>
      <c r="AI577" s="474"/>
      <c r="AJ577" s="717"/>
    </row>
    <row r="578" spans="1:36" s="472" customFormat="1" ht="45.75" x14ac:dyDescent="0.25">
      <c r="A578" s="525" t="s">
        <v>2084</v>
      </c>
      <c r="B578" s="692" t="s">
        <v>2085</v>
      </c>
      <c r="C578" s="1303" t="s">
        <v>2086</v>
      </c>
      <c r="D578" s="1303"/>
      <c r="E578" s="1303"/>
      <c r="F578" s="693" t="s">
        <v>2357</v>
      </c>
      <c r="G578" s="694">
        <v>1553</v>
      </c>
      <c r="H578" s="694"/>
      <c r="I578" s="694">
        <v>-2422.6799999999998</v>
      </c>
      <c r="J578" s="694"/>
      <c r="K578" s="694"/>
      <c r="L578" s="695"/>
      <c r="M578" s="696"/>
      <c r="X578" s="674"/>
      <c r="Y578" s="675"/>
      <c r="Z578" s="675"/>
      <c r="AA578" s="499"/>
      <c r="AC578" s="474"/>
      <c r="AD578" s="499"/>
      <c r="AF578" s="499"/>
      <c r="AG578" s="540"/>
      <c r="AH578" s="717"/>
      <c r="AI578" s="474" t="s">
        <v>2086</v>
      </c>
      <c r="AJ578" s="717"/>
    </row>
    <row r="579" spans="1:36" s="472" customFormat="1" ht="45.75" x14ac:dyDescent="0.25">
      <c r="A579" s="711" t="s">
        <v>1951</v>
      </c>
      <c r="B579" s="712" t="s">
        <v>2085</v>
      </c>
      <c r="C579" s="1315" t="s">
        <v>2086</v>
      </c>
      <c r="D579" s="1315"/>
      <c r="E579" s="1315"/>
      <c r="F579" s="713" t="s">
        <v>2358</v>
      </c>
      <c r="G579" s="714">
        <v>1553</v>
      </c>
      <c r="H579" s="714"/>
      <c r="I579" s="714">
        <v>-24226.799999999999</v>
      </c>
      <c r="J579" s="714"/>
      <c r="K579" s="714"/>
      <c r="L579" s="715"/>
      <c r="M579" s="716"/>
      <c r="X579" s="674"/>
      <c r="Y579" s="675"/>
      <c r="Z579" s="675"/>
      <c r="AA579" s="499"/>
      <c r="AC579" s="474"/>
      <c r="AD579" s="499"/>
      <c r="AF579" s="499"/>
      <c r="AG579" s="540"/>
      <c r="AH579" s="717"/>
      <c r="AI579" s="474"/>
      <c r="AJ579" s="717" t="s">
        <v>2086</v>
      </c>
    </row>
    <row r="580" spans="1:36" s="472" customFormat="1" ht="23.25" x14ac:dyDescent="0.25">
      <c r="A580" s="533" t="s">
        <v>878</v>
      </c>
      <c r="B580" s="704" t="s">
        <v>2089</v>
      </c>
      <c r="C580" s="1314" t="s">
        <v>2090</v>
      </c>
      <c r="D580" s="1314"/>
      <c r="E580" s="1314"/>
      <c r="F580" s="705" t="s">
        <v>2359</v>
      </c>
      <c r="G580" s="706">
        <v>0</v>
      </c>
      <c r="H580" s="706"/>
      <c r="I580" s="706">
        <v>0</v>
      </c>
      <c r="J580" s="706"/>
      <c r="K580" s="706"/>
      <c r="L580" s="707"/>
      <c r="M580" s="708"/>
      <c r="X580" s="674"/>
      <c r="Y580" s="675"/>
      <c r="Z580" s="675"/>
      <c r="AA580" s="499"/>
      <c r="AC580" s="474"/>
      <c r="AD580" s="499"/>
      <c r="AF580" s="499"/>
      <c r="AG580" s="540" t="s">
        <v>2090</v>
      </c>
      <c r="AH580" s="717"/>
      <c r="AI580" s="474"/>
      <c r="AJ580" s="717"/>
    </row>
    <row r="581" spans="1:36" s="472" customFormat="1" ht="23.25" x14ac:dyDescent="0.25">
      <c r="A581" s="525"/>
      <c r="B581" s="692" t="s">
        <v>2092</v>
      </c>
      <c r="C581" s="1303" t="s">
        <v>2093</v>
      </c>
      <c r="D581" s="1303"/>
      <c r="E581" s="1303"/>
      <c r="F581" s="693" t="s">
        <v>2360</v>
      </c>
      <c r="G581" s="694">
        <v>176.1</v>
      </c>
      <c r="H581" s="694"/>
      <c r="I581" s="694">
        <v>-169.06</v>
      </c>
      <c r="J581" s="694"/>
      <c r="K581" s="694"/>
      <c r="L581" s="695"/>
      <c r="M581" s="696"/>
      <c r="X581" s="674"/>
      <c r="Y581" s="675"/>
      <c r="Z581" s="675"/>
      <c r="AA581" s="499"/>
      <c r="AC581" s="474" t="s">
        <v>2093</v>
      </c>
      <c r="AD581" s="499"/>
      <c r="AF581" s="499"/>
      <c r="AG581" s="540"/>
      <c r="AH581" s="717"/>
      <c r="AI581" s="474"/>
      <c r="AJ581" s="717"/>
    </row>
    <row r="582" spans="1:36" s="472" customFormat="1" ht="23.25" x14ac:dyDescent="0.25">
      <c r="A582" s="525"/>
      <c r="B582" s="692" t="s">
        <v>2095</v>
      </c>
      <c r="C582" s="1303" t="s">
        <v>2096</v>
      </c>
      <c r="D582" s="1303"/>
      <c r="E582" s="1303"/>
      <c r="F582" s="693" t="s">
        <v>2361</v>
      </c>
      <c r="G582" s="694">
        <v>207.8</v>
      </c>
      <c r="H582" s="694"/>
      <c r="I582" s="694">
        <v>-194.5</v>
      </c>
      <c r="J582" s="694"/>
      <c r="K582" s="694"/>
      <c r="L582" s="695"/>
      <c r="M582" s="696"/>
      <c r="X582" s="674"/>
      <c r="Y582" s="675"/>
      <c r="Z582" s="675"/>
      <c r="AA582" s="499"/>
      <c r="AC582" s="474" t="s">
        <v>2096</v>
      </c>
      <c r="AD582" s="499"/>
      <c r="AF582" s="499"/>
      <c r="AG582" s="540"/>
      <c r="AH582" s="717"/>
      <c r="AI582" s="474"/>
      <c r="AJ582" s="717"/>
    </row>
    <row r="583" spans="1:36" s="472" customFormat="1" ht="23.25" x14ac:dyDescent="0.25">
      <c r="A583" s="525"/>
      <c r="B583" s="692" t="s">
        <v>2098</v>
      </c>
      <c r="C583" s="1303" t="s">
        <v>2099</v>
      </c>
      <c r="D583" s="1303"/>
      <c r="E583" s="1303"/>
      <c r="F583" s="693" t="s">
        <v>2362</v>
      </c>
      <c r="G583" s="694">
        <v>3468.64</v>
      </c>
      <c r="H583" s="694"/>
      <c r="I583" s="694">
        <v>-832.47</v>
      </c>
      <c r="J583" s="694"/>
      <c r="K583" s="694"/>
      <c r="L583" s="695"/>
      <c r="M583" s="696"/>
      <c r="X583" s="674"/>
      <c r="Y583" s="675"/>
      <c r="Z583" s="675"/>
      <c r="AA583" s="499"/>
      <c r="AC583" s="474" t="s">
        <v>2099</v>
      </c>
      <c r="AD583" s="499"/>
      <c r="AF583" s="499"/>
      <c r="AG583" s="540"/>
      <c r="AH583" s="717"/>
      <c r="AI583" s="474"/>
      <c r="AJ583" s="717"/>
    </row>
    <row r="584" spans="1:36" s="472" customFormat="1" ht="23.25" x14ac:dyDescent="0.25">
      <c r="A584" s="533" t="s">
        <v>878</v>
      </c>
      <c r="B584" s="704" t="s">
        <v>2101</v>
      </c>
      <c r="C584" s="1314" t="s">
        <v>2102</v>
      </c>
      <c r="D584" s="1314"/>
      <c r="E584" s="1314"/>
      <c r="F584" s="705" t="s">
        <v>2363</v>
      </c>
      <c r="G584" s="706">
        <v>0</v>
      </c>
      <c r="H584" s="706"/>
      <c r="I584" s="706">
        <v>0</v>
      </c>
      <c r="J584" s="706"/>
      <c r="K584" s="706"/>
      <c r="L584" s="707"/>
      <c r="M584" s="708"/>
      <c r="X584" s="674"/>
      <c r="Y584" s="675"/>
      <c r="Z584" s="675"/>
      <c r="AA584" s="499"/>
      <c r="AC584" s="474"/>
      <c r="AD584" s="499"/>
      <c r="AF584" s="499"/>
      <c r="AG584" s="540" t="s">
        <v>2102</v>
      </c>
      <c r="AH584" s="717"/>
      <c r="AI584" s="474"/>
      <c r="AJ584" s="717"/>
    </row>
    <row r="585" spans="1:36" s="472" customFormat="1" ht="34.5" x14ac:dyDescent="0.25">
      <c r="A585" s="525"/>
      <c r="B585" s="692" t="s">
        <v>2104</v>
      </c>
      <c r="C585" s="1303" t="s">
        <v>2105</v>
      </c>
      <c r="D585" s="1303"/>
      <c r="E585" s="1303"/>
      <c r="F585" s="693" t="s">
        <v>2364</v>
      </c>
      <c r="G585" s="694">
        <v>11.99</v>
      </c>
      <c r="H585" s="694"/>
      <c r="I585" s="694">
        <v>-43.16</v>
      </c>
      <c r="J585" s="694"/>
      <c r="K585" s="694"/>
      <c r="L585" s="695"/>
      <c r="M585" s="696"/>
      <c r="X585" s="674"/>
      <c r="Y585" s="675"/>
      <c r="Z585" s="675"/>
      <c r="AA585" s="499"/>
      <c r="AC585" s="474" t="s">
        <v>2105</v>
      </c>
      <c r="AD585" s="499"/>
      <c r="AF585" s="499"/>
      <c r="AG585" s="540"/>
      <c r="AH585" s="717"/>
      <c r="AI585" s="474"/>
      <c r="AJ585" s="717"/>
    </row>
    <row r="586" spans="1:36" s="472" customFormat="1" ht="45.75" x14ac:dyDescent="0.25">
      <c r="A586" s="525"/>
      <c r="B586" s="692" t="s">
        <v>2107</v>
      </c>
      <c r="C586" s="1303" t="s">
        <v>2108</v>
      </c>
      <c r="D586" s="1303"/>
      <c r="E586" s="1303"/>
      <c r="F586" s="693" t="s">
        <v>2365</v>
      </c>
      <c r="G586" s="694">
        <v>272.62</v>
      </c>
      <c r="H586" s="694"/>
      <c r="I586" s="694">
        <v>-16.36</v>
      </c>
      <c r="J586" s="694"/>
      <c r="K586" s="694"/>
      <c r="L586" s="695"/>
      <c r="M586" s="696"/>
      <c r="X586" s="674"/>
      <c r="Y586" s="675"/>
      <c r="Z586" s="675"/>
      <c r="AA586" s="499"/>
      <c r="AC586" s="474" t="s">
        <v>2108</v>
      </c>
      <c r="AD586" s="499"/>
      <c r="AF586" s="499"/>
      <c r="AG586" s="540"/>
      <c r="AH586" s="717"/>
      <c r="AI586" s="474"/>
      <c r="AJ586" s="717"/>
    </row>
    <row r="587" spans="1:36" s="472" customFormat="1" ht="57" x14ac:dyDescent="0.25">
      <c r="A587" s="525"/>
      <c r="B587" s="692" t="s">
        <v>2110</v>
      </c>
      <c r="C587" s="1303" t="s">
        <v>2111</v>
      </c>
      <c r="D587" s="1303"/>
      <c r="E587" s="1303"/>
      <c r="F587" s="693" t="s">
        <v>2366</v>
      </c>
      <c r="G587" s="694">
        <v>156.83000000000001</v>
      </c>
      <c r="H587" s="694"/>
      <c r="I587" s="694">
        <v>-18.82</v>
      </c>
      <c r="J587" s="694"/>
      <c r="K587" s="694"/>
      <c r="L587" s="695"/>
      <c r="M587" s="696"/>
      <c r="X587" s="674"/>
      <c r="Y587" s="675"/>
      <c r="Z587" s="675"/>
      <c r="AA587" s="499"/>
      <c r="AC587" s="474" t="s">
        <v>2111</v>
      </c>
      <c r="AD587" s="499"/>
      <c r="AF587" s="499"/>
      <c r="AG587" s="540"/>
      <c r="AH587" s="717"/>
      <c r="AI587" s="474"/>
      <c r="AJ587" s="717"/>
    </row>
    <row r="588" spans="1:36" s="472" customFormat="1" ht="23.25" x14ac:dyDescent="0.25">
      <c r="A588" s="533" t="s">
        <v>878</v>
      </c>
      <c r="B588" s="704" t="s">
        <v>2113</v>
      </c>
      <c r="C588" s="1314" t="s">
        <v>2114</v>
      </c>
      <c r="D588" s="1314"/>
      <c r="E588" s="1314"/>
      <c r="F588" s="705" t="s">
        <v>2367</v>
      </c>
      <c r="G588" s="706">
        <v>0</v>
      </c>
      <c r="H588" s="706"/>
      <c r="I588" s="706">
        <v>0</v>
      </c>
      <c r="J588" s="706"/>
      <c r="K588" s="706"/>
      <c r="L588" s="707"/>
      <c r="M588" s="708"/>
      <c r="X588" s="674"/>
      <c r="Y588" s="675"/>
      <c r="Z588" s="675"/>
      <c r="AA588" s="499"/>
      <c r="AC588" s="474"/>
      <c r="AD588" s="499"/>
      <c r="AF588" s="499"/>
      <c r="AG588" s="540" t="s">
        <v>2114</v>
      </c>
      <c r="AH588" s="717"/>
      <c r="AI588" s="474"/>
      <c r="AJ588" s="717"/>
    </row>
    <row r="589" spans="1:36" s="472" customFormat="1" ht="45" x14ac:dyDescent="0.25">
      <c r="A589" s="676" t="s">
        <v>1396</v>
      </c>
      <c r="B589" s="677" t="s">
        <v>2041</v>
      </c>
      <c r="C589" s="1304" t="s">
        <v>1269</v>
      </c>
      <c r="D589" s="1304"/>
      <c r="E589" s="1304"/>
      <c r="F589" s="688">
        <v>-6</v>
      </c>
      <c r="G589" s="679">
        <v>480</v>
      </c>
      <c r="H589" s="679"/>
      <c r="I589" s="679">
        <v>-2880</v>
      </c>
      <c r="J589" s="679"/>
      <c r="K589" s="680"/>
      <c r="L589" s="681">
        <v>0</v>
      </c>
      <c r="M589" s="681">
        <v>0</v>
      </c>
      <c r="X589" s="674"/>
      <c r="Y589" s="675"/>
      <c r="Z589" s="675"/>
      <c r="AA589" s="499" t="s">
        <v>1269</v>
      </c>
      <c r="AC589" s="474"/>
      <c r="AD589" s="499"/>
      <c r="AF589" s="499"/>
      <c r="AG589" s="540"/>
      <c r="AH589" s="717"/>
      <c r="AI589" s="474"/>
      <c r="AJ589" s="717"/>
    </row>
    <row r="590" spans="1:36" s="472" customFormat="1" ht="15" x14ac:dyDescent="0.25">
      <c r="A590" s="682"/>
      <c r="B590" s="683"/>
      <c r="C590" s="684" t="s">
        <v>2368</v>
      </c>
      <c r="D590" s="685"/>
      <c r="E590" s="685"/>
      <c r="F590" s="685"/>
      <c r="G590" s="685"/>
      <c r="H590" s="685"/>
      <c r="I590" s="685"/>
      <c r="J590" s="685"/>
      <c r="K590" s="685"/>
      <c r="L590" s="685"/>
      <c r="M590" s="686"/>
      <c r="X590" s="674"/>
      <c r="Y590" s="675"/>
      <c r="Z590" s="675"/>
      <c r="AA590" s="499"/>
      <c r="AC590" s="474"/>
      <c r="AD590" s="499"/>
      <c r="AF590" s="499"/>
      <c r="AG590" s="540"/>
      <c r="AH590" s="717"/>
      <c r="AI590" s="474"/>
      <c r="AJ590" s="717"/>
    </row>
    <row r="591" spans="1:36" s="472" customFormat="1" ht="45" x14ac:dyDescent="0.25">
      <c r="A591" s="676" t="s">
        <v>1399</v>
      </c>
      <c r="B591" s="677" t="s">
        <v>2043</v>
      </c>
      <c r="C591" s="1304" t="s">
        <v>1272</v>
      </c>
      <c r="D591" s="1304"/>
      <c r="E591" s="1304"/>
      <c r="F591" s="698">
        <v>-2.4</v>
      </c>
      <c r="G591" s="679">
        <v>2.44</v>
      </c>
      <c r="H591" s="679"/>
      <c r="I591" s="679">
        <v>-6</v>
      </c>
      <c r="J591" s="679"/>
      <c r="K591" s="680"/>
      <c r="L591" s="681">
        <v>0</v>
      </c>
      <c r="M591" s="681">
        <v>0</v>
      </c>
      <c r="X591" s="674"/>
      <c r="Y591" s="675"/>
      <c r="Z591" s="675"/>
      <c r="AA591" s="499" t="s">
        <v>1272</v>
      </c>
      <c r="AC591" s="474"/>
      <c r="AD591" s="499"/>
      <c r="AF591" s="499"/>
      <c r="AG591" s="540"/>
      <c r="AH591" s="717"/>
      <c r="AI591" s="474"/>
      <c r="AJ591" s="717"/>
    </row>
    <row r="592" spans="1:36" s="472" customFormat="1" ht="15" x14ac:dyDescent="0.25">
      <c r="A592" s="682"/>
      <c r="B592" s="683"/>
      <c r="C592" s="684" t="s">
        <v>2369</v>
      </c>
      <c r="D592" s="685"/>
      <c r="E592" s="685"/>
      <c r="F592" s="685"/>
      <c r="G592" s="685"/>
      <c r="H592" s="685"/>
      <c r="I592" s="685"/>
      <c r="J592" s="685"/>
      <c r="K592" s="685"/>
      <c r="L592" s="685"/>
      <c r="M592" s="686"/>
      <c r="X592" s="674"/>
      <c r="Y592" s="675"/>
      <c r="Z592" s="675"/>
      <c r="AA592" s="499"/>
      <c r="AC592" s="474"/>
      <c r="AD592" s="499"/>
      <c r="AF592" s="499"/>
      <c r="AG592" s="540"/>
      <c r="AH592" s="717"/>
      <c r="AI592" s="474"/>
      <c r="AJ592" s="717"/>
    </row>
    <row r="593" spans="1:36" s="472" customFormat="1" ht="34.5" x14ac:dyDescent="0.25">
      <c r="A593" s="676" t="s">
        <v>1406</v>
      </c>
      <c r="B593" s="677" t="s">
        <v>1385</v>
      </c>
      <c r="C593" s="1304" t="s">
        <v>1283</v>
      </c>
      <c r="D593" s="1304"/>
      <c r="E593" s="1304"/>
      <c r="F593" s="688">
        <v>-4</v>
      </c>
      <c r="G593" s="679" t="s">
        <v>2118</v>
      </c>
      <c r="H593" s="679"/>
      <c r="I593" s="679">
        <v>-9572</v>
      </c>
      <c r="J593" s="679"/>
      <c r="K593" s="680"/>
      <c r="L593" s="681">
        <v>0</v>
      </c>
      <c r="M593" s="681">
        <v>0</v>
      </c>
      <c r="X593" s="674"/>
      <c r="Y593" s="675"/>
      <c r="Z593" s="675"/>
      <c r="AA593" s="499" t="s">
        <v>1283</v>
      </c>
      <c r="AC593" s="474"/>
      <c r="AD593" s="499"/>
      <c r="AF593" s="499"/>
      <c r="AG593" s="540"/>
      <c r="AH593" s="717"/>
      <c r="AI593" s="474"/>
      <c r="AJ593" s="717"/>
    </row>
    <row r="594" spans="1:36" s="472" customFormat="1" ht="15" x14ac:dyDescent="0.25">
      <c r="A594" s="682"/>
      <c r="B594" s="683"/>
      <c r="C594" s="684" t="s">
        <v>2211</v>
      </c>
      <c r="D594" s="685"/>
      <c r="E594" s="685"/>
      <c r="F594" s="685"/>
      <c r="G594" s="685"/>
      <c r="H594" s="685"/>
      <c r="I594" s="685"/>
      <c r="J594" s="685"/>
      <c r="K594" s="685"/>
      <c r="L594" s="685"/>
      <c r="M594" s="686"/>
      <c r="X594" s="674"/>
      <c r="Y594" s="675"/>
      <c r="Z594" s="675"/>
      <c r="AA594" s="499"/>
      <c r="AC594" s="474"/>
      <c r="AD594" s="499"/>
      <c r="AF594" s="499"/>
      <c r="AG594" s="540"/>
      <c r="AH594" s="717"/>
      <c r="AI594" s="474"/>
      <c r="AJ594" s="717"/>
    </row>
    <row r="595" spans="1:36" s="472" customFormat="1" ht="15" x14ac:dyDescent="0.25">
      <c r="A595" s="560"/>
      <c r="B595" s="683"/>
      <c r="C595" s="684" t="s">
        <v>2120</v>
      </c>
      <c r="D595" s="685"/>
      <c r="E595" s="685"/>
      <c r="F595" s="685"/>
      <c r="G595" s="685"/>
      <c r="H595" s="685"/>
      <c r="I595" s="685"/>
      <c r="J595" s="685"/>
      <c r="K595" s="685"/>
      <c r="L595" s="685"/>
      <c r="M595" s="687"/>
      <c r="X595" s="674"/>
      <c r="Y595" s="675"/>
      <c r="Z595" s="675"/>
      <c r="AA595" s="499"/>
      <c r="AC595" s="474"/>
      <c r="AD595" s="499"/>
      <c r="AF595" s="499"/>
      <c r="AG595" s="540"/>
      <c r="AH595" s="717"/>
      <c r="AI595" s="474"/>
      <c r="AJ595" s="717"/>
    </row>
    <row r="596" spans="1:36" s="472" customFormat="1" ht="34.5" x14ac:dyDescent="0.25">
      <c r="A596" s="676" t="s">
        <v>1410</v>
      </c>
      <c r="B596" s="677" t="s">
        <v>1387</v>
      </c>
      <c r="C596" s="1304" t="s">
        <v>1288</v>
      </c>
      <c r="D596" s="1304"/>
      <c r="E596" s="1304"/>
      <c r="F596" s="688">
        <v>-36</v>
      </c>
      <c r="G596" s="679" t="s">
        <v>2121</v>
      </c>
      <c r="H596" s="679"/>
      <c r="I596" s="679">
        <v>-61983</v>
      </c>
      <c r="J596" s="679"/>
      <c r="K596" s="680"/>
      <c r="L596" s="681">
        <v>0</v>
      </c>
      <c r="M596" s="681">
        <v>0</v>
      </c>
      <c r="X596" s="674"/>
      <c r="Y596" s="675"/>
      <c r="Z596" s="675"/>
      <c r="AA596" s="499" t="s">
        <v>1288</v>
      </c>
      <c r="AC596" s="474"/>
      <c r="AD596" s="499"/>
      <c r="AF596" s="499"/>
      <c r="AG596" s="540"/>
      <c r="AH596" s="717"/>
      <c r="AI596" s="474"/>
      <c r="AJ596" s="717"/>
    </row>
    <row r="597" spans="1:36" s="472" customFormat="1" ht="15" x14ac:dyDescent="0.25">
      <c r="A597" s="682"/>
      <c r="B597" s="683"/>
      <c r="C597" s="684" t="s">
        <v>2370</v>
      </c>
      <c r="D597" s="685"/>
      <c r="E597" s="685"/>
      <c r="F597" s="685"/>
      <c r="G597" s="685"/>
      <c r="H597" s="685"/>
      <c r="I597" s="685"/>
      <c r="J597" s="685"/>
      <c r="K597" s="685"/>
      <c r="L597" s="685"/>
      <c r="M597" s="686"/>
      <c r="X597" s="674"/>
      <c r="Y597" s="675"/>
      <c r="Z597" s="675"/>
      <c r="AA597" s="499"/>
      <c r="AC597" s="474"/>
      <c r="AD597" s="499"/>
      <c r="AF597" s="499"/>
      <c r="AG597" s="540"/>
      <c r="AH597" s="717"/>
      <c r="AI597" s="474"/>
      <c r="AJ597" s="717"/>
    </row>
    <row r="598" spans="1:36" s="472" customFormat="1" ht="15" x14ac:dyDescent="0.25">
      <c r="A598" s="560"/>
      <c r="B598" s="683"/>
      <c r="C598" s="684" t="s">
        <v>2123</v>
      </c>
      <c r="D598" s="685"/>
      <c r="E598" s="685"/>
      <c r="F598" s="685"/>
      <c r="G598" s="685"/>
      <c r="H598" s="685"/>
      <c r="I598" s="685"/>
      <c r="J598" s="685"/>
      <c r="K598" s="685"/>
      <c r="L598" s="685"/>
      <c r="M598" s="687"/>
      <c r="X598" s="674"/>
      <c r="Y598" s="675"/>
      <c r="Z598" s="675"/>
      <c r="AA598" s="499"/>
      <c r="AC598" s="474"/>
      <c r="AD598" s="499"/>
      <c r="AF598" s="499"/>
      <c r="AG598" s="540"/>
      <c r="AH598" s="717"/>
      <c r="AI598" s="474"/>
      <c r="AJ598" s="717"/>
    </row>
    <row r="599" spans="1:36" s="472" customFormat="1" ht="34.5" x14ac:dyDescent="0.25">
      <c r="A599" s="676" t="s">
        <v>1417</v>
      </c>
      <c r="B599" s="677" t="s">
        <v>1390</v>
      </c>
      <c r="C599" s="1304" t="s">
        <v>1292</v>
      </c>
      <c r="D599" s="1304"/>
      <c r="E599" s="1304"/>
      <c r="F599" s="688">
        <v>-76</v>
      </c>
      <c r="G599" s="679" t="s">
        <v>2124</v>
      </c>
      <c r="H599" s="679"/>
      <c r="I599" s="679">
        <v>-35032</v>
      </c>
      <c r="J599" s="679"/>
      <c r="K599" s="680"/>
      <c r="L599" s="681">
        <v>0</v>
      </c>
      <c r="M599" s="681">
        <v>0</v>
      </c>
      <c r="X599" s="674"/>
      <c r="Y599" s="675"/>
      <c r="Z599" s="675"/>
      <c r="AA599" s="499" t="s">
        <v>1292</v>
      </c>
      <c r="AC599" s="474"/>
      <c r="AD599" s="499"/>
      <c r="AF599" s="499"/>
      <c r="AG599" s="540"/>
      <c r="AH599" s="717"/>
      <c r="AI599" s="474"/>
      <c r="AJ599" s="717"/>
    </row>
    <row r="600" spans="1:36" s="472" customFormat="1" ht="15" x14ac:dyDescent="0.25">
      <c r="A600" s="682"/>
      <c r="B600" s="683"/>
      <c r="C600" s="684" t="s">
        <v>2371</v>
      </c>
      <c r="D600" s="685"/>
      <c r="E600" s="685"/>
      <c r="F600" s="685"/>
      <c r="G600" s="685"/>
      <c r="H600" s="685"/>
      <c r="I600" s="685"/>
      <c r="J600" s="685"/>
      <c r="K600" s="685"/>
      <c r="L600" s="685"/>
      <c r="M600" s="686"/>
      <c r="X600" s="674"/>
      <c r="Y600" s="675"/>
      <c r="Z600" s="675"/>
      <c r="AA600" s="499"/>
      <c r="AC600" s="474"/>
      <c r="AD600" s="499"/>
      <c r="AF600" s="499"/>
      <c r="AG600" s="540"/>
      <c r="AH600" s="717"/>
      <c r="AI600" s="474"/>
      <c r="AJ600" s="717"/>
    </row>
    <row r="601" spans="1:36" s="472" customFormat="1" ht="15" x14ac:dyDescent="0.25">
      <c r="A601" s="560"/>
      <c r="B601" s="683"/>
      <c r="C601" s="684" t="s">
        <v>2126</v>
      </c>
      <c r="D601" s="685"/>
      <c r="E601" s="685"/>
      <c r="F601" s="685"/>
      <c r="G601" s="685"/>
      <c r="H601" s="685"/>
      <c r="I601" s="685"/>
      <c r="J601" s="685"/>
      <c r="K601" s="685"/>
      <c r="L601" s="685"/>
      <c r="M601" s="687"/>
      <c r="X601" s="674"/>
      <c r="Y601" s="675"/>
      <c r="Z601" s="675"/>
      <c r="AA601" s="499"/>
      <c r="AC601" s="474"/>
      <c r="AD601" s="499"/>
      <c r="AF601" s="499"/>
      <c r="AG601" s="540"/>
      <c r="AH601" s="717"/>
      <c r="AI601" s="474"/>
      <c r="AJ601" s="717"/>
    </row>
    <row r="602" spans="1:36" s="472" customFormat="1" ht="33.75" x14ac:dyDescent="0.25">
      <c r="A602" s="676" t="s">
        <v>1421</v>
      </c>
      <c r="B602" s="677" t="s">
        <v>1393</v>
      </c>
      <c r="C602" s="1304" t="s">
        <v>1296</v>
      </c>
      <c r="D602" s="1304"/>
      <c r="E602" s="1304"/>
      <c r="F602" s="688">
        <v>-36</v>
      </c>
      <c r="G602" s="679" t="s">
        <v>2127</v>
      </c>
      <c r="H602" s="679"/>
      <c r="I602" s="679">
        <v>-5109</v>
      </c>
      <c r="J602" s="679"/>
      <c r="K602" s="680"/>
      <c r="L602" s="681">
        <v>0</v>
      </c>
      <c r="M602" s="681">
        <v>0</v>
      </c>
      <c r="X602" s="674"/>
      <c r="Y602" s="675"/>
      <c r="Z602" s="675"/>
      <c r="AA602" s="499" t="s">
        <v>1296</v>
      </c>
      <c r="AC602" s="474"/>
      <c r="AD602" s="499"/>
      <c r="AF602" s="499"/>
      <c r="AG602" s="540"/>
      <c r="AH602" s="717"/>
      <c r="AI602" s="474"/>
      <c r="AJ602" s="717"/>
    </row>
    <row r="603" spans="1:36" s="472" customFormat="1" ht="15" x14ac:dyDescent="0.25">
      <c r="A603" s="682"/>
      <c r="B603" s="683"/>
      <c r="C603" s="684" t="s">
        <v>2370</v>
      </c>
      <c r="D603" s="685"/>
      <c r="E603" s="685"/>
      <c r="F603" s="685"/>
      <c r="G603" s="685"/>
      <c r="H603" s="685"/>
      <c r="I603" s="685"/>
      <c r="J603" s="685"/>
      <c r="K603" s="685"/>
      <c r="L603" s="685"/>
      <c r="M603" s="686"/>
      <c r="X603" s="674"/>
      <c r="Y603" s="675"/>
      <c r="Z603" s="675"/>
      <c r="AA603" s="499"/>
      <c r="AC603" s="474"/>
      <c r="AD603" s="499"/>
      <c r="AF603" s="499"/>
      <c r="AG603" s="540"/>
      <c r="AH603" s="717"/>
      <c r="AI603" s="474"/>
      <c r="AJ603" s="717"/>
    </row>
    <row r="604" spans="1:36" s="472" customFormat="1" ht="15" x14ac:dyDescent="0.25">
      <c r="A604" s="560"/>
      <c r="B604" s="683"/>
      <c r="C604" s="684" t="s">
        <v>2128</v>
      </c>
      <c r="D604" s="685"/>
      <c r="E604" s="685"/>
      <c r="F604" s="685"/>
      <c r="G604" s="685"/>
      <c r="H604" s="685"/>
      <c r="I604" s="685"/>
      <c r="J604" s="685"/>
      <c r="K604" s="685"/>
      <c r="L604" s="685"/>
      <c r="M604" s="687"/>
      <c r="X604" s="674"/>
      <c r="Y604" s="675"/>
      <c r="Z604" s="675"/>
      <c r="AA604" s="499"/>
      <c r="AC604" s="474"/>
      <c r="AD604" s="499"/>
      <c r="AF604" s="499"/>
      <c r="AG604" s="540"/>
      <c r="AH604" s="717"/>
      <c r="AI604" s="474"/>
      <c r="AJ604" s="717"/>
    </row>
    <row r="605" spans="1:36" s="472" customFormat="1" ht="34.5" x14ac:dyDescent="0.25">
      <c r="A605" s="676" t="s">
        <v>2372</v>
      </c>
      <c r="B605" s="677" t="s">
        <v>1395</v>
      </c>
      <c r="C605" s="1304" t="s">
        <v>1299</v>
      </c>
      <c r="D605" s="1304"/>
      <c r="E605" s="1304"/>
      <c r="F605" s="688">
        <v>-4</v>
      </c>
      <c r="G605" s="679" t="s">
        <v>2129</v>
      </c>
      <c r="H605" s="679"/>
      <c r="I605" s="679">
        <v>-6957</v>
      </c>
      <c r="J605" s="679"/>
      <c r="K605" s="680"/>
      <c r="L605" s="681">
        <v>0</v>
      </c>
      <c r="M605" s="681">
        <v>0</v>
      </c>
      <c r="X605" s="674"/>
      <c r="Y605" s="675"/>
      <c r="Z605" s="675"/>
      <c r="AA605" s="499" t="s">
        <v>1299</v>
      </c>
      <c r="AC605" s="474"/>
      <c r="AD605" s="499"/>
      <c r="AF605" s="499"/>
      <c r="AG605" s="540"/>
      <c r="AH605" s="717"/>
      <c r="AI605" s="474"/>
      <c r="AJ605" s="717"/>
    </row>
    <row r="606" spans="1:36" s="472" customFormat="1" ht="15" x14ac:dyDescent="0.25">
      <c r="A606" s="682"/>
      <c r="B606" s="683"/>
      <c r="C606" s="684" t="s">
        <v>2211</v>
      </c>
      <c r="D606" s="685"/>
      <c r="E606" s="685"/>
      <c r="F606" s="685"/>
      <c r="G606" s="685"/>
      <c r="H606" s="685"/>
      <c r="I606" s="685"/>
      <c r="J606" s="685"/>
      <c r="K606" s="685"/>
      <c r="L606" s="685"/>
      <c r="M606" s="686"/>
      <c r="X606" s="674"/>
      <c r="Y606" s="675"/>
      <c r="Z606" s="675"/>
      <c r="AA606" s="499"/>
      <c r="AC606" s="474"/>
      <c r="AD606" s="499"/>
      <c r="AF606" s="499"/>
      <c r="AG606" s="540"/>
      <c r="AH606" s="717"/>
      <c r="AI606" s="474"/>
      <c r="AJ606" s="717"/>
    </row>
    <row r="607" spans="1:36" s="472" customFormat="1" ht="15" x14ac:dyDescent="0.25">
      <c r="A607" s="560"/>
      <c r="B607" s="683"/>
      <c r="C607" s="684" t="s">
        <v>2130</v>
      </c>
      <c r="D607" s="685"/>
      <c r="E607" s="685"/>
      <c r="F607" s="685"/>
      <c r="G607" s="685"/>
      <c r="H607" s="685"/>
      <c r="I607" s="685"/>
      <c r="J607" s="685"/>
      <c r="K607" s="685"/>
      <c r="L607" s="685"/>
      <c r="M607" s="687"/>
      <c r="X607" s="674"/>
      <c r="Y607" s="675"/>
      <c r="Z607" s="675"/>
      <c r="AA607" s="499"/>
      <c r="AC607" s="474"/>
      <c r="AD607" s="499"/>
      <c r="AF607" s="499"/>
      <c r="AG607" s="540"/>
      <c r="AH607" s="717"/>
      <c r="AI607" s="474"/>
      <c r="AJ607" s="717"/>
    </row>
    <row r="608" spans="1:36" s="472" customFormat="1" ht="45.75" x14ac:dyDescent="0.25">
      <c r="A608" s="676" t="s">
        <v>1425</v>
      </c>
      <c r="B608" s="677" t="s">
        <v>2131</v>
      </c>
      <c r="C608" s="1304" t="s">
        <v>2132</v>
      </c>
      <c r="D608" s="1304"/>
      <c r="E608" s="1304"/>
      <c r="F608" s="688">
        <v>-40</v>
      </c>
      <c r="G608" s="679" t="s">
        <v>1303</v>
      </c>
      <c r="H608" s="679" t="s">
        <v>1304</v>
      </c>
      <c r="I608" s="679">
        <v>-226</v>
      </c>
      <c r="J608" s="679">
        <v>-92</v>
      </c>
      <c r="K608" s="680" t="s">
        <v>1742</v>
      </c>
      <c r="L608" s="689">
        <v>0.255</v>
      </c>
      <c r="M608" s="710">
        <v>-10.199999999999999</v>
      </c>
      <c r="X608" s="674"/>
      <c r="Y608" s="675"/>
      <c r="Z608" s="675"/>
      <c r="AA608" s="499" t="s">
        <v>2132</v>
      </c>
      <c r="AC608" s="474"/>
      <c r="AD608" s="499"/>
      <c r="AF608" s="499"/>
      <c r="AG608" s="540"/>
      <c r="AH608" s="717"/>
      <c r="AI608" s="474"/>
      <c r="AJ608" s="717"/>
    </row>
    <row r="609" spans="1:36" s="472" customFormat="1" ht="33.75" x14ac:dyDescent="0.25">
      <c r="A609" s="560"/>
      <c r="B609" s="691" t="s">
        <v>1670</v>
      </c>
      <c r="C609" s="1301" t="s">
        <v>1671</v>
      </c>
      <c r="D609" s="1301"/>
      <c r="E609" s="1301"/>
      <c r="F609" s="1301"/>
      <c r="G609" s="1301"/>
      <c r="H609" s="1301"/>
      <c r="I609" s="1301"/>
      <c r="J609" s="1301"/>
      <c r="K609" s="1301"/>
      <c r="L609" s="1301"/>
      <c r="M609" s="1302"/>
      <c r="X609" s="674"/>
      <c r="Y609" s="675"/>
      <c r="Z609" s="675"/>
      <c r="AA609" s="499"/>
      <c r="AB609" s="509" t="s">
        <v>1671</v>
      </c>
      <c r="AC609" s="474"/>
      <c r="AD609" s="499"/>
      <c r="AF609" s="499"/>
      <c r="AG609" s="540"/>
      <c r="AH609" s="717"/>
      <c r="AI609" s="474"/>
      <c r="AJ609" s="717"/>
    </row>
    <row r="610" spans="1:36" s="472" customFormat="1" ht="23.25" x14ac:dyDescent="0.25">
      <c r="A610" s="525"/>
      <c r="B610" s="692" t="s">
        <v>2134</v>
      </c>
      <c r="C610" s="1303" t="s">
        <v>2135</v>
      </c>
      <c r="D610" s="1303"/>
      <c r="E610" s="1303"/>
      <c r="F610" s="693" t="s">
        <v>2373</v>
      </c>
      <c r="G610" s="694" t="s">
        <v>2137</v>
      </c>
      <c r="H610" s="694"/>
      <c r="I610" s="694">
        <v>-92.51</v>
      </c>
      <c r="J610" s="694">
        <v>-92.51</v>
      </c>
      <c r="K610" s="694"/>
      <c r="L610" s="695"/>
      <c r="M610" s="696"/>
      <c r="X610" s="674"/>
      <c r="Y610" s="675"/>
      <c r="Z610" s="675"/>
      <c r="AA610" s="499"/>
      <c r="AC610" s="474" t="s">
        <v>2135</v>
      </c>
      <c r="AD610" s="499"/>
      <c r="AF610" s="499"/>
      <c r="AG610" s="540"/>
      <c r="AH610" s="717"/>
      <c r="AI610" s="474"/>
      <c r="AJ610" s="717"/>
    </row>
    <row r="611" spans="1:36" s="472" customFormat="1" ht="23.25" x14ac:dyDescent="0.25">
      <c r="A611" s="525"/>
      <c r="B611" s="692" t="s">
        <v>651</v>
      </c>
      <c r="C611" s="1303" t="s">
        <v>1676</v>
      </c>
      <c r="D611" s="1303"/>
      <c r="E611" s="1303"/>
      <c r="F611" s="693" t="s">
        <v>2374</v>
      </c>
      <c r="G611" s="694">
        <v>0</v>
      </c>
      <c r="H611" s="694">
        <v>0</v>
      </c>
      <c r="I611" s="694">
        <v>0</v>
      </c>
      <c r="J611" s="694"/>
      <c r="K611" s="694">
        <v>0</v>
      </c>
      <c r="L611" s="695"/>
      <c r="M611" s="696"/>
      <c r="X611" s="674"/>
      <c r="Y611" s="675"/>
      <c r="Z611" s="675"/>
      <c r="AA611" s="499"/>
      <c r="AC611" s="474" t="s">
        <v>1676</v>
      </c>
      <c r="AD611" s="499"/>
      <c r="AF611" s="499"/>
      <c r="AG611" s="540"/>
      <c r="AH611" s="717"/>
      <c r="AI611" s="474"/>
      <c r="AJ611" s="717"/>
    </row>
    <row r="612" spans="1:36" s="472" customFormat="1" ht="34.5" x14ac:dyDescent="0.25">
      <c r="A612" s="525"/>
      <c r="B612" s="692" t="s">
        <v>836</v>
      </c>
      <c r="C612" s="1303" t="s">
        <v>1766</v>
      </c>
      <c r="D612" s="1303"/>
      <c r="E612" s="1303"/>
      <c r="F612" s="693" t="s">
        <v>2375</v>
      </c>
      <c r="G612" s="694">
        <v>65.709999999999994</v>
      </c>
      <c r="H612" s="694" t="s">
        <v>1768</v>
      </c>
      <c r="I612" s="694">
        <v>-52.57</v>
      </c>
      <c r="J612" s="694"/>
      <c r="K612" s="694" t="s">
        <v>2376</v>
      </c>
      <c r="L612" s="695"/>
      <c r="M612" s="696"/>
      <c r="X612" s="674"/>
      <c r="Y612" s="675"/>
      <c r="Z612" s="675"/>
      <c r="AA612" s="499"/>
      <c r="AC612" s="474" t="s">
        <v>1766</v>
      </c>
      <c r="AD612" s="499"/>
      <c r="AF612" s="499"/>
      <c r="AG612" s="540"/>
      <c r="AH612" s="717"/>
      <c r="AI612" s="474"/>
      <c r="AJ612" s="717"/>
    </row>
    <row r="613" spans="1:36" s="472" customFormat="1" ht="23.25" x14ac:dyDescent="0.25">
      <c r="A613" s="525"/>
      <c r="B613" s="692" t="s">
        <v>840</v>
      </c>
      <c r="C613" s="1303" t="s">
        <v>1823</v>
      </c>
      <c r="D613" s="1303"/>
      <c r="E613" s="1303"/>
      <c r="F613" s="693" t="s">
        <v>2377</v>
      </c>
      <c r="G613" s="694">
        <v>1.2</v>
      </c>
      <c r="H613" s="694" t="s">
        <v>1825</v>
      </c>
      <c r="I613" s="694">
        <v>-7.2</v>
      </c>
      <c r="J613" s="694"/>
      <c r="K613" s="694" t="s">
        <v>2378</v>
      </c>
      <c r="L613" s="695"/>
      <c r="M613" s="696"/>
      <c r="X613" s="674"/>
      <c r="Y613" s="675"/>
      <c r="Z613" s="675"/>
      <c r="AA613" s="499"/>
      <c r="AC613" s="474" t="s">
        <v>1823</v>
      </c>
      <c r="AD613" s="499"/>
      <c r="AF613" s="499"/>
      <c r="AG613" s="540"/>
      <c r="AH613" s="717"/>
      <c r="AI613" s="474"/>
      <c r="AJ613" s="717"/>
    </row>
    <row r="614" spans="1:36" s="472" customFormat="1" ht="23.25" x14ac:dyDescent="0.25">
      <c r="A614" s="525"/>
      <c r="B614" s="692" t="s">
        <v>845</v>
      </c>
      <c r="C614" s="1303" t="s">
        <v>1831</v>
      </c>
      <c r="D614" s="1303"/>
      <c r="E614" s="1303"/>
      <c r="F614" s="693" t="s">
        <v>2377</v>
      </c>
      <c r="G614" s="694">
        <v>6.22</v>
      </c>
      <c r="H614" s="694"/>
      <c r="I614" s="694">
        <v>-37.32</v>
      </c>
      <c r="J614" s="694"/>
      <c r="K614" s="694"/>
      <c r="L614" s="695"/>
      <c r="M614" s="696"/>
      <c r="X614" s="674"/>
      <c r="Y614" s="675"/>
      <c r="Z614" s="675"/>
      <c r="AA614" s="499"/>
      <c r="AC614" s="474" t="s">
        <v>1831</v>
      </c>
      <c r="AD614" s="499"/>
      <c r="AF614" s="499"/>
      <c r="AG614" s="540"/>
      <c r="AH614" s="717"/>
      <c r="AI614" s="474"/>
      <c r="AJ614" s="717"/>
    </row>
    <row r="615" spans="1:36" s="472" customFormat="1" ht="23.25" x14ac:dyDescent="0.25">
      <c r="A615" s="525"/>
      <c r="B615" s="692" t="s">
        <v>848</v>
      </c>
      <c r="C615" s="1303" t="s">
        <v>1833</v>
      </c>
      <c r="D615" s="1303"/>
      <c r="E615" s="1303"/>
      <c r="F615" s="693" t="s">
        <v>2374</v>
      </c>
      <c r="G615" s="694">
        <v>6.09</v>
      </c>
      <c r="H615" s="694"/>
      <c r="I615" s="694">
        <v>-7.31</v>
      </c>
      <c r="J615" s="694"/>
      <c r="K615" s="694"/>
      <c r="L615" s="695"/>
      <c r="M615" s="696"/>
      <c r="X615" s="674"/>
      <c r="Y615" s="675"/>
      <c r="Z615" s="675"/>
      <c r="AA615" s="499"/>
      <c r="AC615" s="474" t="s">
        <v>1833</v>
      </c>
      <c r="AD615" s="499"/>
      <c r="AF615" s="499"/>
      <c r="AG615" s="540"/>
      <c r="AH615" s="717"/>
      <c r="AI615" s="474"/>
      <c r="AJ615" s="717"/>
    </row>
    <row r="616" spans="1:36" s="472" customFormat="1" ht="45" x14ac:dyDescent="0.25">
      <c r="A616" s="676" t="s">
        <v>1436</v>
      </c>
      <c r="B616" s="677" t="s">
        <v>2379</v>
      </c>
      <c r="C616" s="1304" t="s">
        <v>2380</v>
      </c>
      <c r="D616" s="1304"/>
      <c r="E616" s="1304"/>
      <c r="F616" s="688">
        <v>-3760</v>
      </c>
      <c r="G616" s="679" t="s">
        <v>1428</v>
      </c>
      <c r="H616" s="679"/>
      <c r="I616" s="679">
        <v>-76253</v>
      </c>
      <c r="J616" s="679">
        <v>-76253</v>
      </c>
      <c r="K616" s="680"/>
      <c r="L616" s="710">
        <v>1.8</v>
      </c>
      <c r="M616" s="681">
        <v>-6768</v>
      </c>
      <c r="X616" s="674"/>
      <c r="Y616" s="675"/>
      <c r="Z616" s="675"/>
      <c r="AA616" s="499" t="s">
        <v>2380</v>
      </c>
      <c r="AC616" s="474"/>
      <c r="AD616" s="499"/>
      <c r="AF616" s="499"/>
      <c r="AG616" s="540"/>
      <c r="AH616" s="717"/>
      <c r="AI616" s="474"/>
      <c r="AJ616" s="717"/>
    </row>
    <row r="617" spans="1:36" s="472" customFormat="1" ht="33.75" x14ac:dyDescent="0.25">
      <c r="A617" s="560"/>
      <c r="B617" s="691" t="s">
        <v>1670</v>
      </c>
      <c r="C617" s="1301" t="s">
        <v>1671</v>
      </c>
      <c r="D617" s="1301"/>
      <c r="E617" s="1301"/>
      <c r="F617" s="1301"/>
      <c r="G617" s="1301"/>
      <c r="H617" s="1301"/>
      <c r="I617" s="1301"/>
      <c r="J617" s="1301"/>
      <c r="K617" s="1301"/>
      <c r="L617" s="1301"/>
      <c r="M617" s="1302"/>
      <c r="X617" s="674"/>
      <c r="Y617" s="675"/>
      <c r="Z617" s="675"/>
      <c r="AA617" s="499"/>
      <c r="AB617" s="509" t="s">
        <v>1671</v>
      </c>
      <c r="AC617" s="474"/>
      <c r="AD617" s="499"/>
      <c r="AF617" s="499"/>
      <c r="AG617" s="540"/>
      <c r="AH617" s="717"/>
      <c r="AI617" s="474"/>
      <c r="AJ617" s="717"/>
    </row>
    <row r="618" spans="1:36" s="472" customFormat="1" ht="23.25" x14ac:dyDescent="0.25">
      <c r="A618" s="525"/>
      <c r="B618" s="692" t="s">
        <v>2381</v>
      </c>
      <c r="C618" s="1303" t="s">
        <v>2382</v>
      </c>
      <c r="D618" s="1303"/>
      <c r="E618" s="1303"/>
      <c r="F618" s="693" t="s">
        <v>2383</v>
      </c>
      <c r="G618" s="694" t="s">
        <v>2384</v>
      </c>
      <c r="H618" s="694"/>
      <c r="I618" s="694">
        <v>-76275.360000000001</v>
      </c>
      <c r="J618" s="694">
        <v>-76275.360000000001</v>
      </c>
      <c r="K618" s="694"/>
      <c r="L618" s="695"/>
      <c r="M618" s="696"/>
      <c r="X618" s="674"/>
      <c r="Y618" s="675"/>
      <c r="Z618" s="675"/>
      <c r="AA618" s="499"/>
      <c r="AC618" s="474" t="s">
        <v>2382</v>
      </c>
      <c r="AD618" s="499"/>
      <c r="AF618" s="499"/>
      <c r="AG618" s="540"/>
      <c r="AH618" s="717"/>
      <c r="AI618" s="474"/>
      <c r="AJ618" s="717"/>
    </row>
    <row r="619" spans="1:36" s="472" customFormat="1" ht="22.5" x14ac:dyDescent="0.25">
      <c r="A619" s="1316" t="s">
        <v>1429</v>
      </c>
      <c r="B619" s="1317"/>
      <c r="C619" s="1317"/>
      <c r="D619" s="1317"/>
      <c r="E619" s="1317"/>
      <c r="F619" s="1317"/>
      <c r="G619" s="1317"/>
      <c r="H619" s="1318"/>
      <c r="I619" s="679">
        <v>-2821112</v>
      </c>
      <c r="J619" s="679">
        <v>-176695</v>
      </c>
      <c r="K619" s="679" t="s">
        <v>2385</v>
      </c>
      <c r="L619" s="699"/>
      <c r="M619" s="690">
        <v>-17222.75</v>
      </c>
      <c r="X619" s="674"/>
      <c r="Y619" s="675"/>
      <c r="Z619" s="675"/>
      <c r="AA619" s="499"/>
      <c r="AC619" s="474"/>
      <c r="AD619" s="499" t="s">
        <v>1429</v>
      </c>
      <c r="AF619" s="499"/>
      <c r="AG619" s="540"/>
      <c r="AH619" s="717"/>
      <c r="AI619" s="474"/>
      <c r="AJ619" s="717"/>
    </row>
    <row r="620" spans="1:36" s="472" customFormat="1" ht="15" x14ac:dyDescent="0.25">
      <c r="A620" s="1316" t="s">
        <v>1431</v>
      </c>
      <c r="B620" s="1317"/>
      <c r="C620" s="1317"/>
      <c r="D620" s="1317"/>
      <c r="E620" s="1317"/>
      <c r="F620" s="1317"/>
      <c r="G620" s="1317"/>
      <c r="H620" s="1318"/>
      <c r="I620" s="679">
        <v>-226452</v>
      </c>
      <c r="J620" s="679"/>
      <c r="K620" s="679"/>
      <c r="L620" s="699"/>
      <c r="M620" s="699"/>
      <c r="X620" s="674"/>
      <c r="Y620" s="675"/>
      <c r="Z620" s="675"/>
      <c r="AA620" s="499"/>
      <c r="AC620" s="474"/>
      <c r="AD620" s="499" t="s">
        <v>1431</v>
      </c>
      <c r="AF620" s="499"/>
      <c r="AG620" s="540"/>
      <c r="AH620" s="717"/>
      <c r="AI620" s="474"/>
      <c r="AJ620" s="717"/>
    </row>
    <row r="621" spans="1:36" s="472" customFormat="1" ht="15" x14ac:dyDescent="0.25">
      <c r="A621" s="1319" t="s">
        <v>1696</v>
      </c>
      <c r="B621" s="1320"/>
      <c r="C621" s="1320"/>
      <c r="D621" s="1320"/>
      <c r="E621" s="1320"/>
      <c r="F621" s="1320"/>
      <c r="G621" s="1320"/>
      <c r="H621" s="1321"/>
      <c r="I621" s="700"/>
      <c r="J621" s="700"/>
      <c r="K621" s="700"/>
      <c r="L621" s="701"/>
      <c r="M621" s="701"/>
      <c r="X621" s="674"/>
      <c r="Y621" s="675"/>
      <c r="Z621" s="675"/>
      <c r="AA621" s="499"/>
      <c r="AC621" s="474"/>
      <c r="AD621" s="499"/>
      <c r="AE621" s="509" t="s">
        <v>1696</v>
      </c>
      <c r="AF621" s="499"/>
      <c r="AG621" s="540"/>
      <c r="AH621" s="717"/>
      <c r="AI621" s="474"/>
      <c r="AJ621" s="717"/>
    </row>
    <row r="622" spans="1:36" s="472" customFormat="1" ht="15" x14ac:dyDescent="0.25">
      <c r="A622" s="1319" t="s">
        <v>2386</v>
      </c>
      <c r="B622" s="1320"/>
      <c r="C622" s="1320"/>
      <c r="D622" s="1320"/>
      <c r="E622" s="1320"/>
      <c r="F622" s="1320"/>
      <c r="G622" s="1320"/>
      <c r="H622" s="1321"/>
      <c r="I622" s="700">
        <v>-64835</v>
      </c>
      <c r="J622" s="700"/>
      <c r="K622" s="700"/>
      <c r="L622" s="701"/>
      <c r="M622" s="701"/>
      <c r="X622" s="674"/>
      <c r="Y622" s="675"/>
      <c r="Z622" s="675"/>
      <c r="AA622" s="499"/>
      <c r="AC622" s="474"/>
      <c r="AD622" s="499"/>
      <c r="AE622" s="509" t="s">
        <v>2386</v>
      </c>
      <c r="AF622" s="499"/>
      <c r="AG622" s="540"/>
      <c r="AH622" s="717"/>
      <c r="AI622" s="474"/>
      <c r="AJ622" s="717"/>
    </row>
    <row r="623" spans="1:36" s="472" customFormat="1" ht="15" x14ac:dyDescent="0.25">
      <c r="A623" s="1319" t="s">
        <v>2387</v>
      </c>
      <c r="B623" s="1320"/>
      <c r="C623" s="1320"/>
      <c r="D623" s="1320"/>
      <c r="E623" s="1320"/>
      <c r="F623" s="1320"/>
      <c r="G623" s="1320"/>
      <c r="H623" s="1321"/>
      <c r="I623" s="700">
        <v>-13709</v>
      </c>
      <c r="J623" s="700"/>
      <c r="K623" s="700"/>
      <c r="L623" s="701"/>
      <c r="M623" s="701"/>
      <c r="X623" s="674"/>
      <c r="Y623" s="675"/>
      <c r="Z623" s="675"/>
      <c r="AA623" s="499"/>
      <c r="AC623" s="474"/>
      <c r="AD623" s="499"/>
      <c r="AE623" s="509" t="s">
        <v>2387</v>
      </c>
      <c r="AF623" s="499"/>
      <c r="AG623" s="540"/>
      <c r="AH623" s="717"/>
      <c r="AI623" s="474"/>
      <c r="AJ623" s="717"/>
    </row>
    <row r="624" spans="1:36" s="472" customFormat="1" ht="15" x14ac:dyDescent="0.25">
      <c r="A624" s="1319" t="s">
        <v>2388</v>
      </c>
      <c r="B624" s="1320"/>
      <c r="C624" s="1320"/>
      <c r="D624" s="1320"/>
      <c r="E624" s="1320"/>
      <c r="F624" s="1320"/>
      <c r="G624" s="1320"/>
      <c r="H624" s="1321"/>
      <c r="I624" s="700">
        <v>-620</v>
      </c>
      <c r="J624" s="700"/>
      <c r="K624" s="700"/>
      <c r="L624" s="701"/>
      <c r="M624" s="701"/>
      <c r="X624" s="674"/>
      <c r="Y624" s="675"/>
      <c r="Z624" s="675"/>
      <c r="AA624" s="499"/>
      <c r="AC624" s="474"/>
      <c r="AD624" s="499"/>
      <c r="AE624" s="509" t="s">
        <v>2388</v>
      </c>
      <c r="AF624" s="499"/>
      <c r="AG624" s="540"/>
      <c r="AH624" s="717"/>
      <c r="AI624" s="474"/>
      <c r="AJ624" s="717"/>
    </row>
    <row r="625" spans="1:36" s="472" customFormat="1" ht="15" x14ac:dyDescent="0.25">
      <c r="A625" s="1319" t="s">
        <v>2389</v>
      </c>
      <c r="B625" s="1320"/>
      <c r="C625" s="1320"/>
      <c r="D625" s="1320"/>
      <c r="E625" s="1320"/>
      <c r="F625" s="1320"/>
      <c r="G625" s="1320"/>
      <c r="H625" s="1321"/>
      <c r="I625" s="700">
        <v>-236</v>
      </c>
      <c r="J625" s="700"/>
      <c r="K625" s="700"/>
      <c r="L625" s="701"/>
      <c r="M625" s="701"/>
      <c r="X625" s="674"/>
      <c r="Y625" s="675"/>
      <c r="Z625" s="675"/>
      <c r="AA625" s="499"/>
      <c r="AC625" s="474"/>
      <c r="AD625" s="499"/>
      <c r="AE625" s="509" t="s">
        <v>2389</v>
      </c>
      <c r="AF625" s="499"/>
      <c r="AG625" s="540"/>
      <c r="AH625" s="717"/>
      <c r="AI625" s="474"/>
      <c r="AJ625" s="717"/>
    </row>
    <row r="626" spans="1:36" s="472" customFormat="1" ht="15" x14ac:dyDescent="0.25">
      <c r="A626" s="1319" t="s">
        <v>2390</v>
      </c>
      <c r="B626" s="1320"/>
      <c r="C626" s="1320"/>
      <c r="D626" s="1320"/>
      <c r="E626" s="1320"/>
      <c r="F626" s="1320"/>
      <c r="G626" s="1320"/>
      <c r="H626" s="1321"/>
      <c r="I626" s="700">
        <v>-147052</v>
      </c>
      <c r="J626" s="700"/>
      <c r="K626" s="700"/>
      <c r="L626" s="701"/>
      <c r="M626" s="701"/>
      <c r="X626" s="674"/>
      <c r="Y626" s="675"/>
      <c r="Z626" s="675"/>
      <c r="AA626" s="499"/>
      <c r="AC626" s="474"/>
      <c r="AD626" s="499"/>
      <c r="AE626" s="509" t="s">
        <v>2390</v>
      </c>
      <c r="AF626" s="499"/>
      <c r="AG626" s="540"/>
      <c r="AH626" s="717"/>
      <c r="AI626" s="474"/>
      <c r="AJ626" s="717"/>
    </row>
    <row r="627" spans="1:36" s="472" customFormat="1" ht="15" x14ac:dyDescent="0.25">
      <c r="A627" s="1316" t="s">
        <v>1432</v>
      </c>
      <c r="B627" s="1317"/>
      <c r="C627" s="1317"/>
      <c r="D627" s="1317"/>
      <c r="E627" s="1317"/>
      <c r="F627" s="1317"/>
      <c r="G627" s="1317"/>
      <c r="H627" s="1318"/>
      <c r="I627" s="679">
        <v>-113701</v>
      </c>
      <c r="J627" s="679"/>
      <c r="K627" s="679"/>
      <c r="L627" s="699"/>
      <c r="M627" s="699"/>
      <c r="X627" s="674"/>
      <c r="Y627" s="675"/>
      <c r="Z627" s="675"/>
      <c r="AA627" s="499"/>
      <c r="AC627" s="474"/>
      <c r="AD627" s="499" t="s">
        <v>1432</v>
      </c>
      <c r="AF627" s="499"/>
      <c r="AG627" s="540"/>
      <c r="AH627" s="717"/>
      <c r="AI627" s="474"/>
      <c r="AJ627" s="717"/>
    </row>
    <row r="628" spans="1:36" s="472" customFormat="1" ht="15" x14ac:dyDescent="0.25">
      <c r="A628" s="1319" t="s">
        <v>1696</v>
      </c>
      <c r="B628" s="1320"/>
      <c r="C628" s="1320"/>
      <c r="D628" s="1320"/>
      <c r="E628" s="1320"/>
      <c r="F628" s="1320"/>
      <c r="G628" s="1320"/>
      <c r="H628" s="1321"/>
      <c r="I628" s="700"/>
      <c r="J628" s="700"/>
      <c r="K628" s="700"/>
      <c r="L628" s="701"/>
      <c r="M628" s="701"/>
      <c r="X628" s="674"/>
      <c r="Y628" s="675"/>
      <c r="Z628" s="675"/>
      <c r="AA628" s="499"/>
      <c r="AC628" s="474"/>
      <c r="AD628" s="499"/>
      <c r="AE628" s="509" t="s">
        <v>1696</v>
      </c>
      <c r="AF628" s="499"/>
      <c r="AG628" s="540"/>
      <c r="AH628" s="717"/>
      <c r="AI628" s="474"/>
      <c r="AJ628" s="717"/>
    </row>
    <row r="629" spans="1:36" s="472" customFormat="1" ht="15" x14ac:dyDescent="0.25">
      <c r="A629" s="1319" t="s">
        <v>2391</v>
      </c>
      <c r="B629" s="1320"/>
      <c r="C629" s="1320"/>
      <c r="D629" s="1320"/>
      <c r="E629" s="1320"/>
      <c r="F629" s="1320"/>
      <c r="G629" s="1320"/>
      <c r="H629" s="1321"/>
      <c r="I629" s="700">
        <v>-36216</v>
      </c>
      <c r="J629" s="700"/>
      <c r="K629" s="700"/>
      <c r="L629" s="701"/>
      <c r="M629" s="701"/>
      <c r="X629" s="674"/>
      <c r="Y629" s="675"/>
      <c r="Z629" s="675"/>
      <c r="AA629" s="499"/>
      <c r="AC629" s="474"/>
      <c r="AD629" s="499"/>
      <c r="AE629" s="509" t="s">
        <v>2391</v>
      </c>
      <c r="AF629" s="499"/>
      <c r="AG629" s="540"/>
      <c r="AH629" s="717"/>
      <c r="AI629" s="474"/>
      <c r="AJ629" s="717"/>
    </row>
    <row r="630" spans="1:36" s="472" customFormat="1" ht="15" x14ac:dyDescent="0.25">
      <c r="A630" s="1319" t="s">
        <v>2392</v>
      </c>
      <c r="B630" s="1320"/>
      <c r="C630" s="1320"/>
      <c r="D630" s="1320"/>
      <c r="E630" s="1320"/>
      <c r="F630" s="1320"/>
      <c r="G630" s="1320"/>
      <c r="H630" s="1321"/>
      <c r="I630" s="700">
        <v>-66961</v>
      </c>
      <c r="J630" s="700"/>
      <c r="K630" s="700"/>
      <c r="L630" s="701"/>
      <c r="M630" s="701"/>
      <c r="X630" s="674"/>
      <c r="Y630" s="675"/>
      <c r="Z630" s="675"/>
      <c r="AA630" s="499"/>
      <c r="AC630" s="474"/>
      <c r="AD630" s="499"/>
      <c r="AE630" s="509" t="s">
        <v>2392</v>
      </c>
      <c r="AF630" s="499"/>
      <c r="AG630" s="540"/>
      <c r="AH630" s="717"/>
      <c r="AI630" s="474"/>
      <c r="AJ630" s="717"/>
    </row>
    <row r="631" spans="1:36" s="472" customFormat="1" ht="15" x14ac:dyDescent="0.25">
      <c r="A631" s="1319" t="s">
        <v>2393</v>
      </c>
      <c r="B631" s="1320"/>
      <c r="C631" s="1320"/>
      <c r="D631" s="1320"/>
      <c r="E631" s="1320"/>
      <c r="F631" s="1320"/>
      <c r="G631" s="1320"/>
      <c r="H631" s="1321"/>
      <c r="I631" s="700">
        <v>-9792</v>
      </c>
      <c r="J631" s="700"/>
      <c r="K631" s="700"/>
      <c r="L631" s="701"/>
      <c r="M631" s="701"/>
      <c r="X631" s="674"/>
      <c r="Y631" s="675"/>
      <c r="Z631" s="675"/>
      <c r="AA631" s="499"/>
      <c r="AC631" s="474"/>
      <c r="AD631" s="499"/>
      <c r="AE631" s="509" t="s">
        <v>2393</v>
      </c>
      <c r="AF631" s="499"/>
      <c r="AG631" s="540"/>
      <c r="AH631" s="717"/>
      <c r="AI631" s="474"/>
      <c r="AJ631" s="717"/>
    </row>
    <row r="632" spans="1:36" s="472" customFormat="1" ht="15" x14ac:dyDescent="0.25">
      <c r="A632" s="1319" t="s">
        <v>2394</v>
      </c>
      <c r="B632" s="1320"/>
      <c r="C632" s="1320"/>
      <c r="D632" s="1320"/>
      <c r="E632" s="1320"/>
      <c r="F632" s="1320"/>
      <c r="G632" s="1320"/>
      <c r="H632" s="1321"/>
      <c r="I632" s="700">
        <v>-146</v>
      </c>
      <c r="J632" s="700"/>
      <c r="K632" s="700"/>
      <c r="L632" s="701"/>
      <c r="M632" s="701"/>
      <c r="X632" s="674"/>
      <c r="Y632" s="675"/>
      <c r="Z632" s="675"/>
      <c r="AA632" s="499"/>
      <c r="AC632" s="474"/>
      <c r="AD632" s="499"/>
      <c r="AE632" s="509" t="s">
        <v>2394</v>
      </c>
      <c r="AF632" s="499"/>
      <c r="AG632" s="540"/>
      <c r="AH632" s="717"/>
      <c r="AI632" s="474"/>
      <c r="AJ632" s="717"/>
    </row>
    <row r="633" spans="1:36" s="472" customFormat="1" ht="15" x14ac:dyDescent="0.25">
      <c r="A633" s="1319" t="s">
        <v>2395</v>
      </c>
      <c r="B633" s="1320"/>
      <c r="C633" s="1320"/>
      <c r="D633" s="1320"/>
      <c r="E633" s="1320"/>
      <c r="F633" s="1320"/>
      <c r="G633" s="1320"/>
      <c r="H633" s="1321"/>
      <c r="I633" s="700">
        <v>-586</v>
      </c>
      <c r="J633" s="700"/>
      <c r="K633" s="700"/>
      <c r="L633" s="701"/>
      <c r="M633" s="701"/>
      <c r="X633" s="674"/>
      <c r="Y633" s="675"/>
      <c r="Z633" s="675"/>
      <c r="AA633" s="499"/>
      <c r="AC633" s="474"/>
      <c r="AD633" s="499"/>
      <c r="AE633" s="509" t="s">
        <v>2395</v>
      </c>
      <c r="AF633" s="499"/>
      <c r="AG633" s="540"/>
      <c r="AH633" s="717"/>
      <c r="AI633" s="474"/>
      <c r="AJ633" s="717"/>
    </row>
    <row r="634" spans="1:36" s="472" customFormat="1" ht="15" x14ac:dyDescent="0.25">
      <c r="A634" s="1316" t="s">
        <v>2396</v>
      </c>
      <c r="B634" s="1317"/>
      <c r="C634" s="1317"/>
      <c r="D634" s="1317"/>
      <c r="E634" s="1317"/>
      <c r="F634" s="1317"/>
      <c r="G634" s="1317"/>
      <c r="H634" s="1318"/>
      <c r="I634" s="679"/>
      <c r="J634" s="679"/>
      <c r="K634" s="679"/>
      <c r="L634" s="699"/>
      <c r="M634" s="699"/>
      <c r="X634" s="674"/>
      <c r="Y634" s="675"/>
      <c r="Z634" s="675"/>
      <c r="AA634" s="499"/>
      <c r="AC634" s="474"/>
      <c r="AD634" s="499" t="s">
        <v>2396</v>
      </c>
      <c r="AF634" s="499"/>
      <c r="AG634" s="540"/>
      <c r="AH634" s="717"/>
      <c r="AI634" s="474"/>
      <c r="AJ634" s="717"/>
    </row>
    <row r="635" spans="1:36" s="472" customFormat="1" ht="15" x14ac:dyDescent="0.25">
      <c r="A635" s="1319" t="s">
        <v>1700</v>
      </c>
      <c r="B635" s="1320"/>
      <c r="C635" s="1320"/>
      <c r="D635" s="1320"/>
      <c r="E635" s="1320"/>
      <c r="F635" s="1320"/>
      <c r="G635" s="1320"/>
      <c r="H635" s="1321"/>
      <c r="I635" s="700"/>
      <c r="J635" s="700"/>
      <c r="K635" s="700"/>
      <c r="L635" s="701"/>
      <c r="M635" s="701"/>
      <c r="X635" s="674"/>
      <c r="Y635" s="675"/>
      <c r="Z635" s="675"/>
      <c r="AA635" s="499"/>
      <c r="AC635" s="474"/>
      <c r="AD635" s="499"/>
      <c r="AE635" s="509" t="s">
        <v>1700</v>
      </c>
      <c r="AF635" s="499"/>
      <c r="AG635" s="540"/>
      <c r="AH635" s="717"/>
      <c r="AI635" s="474"/>
      <c r="AJ635" s="717"/>
    </row>
    <row r="636" spans="1:36" s="472" customFormat="1" ht="15" x14ac:dyDescent="0.25">
      <c r="A636" s="1319" t="s">
        <v>2397</v>
      </c>
      <c r="B636" s="1320"/>
      <c r="C636" s="1320"/>
      <c r="D636" s="1320"/>
      <c r="E636" s="1320"/>
      <c r="F636" s="1320"/>
      <c r="G636" s="1320"/>
      <c r="H636" s="1321"/>
      <c r="I636" s="700"/>
      <c r="J636" s="700"/>
      <c r="K636" s="700"/>
      <c r="L636" s="701"/>
      <c r="M636" s="701"/>
      <c r="X636" s="674"/>
      <c r="Y636" s="675"/>
      <c r="Z636" s="675"/>
      <c r="AA636" s="499"/>
      <c r="AC636" s="474"/>
      <c r="AD636" s="499"/>
      <c r="AE636" s="509" t="s">
        <v>2397</v>
      </c>
      <c r="AF636" s="499"/>
      <c r="AG636" s="540"/>
      <c r="AH636" s="717"/>
      <c r="AI636" s="474"/>
      <c r="AJ636" s="717"/>
    </row>
    <row r="637" spans="1:36" s="472" customFormat="1" ht="22.5" x14ac:dyDescent="0.25">
      <c r="A637" s="1319" t="s">
        <v>2398</v>
      </c>
      <c r="B637" s="1320"/>
      <c r="C637" s="1320"/>
      <c r="D637" s="1320"/>
      <c r="E637" s="1320"/>
      <c r="F637" s="1320"/>
      <c r="G637" s="1320"/>
      <c r="H637" s="1321"/>
      <c r="I637" s="700">
        <v>-80982</v>
      </c>
      <c r="J637" s="700">
        <v>-80444</v>
      </c>
      <c r="K637" s="700" t="s">
        <v>1722</v>
      </c>
      <c r="L637" s="701"/>
      <c r="M637" s="702">
        <v>-7206.79</v>
      </c>
      <c r="X637" s="674"/>
      <c r="Y637" s="675"/>
      <c r="Z637" s="675"/>
      <c r="AA637" s="499"/>
      <c r="AC637" s="474"/>
      <c r="AD637" s="499"/>
      <c r="AE637" s="509" t="s">
        <v>2398</v>
      </c>
      <c r="AF637" s="499"/>
      <c r="AG637" s="540"/>
      <c r="AH637" s="717"/>
      <c r="AI637" s="474"/>
      <c r="AJ637" s="717"/>
    </row>
    <row r="638" spans="1:36" s="472" customFormat="1" ht="15" x14ac:dyDescent="0.25">
      <c r="A638" s="1319" t="s">
        <v>2399</v>
      </c>
      <c r="B638" s="1320"/>
      <c r="C638" s="1320"/>
      <c r="D638" s="1320"/>
      <c r="E638" s="1320"/>
      <c r="F638" s="1320"/>
      <c r="G638" s="1320"/>
      <c r="H638" s="1321"/>
      <c r="I638" s="700">
        <v>-64385</v>
      </c>
      <c r="J638" s="700"/>
      <c r="K638" s="700"/>
      <c r="L638" s="701"/>
      <c r="M638" s="701"/>
      <c r="X638" s="674"/>
      <c r="Y638" s="675"/>
      <c r="Z638" s="675"/>
      <c r="AA638" s="499"/>
      <c r="AC638" s="474"/>
      <c r="AD638" s="499"/>
      <c r="AE638" s="509" t="s">
        <v>2399</v>
      </c>
      <c r="AF638" s="499"/>
      <c r="AG638" s="540"/>
      <c r="AH638" s="717"/>
      <c r="AI638" s="474"/>
      <c r="AJ638" s="717"/>
    </row>
    <row r="639" spans="1:36" s="472" customFormat="1" ht="15" x14ac:dyDescent="0.25">
      <c r="A639" s="1319" t="s">
        <v>2400</v>
      </c>
      <c r="B639" s="1320"/>
      <c r="C639" s="1320"/>
      <c r="D639" s="1320"/>
      <c r="E639" s="1320"/>
      <c r="F639" s="1320"/>
      <c r="G639" s="1320"/>
      <c r="H639" s="1321"/>
      <c r="I639" s="700">
        <v>-36216</v>
      </c>
      <c r="J639" s="700"/>
      <c r="K639" s="700"/>
      <c r="L639" s="701"/>
      <c r="M639" s="701"/>
      <c r="X639" s="674"/>
      <c r="Y639" s="675"/>
      <c r="Z639" s="675"/>
      <c r="AA639" s="499"/>
      <c r="AC639" s="474"/>
      <c r="AD639" s="499"/>
      <c r="AE639" s="509" t="s">
        <v>2400</v>
      </c>
      <c r="AF639" s="499"/>
      <c r="AG639" s="540"/>
      <c r="AH639" s="717"/>
      <c r="AI639" s="474"/>
      <c r="AJ639" s="717"/>
    </row>
    <row r="640" spans="1:36" s="472" customFormat="1" ht="15" x14ac:dyDescent="0.25">
      <c r="A640" s="1319" t="s">
        <v>1709</v>
      </c>
      <c r="B640" s="1320"/>
      <c r="C640" s="1320"/>
      <c r="D640" s="1320"/>
      <c r="E640" s="1320"/>
      <c r="F640" s="1320"/>
      <c r="G640" s="1320"/>
      <c r="H640" s="1321"/>
      <c r="I640" s="700">
        <v>-181583</v>
      </c>
      <c r="J640" s="700"/>
      <c r="K640" s="700"/>
      <c r="L640" s="701"/>
      <c r="M640" s="702">
        <v>-7206.79</v>
      </c>
      <c r="X640" s="674"/>
      <c r="Y640" s="675"/>
      <c r="Z640" s="675"/>
      <c r="AA640" s="499"/>
      <c r="AC640" s="474"/>
      <c r="AD640" s="499"/>
      <c r="AE640" s="509" t="s">
        <v>1709</v>
      </c>
      <c r="AF640" s="499"/>
      <c r="AG640" s="540"/>
      <c r="AH640" s="717"/>
      <c r="AI640" s="474"/>
      <c r="AJ640" s="717"/>
    </row>
    <row r="641" spans="1:36" s="472" customFormat="1" ht="15" x14ac:dyDescent="0.25">
      <c r="A641" s="1319" t="s">
        <v>2401</v>
      </c>
      <c r="B641" s="1320"/>
      <c r="C641" s="1320"/>
      <c r="D641" s="1320"/>
      <c r="E641" s="1320"/>
      <c r="F641" s="1320"/>
      <c r="G641" s="1320"/>
      <c r="H641" s="1321"/>
      <c r="I641" s="700"/>
      <c r="J641" s="700"/>
      <c r="K641" s="700"/>
      <c r="L641" s="701"/>
      <c r="M641" s="701"/>
      <c r="X641" s="674"/>
      <c r="Y641" s="675"/>
      <c r="Z641" s="675"/>
      <c r="AA641" s="499"/>
      <c r="AC641" s="474"/>
      <c r="AD641" s="499"/>
      <c r="AE641" s="509" t="s">
        <v>2401</v>
      </c>
      <c r="AF641" s="499"/>
      <c r="AG641" s="540"/>
      <c r="AH641" s="717"/>
      <c r="AI641" s="474"/>
      <c r="AJ641" s="717"/>
    </row>
    <row r="642" spans="1:36" s="472" customFormat="1" ht="22.5" x14ac:dyDescent="0.25">
      <c r="A642" s="1319" t="s">
        <v>2402</v>
      </c>
      <c r="B642" s="1320"/>
      <c r="C642" s="1320"/>
      <c r="D642" s="1320"/>
      <c r="E642" s="1320"/>
      <c r="F642" s="1320"/>
      <c r="G642" s="1320"/>
      <c r="H642" s="1321"/>
      <c r="I642" s="700">
        <v>-388</v>
      </c>
      <c r="J642" s="700">
        <v>-211</v>
      </c>
      <c r="K642" s="700" t="s">
        <v>1742</v>
      </c>
      <c r="L642" s="701"/>
      <c r="M642" s="702">
        <v>-24.76</v>
      </c>
      <c r="X642" s="674"/>
      <c r="Y642" s="675"/>
      <c r="Z642" s="675"/>
      <c r="AA642" s="499"/>
      <c r="AC642" s="474"/>
      <c r="AD642" s="499"/>
      <c r="AE642" s="509" t="s">
        <v>2402</v>
      </c>
      <c r="AF642" s="499"/>
      <c r="AG642" s="540"/>
      <c r="AH642" s="717"/>
      <c r="AI642" s="474"/>
      <c r="AJ642" s="717"/>
    </row>
    <row r="643" spans="1:36" s="472" customFormat="1" ht="15" x14ac:dyDescent="0.25">
      <c r="A643" s="1319" t="s">
        <v>2403</v>
      </c>
      <c r="B643" s="1320"/>
      <c r="C643" s="1320"/>
      <c r="D643" s="1320"/>
      <c r="E643" s="1320"/>
      <c r="F643" s="1320"/>
      <c r="G643" s="1320"/>
      <c r="H643" s="1321"/>
      <c r="I643" s="700">
        <v>-236</v>
      </c>
      <c r="J643" s="700"/>
      <c r="K643" s="700"/>
      <c r="L643" s="701"/>
      <c r="M643" s="701"/>
      <c r="X643" s="674"/>
      <c r="Y643" s="675"/>
      <c r="Z643" s="675"/>
      <c r="AA643" s="499"/>
      <c r="AC643" s="474"/>
      <c r="AD643" s="499"/>
      <c r="AE643" s="509" t="s">
        <v>2403</v>
      </c>
      <c r="AF643" s="499"/>
      <c r="AG643" s="540"/>
      <c r="AH643" s="717"/>
      <c r="AI643" s="474"/>
      <c r="AJ643" s="717"/>
    </row>
    <row r="644" spans="1:36" s="472" customFormat="1" ht="15" x14ac:dyDescent="0.25">
      <c r="A644" s="1319" t="s">
        <v>2404</v>
      </c>
      <c r="B644" s="1320"/>
      <c r="C644" s="1320"/>
      <c r="D644" s="1320"/>
      <c r="E644" s="1320"/>
      <c r="F644" s="1320"/>
      <c r="G644" s="1320"/>
      <c r="H644" s="1321"/>
      <c r="I644" s="700">
        <v>-146</v>
      </c>
      <c r="J644" s="700"/>
      <c r="K644" s="700"/>
      <c r="L644" s="701"/>
      <c r="M644" s="701"/>
      <c r="X644" s="674"/>
      <c r="Y644" s="675"/>
      <c r="Z644" s="675"/>
      <c r="AA644" s="499"/>
      <c r="AC644" s="474"/>
      <c r="AD644" s="499"/>
      <c r="AE644" s="509" t="s">
        <v>2404</v>
      </c>
      <c r="AF644" s="499"/>
      <c r="AG644" s="540"/>
      <c r="AH644" s="717"/>
      <c r="AI644" s="474"/>
      <c r="AJ644" s="717"/>
    </row>
    <row r="645" spans="1:36" s="472" customFormat="1" ht="15" x14ac:dyDescent="0.25">
      <c r="A645" s="1319" t="s">
        <v>1709</v>
      </c>
      <c r="B645" s="1320"/>
      <c r="C645" s="1320"/>
      <c r="D645" s="1320"/>
      <c r="E645" s="1320"/>
      <c r="F645" s="1320"/>
      <c r="G645" s="1320"/>
      <c r="H645" s="1321"/>
      <c r="I645" s="700">
        <v>-770</v>
      </c>
      <c r="J645" s="700"/>
      <c r="K645" s="700"/>
      <c r="L645" s="701"/>
      <c r="M645" s="702">
        <v>-24.76</v>
      </c>
      <c r="X645" s="674"/>
      <c r="Y645" s="675"/>
      <c r="Z645" s="675"/>
      <c r="AA645" s="499"/>
      <c r="AC645" s="474"/>
      <c r="AD645" s="499"/>
      <c r="AE645" s="509" t="s">
        <v>1709</v>
      </c>
      <c r="AF645" s="499"/>
      <c r="AG645" s="540"/>
      <c r="AH645" s="717"/>
      <c r="AI645" s="474"/>
      <c r="AJ645" s="717"/>
    </row>
    <row r="646" spans="1:36" s="472" customFormat="1" ht="15" x14ac:dyDescent="0.25">
      <c r="A646" s="1319" t="s">
        <v>1701</v>
      </c>
      <c r="B646" s="1320"/>
      <c r="C646" s="1320"/>
      <c r="D646" s="1320"/>
      <c r="E646" s="1320"/>
      <c r="F646" s="1320"/>
      <c r="G646" s="1320"/>
      <c r="H646" s="1321"/>
      <c r="I646" s="700"/>
      <c r="J646" s="700"/>
      <c r="K646" s="700"/>
      <c r="L646" s="701"/>
      <c r="M646" s="701"/>
      <c r="X646" s="674"/>
      <c r="Y646" s="675"/>
      <c r="Z646" s="675"/>
      <c r="AA646" s="499"/>
      <c r="AC646" s="474"/>
      <c r="AD646" s="499"/>
      <c r="AE646" s="509" t="s">
        <v>1701</v>
      </c>
      <c r="AF646" s="499"/>
      <c r="AG646" s="540"/>
      <c r="AH646" s="717"/>
      <c r="AI646" s="474"/>
      <c r="AJ646" s="717"/>
    </row>
    <row r="647" spans="1:36" s="472" customFormat="1" ht="15" x14ac:dyDescent="0.25">
      <c r="A647" s="1319" t="s">
        <v>2405</v>
      </c>
      <c r="B647" s="1320"/>
      <c r="C647" s="1320"/>
      <c r="D647" s="1320"/>
      <c r="E647" s="1320"/>
      <c r="F647" s="1320"/>
      <c r="G647" s="1320"/>
      <c r="H647" s="1321"/>
      <c r="I647" s="700">
        <v>-28469</v>
      </c>
      <c r="J647" s="700"/>
      <c r="K647" s="700"/>
      <c r="L647" s="701"/>
      <c r="M647" s="701"/>
      <c r="X647" s="674"/>
      <c r="Y647" s="675"/>
      <c r="Z647" s="675"/>
      <c r="AA647" s="499"/>
      <c r="AC647" s="474"/>
      <c r="AD647" s="499"/>
      <c r="AE647" s="509" t="s">
        <v>2405</v>
      </c>
      <c r="AF647" s="499"/>
      <c r="AG647" s="540"/>
      <c r="AH647" s="717"/>
      <c r="AI647" s="474"/>
      <c r="AJ647" s="717"/>
    </row>
    <row r="648" spans="1:36" s="472" customFormat="1" ht="15" x14ac:dyDescent="0.25">
      <c r="A648" s="1319" t="s">
        <v>2406</v>
      </c>
      <c r="B648" s="1320"/>
      <c r="C648" s="1320"/>
      <c r="D648" s="1320"/>
      <c r="E648" s="1320"/>
      <c r="F648" s="1320"/>
      <c r="G648" s="1320"/>
      <c r="H648" s="1321"/>
      <c r="I648" s="700"/>
      <c r="J648" s="700"/>
      <c r="K648" s="700"/>
      <c r="L648" s="701"/>
      <c r="M648" s="701"/>
      <c r="X648" s="674"/>
      <c r="Y648" s="675"/>
      <c r="Z648" s="675"/>
      <c r="AA648" s="499"/>
      <c r="AC648" s="474"/>
      <c r="AD648" s="499"/>
      <c r="AE648" s="509" t="s">
        <v>2406</v>
      </c>
      <c r="AF648" s="499"/>
      <c r="AG648" s="540"/>
      <c r="AH648" s="717"/>
      <c r="AI648" s="474"/>
      <c r="AJ648" s="717"/>
    </row>
    <row r="649" spans="1:36" s="472" customFormat="1" ht="22.5" x14ac:dyDescent="0.25">
      <c r="A649" s="1319" t="s">
        <v>2407</v>
      </c>
      <c r="B649" s="1320"/>
      <c r="C649" s="1320"/>
      <c r="D649" s="1320"/>
      <c r="E649" s="1320"/>
      <c r="F649" s="1320"/>
      <c r="G649" s="1320"/>
      <c r="H649" s="1321"/>
      <c r="I649" s="700">
        <v>-1716</v>
      </c>
      <c r="J649" s="700">
        <v>-590</v>
      </c>
      <c r="K649" s="700" t="s">
        <v>2408</v>
      </c>
      <c r="L649" s="701"/>
      <c r="M649" s="702">
        <v>-57.45</v>
      </c>
      <c r="X649" s="674"/>
      <c r="Y649" s="675"/>
      <c r="Z649" s="675"/>
      <c r="AA649" s="499"/>
      <c r="AC649" s="474"/>
      <c r="AD649" s="499"/>
      <c r="AE649" s="509" t="s">
        <v>2407</v>
      </c>
      <c r="AF649" s="499"/>
      <c r="AG649" s="540"/>
      <c r="AH649" s="717"/>
      <c r="AI649" s="474"/>
      <c r="AJ649" s="717"/>
    </row>
    <row r="650" spans="1:36" s="472" customFormat="1" ht="15" x14ac:dyDescent="0.25">
      <c r="A650" s="1319" t="s">
        <v>2409</v>
      </c>
      <c r="B650" s="1320"/>
      <c r="C650" s="1320"/>
      <c r="D650" s="1320"/>
      <c r="E650" s="1320"/>
      <c r="F650" s="1320"/>
      <c r="G650" s="1320"/>
      <c r="H650" s="1321"/>
      <c r="I650" s="700">
        <v>-620</v>
      </c>
      <c r="J650" s="700"/>
      <c r="K650" s="700"/>
      <c r="L650" s="701"/>
      <c r="M650" s="701"/>
      <c r="X650" s="674"/>
      <c r="Y650" s="675"/>
      <c r="Z650" s="675"/>
      <c r="AA650" s="499"/>
      <c r="AC650" s="474"/>
      <c r="AD650" s="499"/>
      <c r="AE650" s="509" t="s">
        <v>2409</v>
      </c>
      <c r="AF650" s="499"/>
      <c r="AG650" s="540"/>
      <c r="AH650" s="717"/>
      <c r="AI650" s="474"/>
      <c r="AJ650" s="717"/>
    </row>
    <row r="651" spans="1:36" s="472" customFormat="1" ht="15" x14ac:dyDescent="0.25">
      <c r="A651" s="1319" t="s">
        <v>2410</v>
      </c>
      <c r="B651" s="1320"/>
      <c r="C651" s="1320"/>
      <c r="D651" s="1320"/>
      <c r="E651" s="1320"/>
      <c r="F651" s="1320"/>
      <c r="G651" s="1320"/>
      <c r="H651" s="1321"/>
      <c r="I651" s="700">
        <v>-586</v>
      </c>
      <c r="J651" s="700"/>
      <c r="K651" s="700"/>
      <c r="L651" s="701"/>
      <c r="M651" s="701"/>
      <c r="X651" s="674"/>
      <c r="Y651" s="675"/>
      <c r="Z651" s="675"/>
      <c r="AA651" s="499"/>
      <c r="AC651" s="474"/>
      <c r="AD651" s="499"/>
      <c r="AE651" s="509" t="s">
        <v>2410</v>
      </c>
      <c r="AF651" s="499"/>
      <c r="AG651" s="540"/>
      <c r="AH651" s="717"/>
      <c r="AI651" s="474"/>
      <c r="AJ651" s="717"/>
    </row>
    <row r="652" spans="1:36" s="472" customFormat="1" ht="15" x14ac:dyDescent="0.25">
      <c r="A652" s="1319" t="s">
        <v>1709</v>
      </c>
      <c r="B652" s="1320"/>
      <c r="C652" s="1320"/>
      <c r="D652" s="1320"/>
      <c r="E652" s="1320"/>
      <c r="F652" s="1320"/>
      <c r="G652" s="1320"/>
      <c r="H652" s="1321"/>
      <c r="I652" s="700">
        <v>-2922</v>
      </c>
      <c r="J652" s="700"/>
      <c r="K652" s="700"/>
      <c r="L652" s="701"/>
      <c r="M652" s="702">
        <v>-57.45</v>
      </c>
      <c r="X652" s="674"/>
      <c r="Y652" s="675"/>
      <c r="Z652" s="675"/>
      <c r="AA652" s="499"/>
      <c r="AC652" s="474"/>
      <c r="AD652" s="499"/>
      <c r="AE652" s="509" t="s">
        <v>1709</v>
      </c>
      <c r="AF652" s="499"/>
      <c r="AG652" s="540"/>
      <c r="AH652" s="717"/>
      <c r="AI652" s="474"/>
      <c r="AJ652" s="717"/>
    </row>
    <row r="653" spans="1:36" s="472" customFormat="1" ht="15" x14ac:dyDescent="0.25">
      <c r="A653" s="1319" t="s">
        <v>2411</v>
      </c>
      <c r="B653" s="1320"/>
      <c r="C653" s="1320"/>
      <c r="D653" s="1320"/>
      <c r="E653" s="1320"/>
      <c r="F653" s="1320"/>
      <c r="G653" s="1320"/>
      <c r="H653" s="1321"/>
      <c r="I653" s="700"/>
      <c r="J653" s="700"/>
      <c r="K653" s="700"/>
      <c r="L653" s="701"/>
      <c r="M653" s="701"/>
      <c r="X653" s="674"/>
      <c r="Y653" s="675"/>
      <c r="Z653" s="675"/>
      <c r="AA653" s="499"/>
      <c r="AC653" s="474"/>
      <c r="AD653" s="499"/>
      <c r="AE653" s="509" t="s">
        <v>2411</v>
      </c>
      <c r="AF653" s="499"/>
      <c r="AG653" s="540"/>
      <c r="AH653" s="717"/>
      <c r="AI653" s="474"/>
      <c r="AJ653" s="717"/>
    </row>
    <row r="654" spans="1:36" s="472" customFormat="1" ht="15" x14ac:dyDescent="0.25">
      <c r="A654" s="1319" t="s">
        <v>2412</v>
      </c>
      <c r="B654" s="1320"/>
      <c r="C654" s="1320"/>
      <c r="D654" s="1320"/>
      <c r="E654" s="1320"/>
      <c r="F654" s="1320"/>
      <c r="G654" s="1320"/>
      <c r="H654" s="1321"/>
      <c r="I654" s="700">
        <v>-1541928</v>
      </c>
      <c r="J654" s="700"/>
      <c r="K654" s="700"/>
      <c r="L654" s="701"/>
      <c r="M654" s="701"/>
      <c r="X654" s="674"/>
      <c r="Y654" s="675"/>
      <c r="Z654" s="675"/>
      <c r="AA654" s="499"/>
      <c r="AC654" s="474"/>
      <c r="AD654" s="499"/>
      <c r="AE654" s="509" t="s">
        <v>2412</v>
      </c>
      <c r="AF654" s="499"/>
      <c r="AG654" s="540"/>
      <c r="AH654" s="717"/>
      <c r="AI654" s="474"/>
      <c r="AJ654" s="717"/>
    </row>
    <row r="655" spans="1:36" s="472" customFormat="1" ht="15" x14ac:dyDescent="0.25">
      <c r="A655" s="1319" t="s">
        <v>2413</v>
      </c>
      <c r="B655" s="1320"/>
      <c r="C655" s="1320"/>
      <c r="D655" s="1320"/>
      <c r="E655" s="1320"/>
      <c r="F655" s="1320"/>
      <c r="G655" s="1320"/>
      <c r="H655" s="1321"/>
      <c r="I655" s="700"/>
      <c r="J655" s="700"/>
      <c r="K655" s="700"/>
      <c r="L655" s="701"/>
      <c r="M655" s="701"/>
      <c r="X655" s="674"/>
      <c r="Y655" s="675"/>
      <c r="Z655" s="675"/>
      <c r="AA655" s="499"/>
      <c r="AC655" s="474"/>
      <c r="AD655" s="499"/>
      <c r="AE655" s="509" t="s">
        <v>2413</v>
      </c>
      <c r="AF655" s="499"/>
      <c r="AG655" s="540"/>
      <c r="AH655" s="717"/>
      <c r="AI655" s="474"/>
      <c r="AJ655" s="717"/>
    </row>
    <row r="656" spans="1:36" s="472" customFormat="1" ht="22.5" x14ac:dyDescent="0.25">
      <c r="A656" s="1319" t="s">
        <v>2414</v>
      </c>
      <c r="B656" s="1320"/>
      <c r="C656" s="1320"/>
      <c r="D656" s="1320"/>
      <c r="E656" s="1320"/>
      <c r="F656" s="1320"/>
      <c r="G656" s="1320"/>
      <c r="H656" s="1321"/>
      <c r="I656" s="700">
        <v>-1093026</v>
      </c>
      <c r="J656" s="700">
        <v>-85184</v>
      </c>
      <c r="K656" s="700" t="s">
        <v>2415</v>
      </c>
      <c r="L656" s="701"/>
      <c r="M656" s="718">
        <v>-8858.2000000000007</v>
      </c>
      <c r="X656" s="674"/>
      <c r="Y656" s="675"/>
      <c r="Z656" s="675"/>
      <c r="AA656" s="499"/>
      <c r="AC656" s="474"/>
      <c r="AD656" s="499"/>
      <c r="AE656" s="509" t="s">
        <v>2414</v>
      </c>
      <c r="AF656" s="499"/>
      <c r="AG656" s="540"/>
      <c r="AH656" s="717"/>
      <c r="AI656" s="474"/>
      <c r="AJ656" s="717"/>
    </row>
    <row r="657" spans="1:36" s="472" customFormat="1" ht="15" x14ac:dyDescent="0.25">
      <c r="A657" s="1319" t="s">
        <v>2416</v>
      </c>
      <c r="B657" s="1320"/>
      <c r="C657" s="1320"/>
      <c r="D657" s="1320"/>
      <c r="E657" s="1320"/>
      <c r="F657" s="1320"/>
      <c r="G657" s="1320"/>
      <c r="H657" s="1321"/>
      <c r="I657" s="700">
        <v>-147052</v>
      </c>
      <c r="J657" s="700"/>
      <c r="K657" s="700"/>
      <c r="L657" s="701"/>
      <c r="M657" s="701"/>
      <c r="X657" s="674"/>
      <c r="Y657" s="675"/>
      <c r="Z657" s="675"/>
      <c r="AA657" s="499"/>
      <c r="AC657" s="474"/>
      <c r="AD657" s="499"/>
      <c r="AE657" s="509" t="s">
        <v>2416</v>
      </c>
      <c r="AF657" s="499"/>
      <c r="AG657" s="540"/>
      <c r="AH657" s="717"/>
      <c r="AI657" s="474"/>
      <c r="AJ657" s="717"/>
    </row>
    <row r="658" spans="1:36" s="472" customFormat="1" ht="15" x14ac:dyDescent="0.25">
      <c r="A658" s="1319" t="s">
        <v>2417</v>
      </c>
      <c r="B658" s="1320"/>
      <c r="C658" s="1320"/>
      <c r="D658" s="1320"/>
      <c r="E658" s="1320"/>
      <c r="F658" s="1320"/>
      <c r="G658" s="1320"/>
      <c r="H658" s="1321"/>
      <c r="I658" s="700">
        <v>-66961</v>
      </c>
      <c r="J658" s="700"/>
      <c r="K658" s="700"/>
      <c r="L658" s="701"/>
      <c r="M658" s="701"/>
      <c r="X658" s="674"/>
      <c r="Y658" s="675"/>
      <c r="Z658" s="675"/>
      <c r="AA658" s="499"/>
      <c r="AC658" s="474"/>
      <c r="AD658" s="499"/>
      <c r="AE658" s="509" t="s">
        <v>2417</v>
      </c>
      <c r="AF658" s="499"/>
      <c r="AG658" s="540"/>
      <c r="AH658" s="717"/>
      <c r="AI658" s="474"/>
      <c r="AJ658" s="717"/>
    </row>
    <row r="659" spans="1:36" s="472" customFormat="1" ht="15" x14ac:dyDescent="0.25">
      <c r="A659" s="1319" t="s">
        <v>1709</v>
      </c>
      <c r="B659" s="1320"/>
      <c r="C659" s="1320"/>
      <c r="D659" s="1320"/>
      <c r="E659" s="1320"/>
      <c r="F659" s="1320"/>
      <c r="G659" s="1320"/>
      <c r="H659" s="1321"/>
      <c r="I659" s="700">
        <v>-1307039</v>
      </c>
      <c r="J659" s="700"/>
      <c r="K659" s="700"/>
      <c r="L659" s="701"/>
      <c r="M659" s="718">
        <v>-8858.2000000000007</v>
      </c>
      <c r="X659" s="674"/>
      <c r="Y659" s="675"/>
      <c r="Z659" s="675"/>
      <c r="AA659" s="499"/>
      <c r="AC659" s="474"/>
      <c r="AD659" s="499"/>
      <c r="AE659" s="509" t="s">
        <v>1709</v>
      </c>
      <c r="AF659" s="499"/>
      <c r="AG659" s="540"/>
      <c r="AH659" s="717"/>
      <c r="AI659" s="474"/>
      <c r="AJ659" s="717"/>
    </row>
    <row r="660" spans="1:36" s="472" customFormat="1" ht="15" x14ac:dyDescent="0.25">
      <c r="A660" s="1319" t="s">
        <v>2418</v>
      </c>
      <c r="B660" s="1320"/>
      <c r="C660" s="1320"/>
      <c r="D660" s="1320"/>
      <c r="E660" s="1320"/>
      <c r="F660" s="1320"/>
      <c r="G660" s="1320"/>
      <c r="H660" s="1321"/>
      <c r="I660" s="700"/>
      <c r="J660" s="700"/>
      <c r="K660" s="700"/>
      <c r="L660" s="701"/>
      <c r="M660" s="701"/>
      <c r="X660" s="674"/>
      <c r="Y660" s="675"/>
      <c r="Z660" s="675"/>
      <c r="AA660" s="499"/>
      <c r="AC660" s="474"/>
      <c r="AD660" s="499"/>
      <c r="AE660" s="509" t="s">
        <v>2418</v>
      </c>
      <c r="AF660" s="499"/>
      <c r="AG660" s="540"/>
      <c r="AH660" s="717"/>
      <c r="AI660" s="474"/>
      <c r="AJ660" s="717"/>
    </row>
    <row r="661" spans="1:36" s="472" customFormat="1" ht="22.5" x14ac:dyDescent="0.25">
      <c r="A661" s="1319" t="s">
        <v>2419</v>
      </c>
      <c r="B661" s="1320"/>
      <c r="C661" s="1320"/>
      <c r="D661" s="1320"/>
      <c r="E661" s="1320"/>
      <c r="F661" s="1320"/>
      <c r="G661" s="1320"/>
      <c r="H661" s="1321"/>
      <c r="I661" s="700">
        <v>-73206</v>
      </c>
      <c r="J661" s="700">
        <v>-9817</v>
      </c>
      <c r="K661" s="700" t="s">
        <v>2420</v>
      </c>
      <c r="L661" s="701"/>
      <c r="M661" s="702">
        <v>-1020.53</v>
      </c>
      <c r="X661" s="674"/>
      <c r="Y661" s="675"/>
      <c r="Z661" s="675"/>
      <c r="AA661" s="499"/>
      <c r="AC661" s="474"/>
      <c r="AD661" s="499"/>
      <c r="AE661" s="509" t="s">
        <v>2419</v>
      </c>
      <c r="AF661" s="499"/>
      <c r="AG661" s="540"/>
      <c r="AH661" s="717"/>
      <c r="AI661" s="474"/>
      <c r="AJ661" s="717"/>
    </row>
    <row r="662" spans="1:36" s="472" customFormat="1" ht="15" x14ac:dyDescent="0.25">
      <c r="A662" s="1319" t="s">
        <v>2421</v>
      </c>
      <c r="B662" s="1320"/>
      <c r="C662" s="1320"/>
      <c r="D662" s="1320"/>
      <c r="E662" s="1320"/>
      <c r="F662" s="1320"/>
      <c r="G662" s="1320"/>
      <c r="H662" s="1321"/>
      <c r="I662" s="700">
        <v>-13709</v>
      </c>
      <c r="J662" s="700"/>
      <c r="K662" s="700"/>
      <c r="L662" s="701"/>
      <c r="M662" s="701"/>
      <c r="X662" s="674"/>
      <c r="Y662" s="675"/>
      <c r="Z662" s="675"/>
      <c r="AA662" s="499"/>
      <c r="AC662" s="474"/>
      <c r="AD662" s="499"/>
      <c r="AE662" s="509" t="s">
        <v>2421</v>
      </c>
      <c r="AF662" s="499"/>
      <c r="AG662" s="540"/>
      <c r="AH662" s="717"/>
      <c r="AI662" s="474"/>
      <c r="AJ662" s="717"/>
    </row>
    <row r="663" spans="1:36" s="472" customFormat="1" ht="15" x14ac:dyDescent="0.25">
      <c r="A663" s="1319" t="s">
        <v>2422</v>
      </c>
      <c r="B663" s="1320"/>
      <c r="C663" s="1320"/>
      <c r="D663" s="1320"/>
      <c r="E663" s="1320"/>
      <c r="F663" s="1320"/>
      <c r="G663" s="1320"/>
      <c r="H663" s="1321"/>
      <c r="I663" s="700">
        <v>-9455</v>
      </c>
      <c r="J663" s="700"/>
      <c r="K663" s="700"/>
      <c r="L663" s="701"/>
      <c r="M663" s="701"/>
      <c r="X663" s="674"/>
      <c r="Y663" s="675"/>
      <c r="Z663" s="675"/>
      <c r="AA663" s="499"/>
      <c r="AC663" s="474"/>
      <c r="AD663" s="499"/>
      <c r="AE663" s="509" t="s">
        <v>2422</v>
      </c>
      <c r="AF663" s="499"/>
      <c r="AG663" s="540"/>
      <c r="AH663" s="717"/>
      <c r="AI663" s="474"/>
      <c r="AJ663" s="717"/>
    </row>
    <row r="664" spans="1:36" s="472" customFormat="1" ht="15" x14ac:dyDescent="0.25">
      <c r="A664" s="1319" t="s">
        <v>1709</v>
      </c>
      <c r="B664" s="1320"/>
      <c r="C664" s="1320"/>
      <c r="D664" s="1320"/>
      <c r="E664" s="1320"/>
      <c r="F664" s="1320"/>
      <c r="G664" s="1320"/>
      <c r="H664" s="1321"/>
      <c r="I664" s="700">
        <v>-96370</v>
      </c>
      <c r="J664" s="700"/>
      <c r="K664" s="700"/>
      <c r="L664" s="701"/>
      <c r="M664" s="702">
        <v>-1020.53</v>
      </c>
      <c r="X664" s="674"/>
      <c r="Y664" s="675"/>
      <c r="Z664" s="675"/>
      <c r="AA664" s="499"/>
      <c r="AC664" s="474"/>
      <c r="AD664" s="499"/>
      <c r="AE664" s="509" t="s">
        <v>1709</v>
      </c>
      <c r="AF664" s="499"/>
      <c r="AG664" s="540"/>
      <c r="AH664" s="717"/>
      <c r="AI664" s="474"/>
      <c r="AJ664" s="717"/>
    </row>
    <row r="665" spans="1:36" s="472" customFormat="1" ht="15" x14ac:dyDescent="0.25">
      <c r="A665" s="1319" t="s">
        <v>1703</v>
      </c>
      <c r="B665" s="1320"/>
      <c r="C665" s="1320"/>
      <c r="D665" s="1320"/>
      <c r="E665" s="1320"/>
      <c r="F665" s="1320"/>
      <c r="G665" s="1320"/>
      <c r="H665" s="1321"/>
      <c r="I665" s="700">
        <v>-3159081</v>
      </c>
      <c r="J665" s="700"/>
      <c r="K665" s="700"/>
      <c r="L665" s="701"/>
      <c r="M665" s="702">
        <v>-17167.73</v>
      </c>
      <c r="X665" s="674"/>
      <c r="Y665" s="675"/>
      <c r="Z665" s="675"/>
      <c r="AA665" s="499"/>
      <c r="AC665" s="474"/>
      <c r="AD665" s="499"/>
      <c r="AE665" s="509" t="s">
        <v>1703</v>
      </c>
      <c r="AF665" s="499"/>
      <c r="AG665" s="540"/>
      <c r="AH665" s="717"/>
      <c r="AI665" s="474"/>
      <c r="AJ665" s="717"/>
    </row>
    <row r="666" spans="1:36" s="472" customFormat="1" ht="15" x14ac:dyDescent="0.25">
      <c r="A666" s="1319" t="s">
        <v>1704</v>
      </c>
      <c r="B666" s="1320"/>
      <c r="C666" s="1320"/>
      <c r="D666" s="1320"/>
      <c r="E666" s="1320"/>
      <c r="F666" s="1320"/>
      <c r="G666" s="1320"/>
      <c r="H666" s="1321"/>
      <c r="I666" s="700"/>
      <c r="J666" s="700"/>
      <c r="K666" s="700"/>
      <c r="L666" s="701"/>
      <c r="M666" s="701"/>
      <c r="X666" s="674"/>
      <c r="Y666" s="675"/>
      <c r="Z666" s="675"/>
      <c r="AA666" s="499"/>
      <c r="AC666" s="474"/>
      <c r="AD666" s="499"/>
      <c r="AE666" s="509" t="s">
        <v>1704</v>
      </c>
      <c r="AF666" s="499"/>
      <c r="AG666" s="540"/>
      <c r="AH666" s="717"/>
      <c r="AI666" s="474"/>
      <c r="AJ666" s="717"/>
    </row>
    <row r="667" spans="1:36" s="472" customFormat="1" ht="15" x14ac:dyDescent="0.25">
      <c r="A667" s="1319" t="s">
        <v>1705</v>
      </c>
      <c r="B667" s="1320"/>
      <c r="C667" s="1320"/>
      <c r="D667" s="1320"/>
      <c r="E667" s="1320"/>
      <c r="F667" s="1320"/>
      <c r="G667" s="1320"/>
      <c r="H667" s="1321"/>
      <c r="I667" s="700"/>
      <c r="J667" s="700"/>
      <c r="K667" s="700"/>
      <c r="L667" s="701"/>
      <c r="M667" s="701"/>
      <c r="X667" s="674"/>
      <c r="Y667" s="675"/>
      <c r="Z667" s="675"/>
      <c r="AA667" s="499"/>
      <c r="AC667" s="474"/>
      <c r="AD667" s="499"/>
      <c r="AE667" s="509" t="s">
        <v>1705</v>
      </c>
      <c r="AF667" s="499"/>
      <c r="AG667" s="540"/>
      <c r="AH667" s="717"/>
      <c r="AI667" s="474"/>
      <c r="AJ667" s="717"/>
    </row>
    <row r="668" spans="1:36" s="472" customFormat="1" ht="22.5" x14ac:dyDescent="0.25">
      <c r="A668" s="1319" t="s">
        <v>2423</v>
      </c>
      <c r="B668" s="1320"/>
      <c r="C668" s="1320"/>
      <c r="D668" s="1320"/>
      <c r="E668" s="1320"/>
      <c r="F668" s="1320"/>
      <c r="G668" s="1320"/>
      <c r="H668" s="1321"/>
      <c r="I668" s="700">
        <v>-1397</v>
      </c>
      <c r="J668" s="700">
        <v>-449</v>
      </c>
      <c r="K668" s="700" t="s">
        <v>2424</v>
      </c>
      <c r="L668" s="701"/>
      <c r="M668" s="702">
        <v>-55.02</v>
      </c>
      <c r="X668" s="674"/>
      <c r="Y668" s="675"/>
      <c r="Z668" s="675"/>
      <c r="AA668" s="499"/>
      <c r="AC668" s="474"/>
      <c r="AD668" s="499"/>
      <c r="AE668" s="509" t="s">
        <v>2423</v>
      </c>
      <c r="AF668" s="499"/>
      <c r="AG668" s="540"/>
      <c r="AH668" s="717"/>
      <c r="AI668" s="474"/>
      <c r="AJ668" s="717"/>
    </row>
    <row r="669" spans="1:36" s="472" customFormat="1" ht="15" x14ac:dyDescent="0.25">
      <c r="A669" s="1319" t="s">
        <v>2425</v>
      </c>
      <c r="B669" s="1320"/>
      <c r="C669" s="1320"/>
      <c r="D669" s="1320"/>
      <c r="E669" s="1320"/>
      <c r="F669" s="1320"/>
      <c r="G669" s="1320"/>
      <c r="H669" s="1321"/>
      <c r="I669" s="700">
        <v>-450</v>
      </c>
      <c r="J669" s="700"/>
      <c r="K669" s="700"/>
      <c r="L669" s="701"/>
      <c r="M669" s="701"/>
      <c r="X669" s="674"/>
      <c r="Y669" s="675"/>
      <c r="Z669" s="675"/>
      <c r="AA669" s="499"/>
      <c r="AC669" s="474"/>
      <c r="AD669" s="499"/>
      <c r="AE669" s="509" t="s">
        <v>2425</v>
      </c>
      <c r="AF669" s="499"/>
      <c r="AG669" s="540"/>
      <c r="AH669" s="717"/>
      <c r="AI669" s="474"/>
      <c r="AJ669" s="717"/>
    </row>
    <row r="670" spans="1:36" s="472" customFormat="1" ht="15" x14ac:dyDescent="0.25">
      <c r="A670" s="1319" t="s">
        <v>2426</v>
      </c>
      <c r="B670" s="1320"/>
      <c r="C670" s="1320"/>
      <c r="D670" s="1320"/>
      <c r="E670" s="1320"/>
      <c r="F670" s="1320"/>
      <c r="G670" s="1320"/>
      <c r="H670" s="1321"/>
      <c r="I670" s="700">
        <v>-337</v>
      </c>
      <c r="J670" s="700"/>
      <c r="K670" s="700"/>
      <c r="L670" s="701"/>
      <c r="M670" s="701"/>
      <c r="X670" s="674"/>
      <c r="Y670" s="675"/>
      <c r="Z670" s="675"/>
      <c r="AA670" s="499"/>
      <c r="AC670" s="474"/>
      <c r="AD670" s="499"/>
      <c r="AE670" s="509" t="s">
        <v>2426</v>
      </c>
      <c r="AF670" s="499"/>
      <c r="AG670" s="540"/>
      <c r="AH670" s="717"/>
      <c r="AI670" s="474"/>
      <c r="AJ670" s="717"/>
    </row>
    <row r="671" spans="1:36" s="472" customFormat="1" ht="15" x14ac:dyDescent="0.25">
      <c r="A671" s="1319" t="s">
        <v>1709</v>
      </c>
      <c r="B671" s="1320"/>
      <c r="C671" s="1320"/>
      <c r="D671" s="1320"/>
      <c r="E671" s="1320"/>
      <c r="F671" s="1320"/>
      <c r="G671" s="1320"/>
      <c r="H671" s="1321"/>
      <c r="I671" s="700">
        <v>-2184</v>
      </c>
      <c r="J671" s="700"/>
      <c r="K671" s="700"/>
      <c r="L671" s="701"/>
      <c r="M671" s="702">
        <v>-55.02</v>
      </c>
      <c r="X671" s="674"/>
      <c r="Y671" s="675"/>
      <c r="Z671" s="675"/>
      <c r="AA671" s="499"/>
      <c r="AC671" s="474"/>
      <c r="AD671" s="499"/>
      <c r="AE671" s="509" t="s">
        <v>1709</v>
      </c>
      <c r="AF671" s="499"/>
      <c r="AG671" s="540"/>
      <c r="AH671" s="717"/>
      <c r="AI671" s="474"/>
      <c r="AJ671" s="717"/>
    </row>
    <row r="672" spans="1:36" s="472" customFormat="1" ht="15" x14ac:dyDescent="0.25">
      <c r="A672" s="1319" t="s">
        <v>1703</v>
      </c>
      <c r="B672" s="1320"/>
      <c r="C672" s="1320"/>
      <c r="D672" s="1320"/>
      <c r="E672" s="1320"/>
      <c r="F672" s="1320"/>
      <c r="G672" s="1320"/>
      <c r="H672" s="1321"/>
      <c r="I672" s="700">
        <v>-2184</v>
      </c>
      <c r="J672" s="700"/>
      <c r="K672" s="700"/>
      <c r="L672" s="701"/>
      <c r="M672" s="702">
        <v>-55.02</v>
      </c>
      <c r="X672" s="674"/>
      <c r="Y672" s="675"/>
      <c r="Z672" s="675"/>
      <c r="AA672" s="499"/>
      <c r="AC672" s="474"/>
      <c r="AD672" s="499"/>
      <c r="AE672" s="509" t="s">
        <v>1703</v>
      </c>
      <c r="AF672" s="499"/>
      <c r="AG672" s="540"/>
      <c r="AH672" s="717"/>
      <c r="AI672" s="474"/>
      <c r="AJ672" s="717"/>
    </row>
    <row r="673" spans="1:36" s="472" customFormat="1" ht="15" x14ac:dyDescent="0.25">
      <c r="A673" s="1319" t="s">
        <v>1710</v>
      </c>
      <c r="B673" s="1320"/>
      <c r="C673" s="1320"/>
      <c r="D673" s="1320"/>
      <c r="E673" s="1320"/>
      <c r="F673" s="1320"/>
      <c r="G673" s="1320"/>
      <c r="H673" s="1321"/>
      <c r="I673" s="700">
        <v>-3161265</v>
      </c>
      <c r="J673" s="700"/>
      <c r="K673" s="700"/>
      <c r="L673" s="701"/>
      <c r="M673" s="702">
        <v>-17222.75</v>
      </c>
      <c r="X673" s="674"/>
      <c r="Y673" s="675"/>
      <c r="Z673" s="675"/>
      <c r="AA673" s="499"/>
      <c r="AC673" s="474"/>
      <c r="AD673" s="499"/>
      <c r="AE673" s="509" t="s">
        <v>1710</v>
      </c>
      <c r="AF673" s="499"/>
      <c r="AG673" s="540"/>
      <c r="AH673" s="717"/>
      <c r="AI673" s="474"/>
      <c r="AJ673" s="717"/>
    </row>
    <row r="674" spans="1:36" s="472" customFormat="1" ht="15" x14ac:dyDescent="0.25">
      <c r="A674" s="1319" t="s">
        <v>1711</v>
      </c>
      <c r="B674" s="1320"/>
      <c r="C674" s="1320"/>
      <c r="D674" s="1320"/>
      <c r="E674" s="1320"/>
      <c r="F674" s="1320"/>
      <c r="G674" s="1320"/>
      <c r="H674" s="1321"/>
      <c r="I674" s="700"/>
      <c r="J674" s="700"/>
      <c r="K674" s="700"/>
      <c r="L674" s="701"/>
      <c r="M674" s="701"/>
      <c r="X674" s="674"/>
      <c r="Y674" s="675"/>
      <c r="Z674" s="675"/>
      <c r="AA674" s="499"/>
      <c r="AC674" s="474"/>
      <c r="AD674" s="499"/>
      <c r="AE674" s="509" t="s">
        <v>1711</v>
      </c>
      <c r="AF674" s="499"/>
      <c r="AG674" s="540"/>
      <c r="AH674" s="717"/>
      <c r="AI674" s="474"/>
      <c r="AJ674" s="717"/>
    </row>
    <row r="675" spans="1:36" s="472" customFormat="1" ht="15" x14ac:dyDescent="0.25">
      <c r="A675" s="1319" t="s">
        <v>1712</v>
      </c>
      <c r="B675" s="1320"/>
      <c r="C675" s="1320"/>
      <c r="D675" s="1320"/>
      <c r="E675" s="1320"/>
      <c r="F675" s="1320"/>
      <c r="G675" s="1320"/>
      <c r="H675" s="1321"/>
      <c r="I675" s="700">
        <v>-1595158</v>
      </c>
      <c r="J675" s="700"/>
      <c r="K675" s="700"/>
      <c r="L675" s="701"/>
      <c r="M675" s="701"/>
      <c r="X675" s="674"/>
      <c r="Y675" s="675"/>
      <c r="Z675" s="675"/>
      <c r="AA675" s="499"/>
      <c r="AC675" s="474"/>
      <c r="AD675" s="499"/>
      <c r="AE675" s="509" t="s">
        <v>1712</v>
      </c>
      <c r="AF675" s="499"/>
      <c r="AG675" s="540"/>
      <c r="AH675" s="717"/>
      <c r="AI675" s="474"/>
      <c r="AJ675" s="717"/>
    </row>
    <row r="676" spans="1:36" s="472" customFormat="1" ht="15" x14ac:dyDescent="0.25">
      <c r="A676" s="1319" t="s">
        <v>1713</v>
      </c>
      <c r="B676" s="1320"/>
      <c r="C676" s="1320"/>
      <c r="D676" s="1320"/>
      <c r="E676" s="1320"/>
      <c r="F676" s="1320"/>
      <c r="G676" s="1320"/>
      <c r="H676" s="1321"/>
      <c r="I676" s="700">
        <v>-1049259</v>
      </c>
      <c r="J676" s="700"/>
      <c r="K676" s="700"/>
      <c r="L676" s="701"/>
      <c r="M676" s="701"/>
      <c r="X676" s="674"/>
      <c r="Y676" s="675"/>
      <c r="Z676" s="675"/>
      <c r="AA676" s="499"/>
      <c r="AC676" s="474"/>
      <c r="AD676" s="499"/>
      <c r="AE676" s="509" t="s">
        <v>1713</v>
      </c>
      <c r="AF676" s="499"/>
      <c r="AG676" s="540"/>
      <c r="AH676" s="717"/>
      <c r="AI676" s="474"/>
      <c r="AJ676" s="717"/>
    </row>
    <row r="677" spans="1:36" s="472" customFormat="1" ht="15" x14ac:dyDescent="0.25">
      <c r="A677" s="1319" t="s">
        <v>1714</v>
      </c>
      <c r="B677" s="1320"/>
      <c r="C677" s="1320"/>
      <c r="D677" s="1320"/>
      <c r="E677" s="1320"/>
      <c r="F677" s="1320"/>
      <c r="G677" s="1320"/>
      <c r="H677" s="1321"/>
      <c r="I677" s="700">
        <v>-229011</v>
      </c>
      <c r="J677" s="700"/>
      <c r="K677" s="700"/>
      <c r="L677" s="701"/>
      <c r="M677" s="701"/>
      <c r="X677" s="674"/>
      <c r="Y677" s="675"/>
      <c r="Z677" s="675"/>
      <c r="AA677" s="499"/>
      <c r="AC677" s="474"/>
      <c r="AD677" s="499"/>
      <c r="AE677" s="509" t="s">
        <v>1714</v>
      </c>
      <c r="AF677" s="499"/>
      <c r="AG677" s="540"/>
      <c r="AH677" s="717"/>
      <c r="AI677" s="474"/>
      <c r="AJ677" s="717"/>
    </row>
    <row r="678" spans="1:36" s="472" customFormat="1" ht="15" x14ac:dyDescent="0.25">
      <c r="A678" s="1319" t="s">
        <v>1715</v>
      </c>
      <c r="B678" s="1320"/>
      <c r="C678" s="1320"/>
      <c r="D678" s="1320"/>
      <c r="E678" s="1320"/>
      <c r="F678" s="1320"/>
      <c r="G678" s="1320"/>
      <c r="H678" s="1321"/>
      <c r="I678" s="700">
        <v>-226452</v>
      </c>
      <c r="J678" s="700"/>
      <c r="K678" s="700"/>
      <c r="L678" s="701"/>
      <c r="M678" s="701"/>
      <c r="X678" s="674"/>
      <c r="Y678" s="675"/>
      <c r="Z678" s="675"/>
      <c r="AA678" s="499"/>
      <c r="AC678" s="474"/>
      <c r="AD678" s="499"/>
      <c r="AE678" s="509" t="s">
        <v>1715</v>
      </c>
      <c r="AF678" s="499"/>
      <c r="AG678" s="540"/>
      <c r="AH678" s="717"/>
      <c r="AI678" s="474"/>
      <c r="AJ678" s="717"/>
    </row>
    <row r="679" spans="1:36" s="472" customFormat="1" ht="15" x14ac:dyDescent="0.25">
      <c r="A679" s="1319" t="s">
        <v>1716</v>
      </c>
      <c r="B679" s="1320"/>
      <c r="C679" s="1320"/>
      <c r="D679" s="1320"/>
      <c r="E679" s="1320"/>
      <c r="F679" s="1320"/>
      <c r="G679" s="1320"/>
      <c r="H679" s="1321"/>
      <c r="I679" s="700">
        <v>-113701</v>
      </c>
      <c r="J679" s="700"/>
      <c r="K679" s="700"/>
      <c r="L679" s="701"/>
      <c r="M679" s="701"/>
      <c r="X679" s="674"/>
      <c r="Y679" s="675"/>
      <c r="Z679" s="675"/>
      <c r="AA679" s="499"/>
      <c r="AC679" s="474"/>
      <c r="AD679" s="499"/>
      <c r="AE679" s="509" t="s">
        <v>1716</v>
      </c>
      <c r="AF679" s="499"/>
      <c r="AG679" s="540"/>
      <c r="AH679" s="717"/>
      <c r="AI679" s="474"/>
      <c r="AJ679" s="717"/>
    </row>
    <row r="680" spans="1:36" s="472" customFormat="1" ht="15" x14ac:dyDescent="0.25">
      <c r="A680" s="1316" t="s">
        <v>2427</v>
      </c>
      <c r="B680" s="1317"/>
      <c r="C680" s="1317"/>
      <c r="D680" s="1317"/>
      <c r="E680" s="1317"/>
      <c r="F680" s="1317"/>
      <c r="G680" s="1317"/>
      <c r="H680" s="1318"/>
      <c r="I680" s="679">
        <v>-3161265</v>
      </c>
      <c r="J680" s="679"/>
      <c r="K680" s="679"/>
      <c r="L680" s="699"/>
      <c r="M680" s="690">
        <v>-17222.75</v>
      </c>
      <c r="X680" s="674"/>
      <c r="Y680" s="675"/>
      <c r="Z680" s="675"/>
      <c r="AA680" s="499"/>
      <c r="AC680" s="474"/>
      <c r="AD680" s="499"/>
      <c r="AF680" s="499" t="s">
        <v>2427</v>
      </c>
      <c r="AG680" s="540"/>
      <c r="AH680" s="717"/>
      <c r="AI680" s="474"/>
      <c r="AJ680" s="717"/>
    </row>
    <row r="681" spans="1:36" s="472" customFormat="1" ht="15" x14ac:dyDescent="0.25">
      <c r="A681" s="1308" t="s">
        <v>1577</v>
      </c>
      <c r="B681" s="1309"/>
      <c r="C681" s="1309"/>
      <c r="D681" s="1309"/>
      <c r="E681" s="1309"/>
      <c r="F681" s="1309"/>
      <c r="G681" s="1309"/>
      <c r="H681" s="1309"/>
      <c r="I681" s="1309"/>
      <c r="J681" s="1309"/>
      <c r="K681" s="1309"/>
      <c r="L681" s="1309"/>
      <c r="M681" s="1310"/>
      <c r="X681" s="674" t="s">
        <v>1577</v>
      </c>
      <c r="Y681" s="675"/>
      <c r="Z681" s="675"/>
      <c r="AA681" s="499"/>
      <c r="AC681" s="474"/>
      <c r="AD681" s="499"/>
      <c r="AF681" s="499"/>
      <c r="AG681" s="540"/>
      <c r="AH681" s="717"/>
      <c r="AI681" s="474"/>
      <c r="AJ681" s="717"/>
    </row>
    <row r="682" spans="1:36" s="472" customFormat="1" ht="15" x14ac:dyDescent="0.25">
      <c r="A682" s="1311" t="s">
        <v>1578</v>
      </c>
      <c r="B682" s="1312"/>
      <c r="C682" s="1312"/>
      <c r="D682" s="1312"/>
      <c r="E682" s="1312"/>
      <c r="F682" s="1312"/>
      <c r="G682" s="1312"/>
      <c r="H682" s="1312"/>
      <c r="I682" s="1312"/>
      <c r="J682" s="1312"/>
      <c r="K682" s="1312"/>
      <c r="L682" s="1312"/>
      <c r="M682" s="1313"/>
      <c r="X682" s="674"/>
      <c r="Y682" s="675" t="s">
        <v>1578</v>
      </c>
      <c r="Z682" s="675"/>
      <c r="AA682" s="499"/>
      <c r="AC682" s="474"/>
      <c r="AD682" s="499"/>
      <c r="AF682" s="499"/>
      <c r="AG682" s="540"/>
      <c r="AH682" s="717"/>
      <c r="AI682" s="474"/>
      <c r="AJ682" s="717"/>
    </row>
    <row r="683" spans="1:36" s="472" customFormat="1" ht="15" x14ac:dyDescent="0.25">
      <c r="A683" s="1311" t="s">
        <v>1590</v>
      </c>
      <c r="B683" s="1312"/>
      <c r="C683" s="1312"/>
      <c r="D683" s="1312"/>
      <c r="E683" s="1312"/>
      <c r="F683" s="1312"/>
      <c r="G683" s="1312"/>
      <c r="H683" s="1312"/>
      <c r="I683" s="1312"/>
      <c r="J683" s="1312"/>
      <c r="K683" s="1312"/>
      <c r="L683" s="1312"/>
      <c r="M683" s="1313"/>
      <c r="X683" s="674"/>
      <c r="Y683" s="675" t="s">
        <v>1590</v>
      </c>
      <c r="Z683" s="675"/>
      <c r="AA683" s="499"/>
      <c r="AC683" s="474"/>
      <c r="AD683" s="499"/>
      <c r="AF683" s="499"/>
      <c r="AG683" s="540"/>
      <c r="AH683" s="717"/>
      <c r="AI683" s="474"/>
      <c r="AJ683" s="717"/>
    </row>
    <row r="684" spans="1:36" s="472" customFormat="1" ht="45.75" x14ac:dyDescent="0.25">
      <c r="A684" s="676" t="s">
        <v>1439</v>
      </c>
      <c r="B684" s="677" t="s">
        <v>2428</v>
      </c>
      <c r="C684" s="1304" t="s">
        <v>1600</v>
      </c>
      <c r="D684" s="1304"/>
      <c r="E684" s="1304"/>
      <c r="F684" s="698">
        <v>-240.5</v>
      </c>
      <c r="G684" s="679">
        <v>90.94</v>
      </c>
      <c r="H684" s="679"/>
      <c r="I684" s="679">
        <v>-21871</v>
      </c>
      <c r="J684" s="679"/>
      <c r="K684" s="680"/>
      <c r="L684" s="681">
        <v>0</v>
      </c>
      <c r="M684" s="681">
        <v>0</v>
      </c>
      <c r="X684" s="674"/>
      <c r="Y684" s="675"/>
      <c r="Z684" s="675"/>
      <c r="AA684" s="499" t="s">
        <v>1600</v>
      </c>
      <c r="AC684" s="474"/>
      <c r="AD684" s="499"/>
      <c r="AF684" s="499"/>
      <c r="AG684" s="540"/>
      <c r="AH684" s="717"/>
      <c r="AI684" s="474"/>
      <c r="AJ684" s="717"/>
    </row>
    <row r="685" spans="1:36" s="472" customFormat="1" ht="15" x14ac:dyDescent="0.25">
      <c r="A685" s="682"/>
      <c r="B685" s="683"/>
      <c r="C685" s="684" t="s">
        <v>2429</v>
      </c>
      <c r="D685" s="685"/>
      <c r="E685" s="685"/>
      <c r="F685" s="685"/>
      <c r="G685" s="685"/>
      <c r="H685" s="685"/>
      <c r="I685" s="685"/>
      <c r="J685" s="685"/>
      <c r="K685" s="685"/>
      <c r="L685" s="685"/>
      <c r="M685" s="686"/>
      <c r="X685" s="674"/>
      <c r="Y685" s="675"/>
      <c r="Z685" s="675"/>
      <c r="AA685" s="499"/>
      <c r="AC685" s="474"/>
      <c r="AD685" s="499"/>
      <c r="AF685" s="499"/>
      <c r="AG685" s="540"/>
      <c r="AH685" s="717"/>
      <c r="AI685" s="474"/>
      <c r="AJ685" s="717"/>
    </row>
    <row r="686" spans="1:36" s="472" customFormat="1" ht="15" x14ac:dyDescent="0.25">
      <c r="A686" s="1311" t="s">
        <v>1602</v>
      </c>
      <c r="B686" s="1312"/>
      <c r="C686" s="1312"/>
      <c r="D686" s="1312"/>
      <c r="E686" s="1312"/>
      <c r="F686" s="1312"/>
      <c r="G686" s="1312"/>
      <c r="H686" s="1312"/>
      <c r="I686" s="1312"/>
      <c r="J686" s="1312"/>
      <c r="K686" s="1312"/>
      <c r="L686" s="1312"/>
      <c r="M686" s="1313"/>
      <c r="X686" s="674"/>
      <c r="Y686" s="675" t="s">
        <v>1602</v>
      </c>
      <c r="Z686" s="675"/>
      <c r="AA686" s="499"/>
      <c r="AC686" s="474"/>
      <c r="AD686" s="499"/>
      <c r="AF686" s="499"/>
      <c r="AG686" s="540"/>
      <c r="AH686" s="717"/>
      <c r="AI686" s="474"/>
      <c r="AJ686" s="717"/>
    </row>
    <row r="687" spans="1:36" s="472" customFormat="1" ht="45.75" x14ac:dyDescent="0.25">
      <c r="A687" s="676" t="s">
        <v>1442</v>
      </c>
      <c r="B687" s="677" t="s">
        <v>2430</v>
      </c>
      <c r="C687" s="1304" t="s">
        <v>2431</v>
      </c>
      <c r="D687" s="1304"/>
      <c r="E687" s="1304"/>
      <c r="F687" s="703">
        <v>-0.26850000000000002</v>
      </c>
      <c r="G687" s="679" t="s">
        <v>2432</v>
      </c>
      <c r="H687" s="679"/>
      <c r="I687" s="679">
        <v>-581</v>
      </c>
      <c r="J687" s="679">
        <v>-581</v>
      </c>
      <c r="K687" s="680"/>
      <c r="L687" s="710">
        <v>277.2</v>
      </c>
      <c r="M687" s="690">
        <v>-74.430000000000007</v>
      </c>
      <c r="X687" s="674"/>
      <c r="Y687" s="675"/>
      <c r="Z687" s="675"/>
      <c r="AA687" s="499" t="s">
        <v>2431</v>
      </c>
      <c r="AC687" s="474"/>
      <c r="AD687" s="499"/>
      <c r="AF687" s="499"/>
      <c r="AG687" s="540"/>
      <c r="AH687" s="717"/>
      <c r="AI687" s="474"/>
      <c r="AJ687" s="717"/>
    </row>
    <row r="688" spans="1:36" s="472" customFormat="1" ht="15" x14ac:dyDescent="0.25">
      <c r="A688" s="682"/>
      <c r="B688" s="683"/>
      <c r="C688" s="684" t="s">
        <v>2433</v>
      </c>
      <c r="D688" s="685"/>
      <c r="E688" s="685"/>
      <c r="F688" s="685"/>
      <c r="G688" s="685"/>
      <c r="H688" s="685"/>
      <c r="I688" s="685"/>
      <c r="J688" s="685"/>
      <c r="K688" s="685"/>
      <c r="L688" s="685"/>
      <c r="M688" s="686"/>
      <c r="X688" s="674"/>
      <c r="Y688" s="675"/>
      <c r="Z688" s="675"/>
      <c r="AA688" s="499"/>
      <c r="AC688" s="474"/>
      <c r="AD688" s="499"/>
      <c r="AF688" s="499"/>
      <c r="AG688" s="540"/>
      <c r="AH688" s="717"/>
      <c r="AI688" s="474"/>
      <c r="AJ688" s="717"/>
    </row>
    <row r="689" spans="1:36" s="472" customFormat="1" ht="15" x14ac:dyDescent="0.25">
      <c r="A689" s="560"/>
      <c r="B689" s="691" t="s">
        <v>2434</v>
      </c>
      <c r="C689" s="1301" t="s">
        <v>2435</v>
      </c>
      <c r="D689" s="1301"/>
      <c r="E689" s="1301"/>
      <c r="F689" s="1301"/>
      <c r="G689" s="1301"/>
      <c r="H689" s="1301"/>
      <c r="I689" s="1301"/>
      <c r="J689" s="1301"/>
      <c r="K689" s="1301"/>
      <c r="L689" s="1301"/>
      <c r="M689" s="1302"/>
      <c r="X689" s="674"/>
      <c r="Y689" s="675"/>
      <c r="Z689" s="675"/>
      <c r="AA689" s="499"/>
      <c r="AB689" s="509" t="s">
        <v>2435</v>
      </c>
      <c r="AC689" s="474"/>
      <c r="AD689" s="499"/>
      <c r="AF689" s="499"/>
      <c r="AG689" s="540"/>
      <c r="AH689" s="717"/>
      <c r="AI689" s="474"/>
      <c r="AJ689" s="717"/>
    </row>
    <row r="690" spans="1:36" s="472" customFormat="1" ht="33.75" x14ac:dyDescent="0.25">
      <c r="A690" s="560"/>
      <c r="B690" s="691" t="s">
        <v>1670</v>
      </c>
      <c r="C690" s="1301" t="s">
        <v>1671</v>
      </c>
      <c r="D690" s="1301"/>
      <c r="E690" s="1301"/>
      <c r="F690" s="1301"/>
      <c r="G690" s="1301"/>
      <c r="H690" s="1301"/>
      <c r="I690" s="1301"/>
      <c r="J690" s="1301"/>
      <c r="K690" s="1301"/>
      <c r="L690" s="1301"/>
      <c r="M690" s="1302"/>
      <c r="X690" s="674"/>
      <c r="Y690" s="675"/>
      <c r="Z690" s="675"/>
      <c r="AA690" s="499"/>
      <c r="AB690" s="509" t="s">
        <v>1671</v>
      </c>
      <c r="AC690" s="474"/>
      <c r="AD690" s="499"/>
      <c r="AF690" s="499"/>
      <c r="AG690" s="540"/>
      <c r="AH690" s="717"/>
      <c r="AI690" s="474"/>
      <c r="AJ690" s="717"/>
    </row>
    <row r="691" spans="1:36" s="472" customFormat="1" ht="23.25" x14ac:dyDescent="0.25">
      <c r="A691" s="525"/>
      <c r="B691" s="692" t="s">
        <v>2436</v>
      </c>
      <c r="C691" s="1303" t="s">
        <v>2437</v>
      </c>
      <c r="D691" s="1303"/>
      <c r="E691" s="1303"/>
      <c r="F691" s="693" t="s">
        <v>2438</v>
      </c>
      <c r="G691" s="694" t="s">
        <v>2439</v>
      </c>
      <c r="H691" s="694"/>
      <c r="I691" s="694">
        <v>-580.54999999999995</v>
      </c>
      <c r="J691" s="694">
        <v>-580.54999999999995</v>
      </c>
      <c r="K691" s="694"/>
      <c r="L691" s="695"/>
      <c r="M691" s="696"/>
      <c r="X691" s="674"/>
      <c r="Y691" s="675"/>
      <c r="Z691" s="675"/>
      <c r="AA691" s="499"/>
      <c r="AC691" s="474" t="s">
        <v>2437</v>
      </c>
      <c r="AD691" s="499"/>
      <c r="AF691" s="499"/>
      <c r="AG691" s="540"/>
      <c r="AH691" s="717"/>
      <c r="AI691" s="474"/>
      <c r="AJ691" s="717"/>
    </row>
    <row r="692" spans="1:36" s="472" customFormat="1" ht="79.5" x14ac:dyDescent="0.25">
      <c r="A692" s="676" t="s">
        <v>1444</v>
      </c>
      <c r="B692" s="677" t="s">
        <v>2440</v>
      </c>
      <c r="C692" s="1304" t="s">
        <v>2441</v>
      </c>
      <c r="D692" s="1304"/>
      <c r="E692" s="1304"/>
      <c r="F692" s="719">
        <v>-2.6849999999999999E-2</v>
      </c>
      <c r="G692" s="679">
        <v>5044.5</v>
      </c>
      <c r="H692" s="679" t="s">
        <v>2442</v>
      </c>
      <c r="I692" s="679">
        <v>-135</v>
      </c>
      <c r="J692" s="679"/>
      <c r="K692" s="680" t="s">
        <v>2443</v>
      </c>
      <c r="L692" s="681">
        <v>0</v>
      </c>
      <c r="M692" s="681">
        <v>0</v>
      </c>
      <c r="X692" s="674"/>
      <c r="Y692" s="675"/>
      <c r="Z692" s="675"/>
      <c r="AA692" s="499" t="s">
        <v>2441</v>
      </c>
      <c r="AC692" s="474"/>
      <c r="AD692" s="499"/>
      <c r="AF692" s="499"/>
      <c r="AG692" s="540"/>
      <c r="AH692" s="717"/>
      <c r="AI692" s="474"/>
      <c r="AJ692" s="717"/>
    </row>
    <row r="693" spans="1:36" s="472" customFormat="1" ht="15" x14ac:dyDescent="0.25">
      <c r="A693" s="682"/>
      <c r="B693" s="683"/>
      <c r="C693" s="684" t="s">
        <v>2444</v>
      </c>
      <c r="D693" s="685"/>
      <c r="E693" s="685"/>
      <c r="F693" s="685"/>
      <c r="G693" s="685"/>
      <c r="H693" s="685"/>
      <c r="I693" s="685"/>
      <c r="J693" s="685"/>
      <c r="K693" s="685"/>
      <c r="L693" s="685"/>
      <c r="M693" s="686"/>
      <c r="X693" s="674"/>
      <c r="Y693" s="675"/>
      <c r="Z693" s="675"/>
      <c r="AA693" s="499"/>
      <c r="AC693" s="474"/>
      <c r="AD693" s="499"/>
      <c r="AF693" s="499"/>
      <c r="AG693" s="540"/>
      <c r="AH693" s="717"/>
      <c r="AI693" s="474"/>
      <c r="AJ693" s="717"/>
    </row>
    <row r="694" spans="1:36" s="472" customFormat="1" ht="33.75" x14ac:dyDescent="0.25">
      <c r="A694" s="560"/>
      <c r="B694" s="691" t="s">
        <v>1670</v>
      </c>
      <c r="C694" s="1301" t="s">
        <v>1671</v>
      </c>
      <c r="D694" s="1301"/>
      <c r="E694" s="1301"/>
      <c r="F694" s="1301"/>
      <c r="G694" s="1301"/>
      <c r="H694" s="1301"/>
      <c r="I694" s="1301"/>
      <c r="J694" s="1301"/>
      <c r="K694" s="1301"/>
      <c r="L694" s="1301"/>
      <c r="M694" s="1302"/>
      <c r="X694" s="674"/>
      <c r="Y694" s="675"/>
      <c r="Z694" s="675"/>
      <c r="AA694" s="499"/>
      <c r="AB694" s="509" t="s">
        <v>1671</v>
      </c>
      <c r="AC694" s="474"/>
      <c r="AD694" s="499"/>
      <c r="AF694" s="499"/>
      <c r="AG694" s="540"/>
      <c r="AH694" s="717"/>
      <c r="AI694" s="474"/>
      <c r="AJ694" s="717"/>
    </row>
    <row r="695" spans="1:36" s="472" customFormat="1" ht="23.25" x14ac:dyDescent="0.25">
      <c r="A695" s="525"/>
      <c r="B695" s="692" t="s">
        <v>651</v>
      </c>
      <c r="C695" s="1303" t="s">
        <v>1676</v>
      </c>
      <c r="D695" s="1303"/>
      <c r="E695" s="1303"/>
      <c r="F695" s="693" t="s">
        <v>2445</v>
      </c>
      <c r="G695" s="694">
        <v>0</v>
      </c>
      <c r="H695" s="694">
        <v>0</v>
      </c>
      <c r="I695" s="694">
        <v>0</v>
      </c>
      <c r="J695" s="694"/>
      <c r="K695" s="694">
        <v>0</v>
      </c>
      <c r="L695" s="695"/>
      <c r="M695" s="696"/>
      <c r="X695" s="674"/>
      <c r="Y695" s="675"/>
      <c r="Z695" s="675"/>
      <c r="AA695" s="499"/>
      <c r="AC695" s="474" t="s">
        <v>1676</v>
      </c>
      <c r="AD695" s="499"/>
      <c r="AF695" s="499"/>
      <c r="AG695" s="540"/>
      <c r="AH695" s="717"/>
      <c r="AI695" s="474"/>
      <c r="AJ695" s="717"/>
    </row>
    <row r="696" spans="1:36" s="472" customFormat="1" ht="34.5" x14ac:dyDescent="0.25">
      <c r="A696" s="525"/>
      <c r="B696" s="692" t="s">
        <v>2446</v>
      </c>
      <c r="C696" s="1303" t="s">
        <v>2447</v>
      </c>
      <c r="D696" s="1303"/>
      <c r="E696" s="1303"/>
      <c r="F696" s="693" t="s">
        <v>2448</v>
      </c>
      <c r="G696" s="694">
        <v>100</v>
      </c>
      <c r="H696" s="694" t="s">
        <v>2449</v>
      </c>
      <c r="I696" s="694">
        <v>-90</v>
      </c>
      <c r="J696" s="694"/>
      <c r="K696" s="694" t="s">
        <v>2450</v>
      </c>
      <c r="L696" s="695"/>
      <c r="M696" s="696"/>
      <c r="X696" s="674"/>
      <c r="Y696" s="675"/>
      <c r="Z696" s="675"/>
      <c r="AA696" s="499"/>
      <c r="AC696" s="474" t="s">
        <v>2447</v>
      </c>
      <c r="AD696" s="499"/>
      <c r="AF696" s="499"/>
      <c r="AG696" s="540"/>
      <c r="AH696" s="717"/>
      <c r="AI696" s="474"/>
      <c r="AJ696" s="717"/>
    </row>
    <row r="697" spans="1:36" s="472" customFormat="1" ht="57" x14ac:dyDescent="0.25">
      <c r="A697" s="676" t="s">
        <v>1445</v>
      </c>
      <c r="B697" s="677" t="s">
        <v>2451</v>
      </c>
      <c r="C697" s="1304" t="s">
        <v>2452</v>
      </c>
      <c r="D697" s="1304"/>
      <c r="E697" s="1304"/>
      <c r="F697" s="703">
        <v>-115.9162</v>
      </c>
      <c r="G697" s="679">
        <v>11.46</v>
      </c>
      <c r="H697" s="679">
        <v>11.46</v>
      </c>
      <c r="I697" s="679">
        <v>-1328</v>
      </c>
      <c r="J697" s="679"/>
      <c r="K697" s="680">
        <v>-1328</v>
      </c>
      <c r="L697" s="681">
        <v>0</v>
      </c>
      <c r="M697" s="681">
        <v>0</v>
      </c>
      <c r="X697" s="674"/>
      <c r="Y697" s="675"/>
      <c r="Z697" s="675"/>
      <c r="AA697" s="499" t="s">
        <v>2452</v>
      </c>
      <c r="AC697" s="474"/>
      <c r="AD697" s="499"/>
      <c r="AF697" s="499"/>
      <c r="AG697" s="540"/>
      <c r="AH697" s="717"/>
      <c r="AI697" s="474"/>
      <c r="AJ697" s="717"/>
    </row>
    <row r="698" spans="1:36" s="472" customFormat="1" ht="15" x14ac:dyDescent="0.25">
      <c r="A698" s="682"/>
      <c r="B698" s="683"/>
      <c r="C698" s="684" t="s">
        <v>2453</v>
      </c>
      <c r="D698" s="685"/>
      <c r="E698" s="685"/>
      <c r="F698" s="685"/>
      <c r="G698" s="685"/>
      <c r="H698" s="685"/>
      <c r="I698" s="685"/>
      <c r="J698" s="685"/>
      <c r="K698" s="685"/>
      <c r="L698" s="685"/>
      <c r="M698" s="686"/>
      <c r="X698" s="674"/>
      <c r="Y698" s="675"/>
      <c r="Z698" s="675"/>
      <c r="AA698" s="499"/>
      <c r="AC698" s="474"/>
      <c r="AD698" s="499"/>
      <c r="AF698" s="499"/>
      <c r="AG698" s="540"/>
      <c r="AH698" s="717"/>
      <c r="AI698" s="474"/>
      <c r="AJ698" s="717"/>
    </row>
    <row r="699" spans="1:36" s="472" customFormat="1" ht="33.75" x14ac:dyDescent="0.25">
      <c r="A699" s="560"/>
      <c r="B699" s="691" t="s">
        <v>1670</v>
      </c>
      <c r="C699" s="1301" t="s">
        <v>1671</v>
      </c>
      <c r="D699" s="1301"/>
      <c r="E699" s="1301"/>
      <c r="F699" s="1301"/>
      <c r="G699" s="1301"/>
      <c r="H699" s="1301"/>
      <c r="I699" s="1301"/>
      <c r="J699" s="1301"/>
      <c r="K699" s="1301"/>
      <c r="L699" s="1301"/>
      <c r="M699" s="1302"/>
      <c r="X699" s="674"/>
      <c r="Y699" s="675"/>
      <c r="Z699" s="675"/>
      <c r="AA699" s="499"/>
      <c r="AB699" s="509" t="s">
        <v>1671</v>
      </c>
      <c r="AC699" s="474"/>
      <c r="AD699" s="499"/>
      <c r="AF699" s="499"/>
      <c r="AG699" s="540"/>
      <c r="AH699" s="717"/>
      <c r="AI699" s="474"/>
      <c r="AJ699" s="717"/>
    </row>
    <row r="700" spans="1:36" s="472" customFormat="1" ht="22.5" x14ac:dyDescent="0.25">
      <c r="A700" s="1316" t="s">
        <v>1429</v>
      </c>
      <c r="B700" s="1317"/>
      <c r="C700" s="1317"/>
      <c r="D700" s="1317"/>
      <c r="E700" s="1317"/>
      <c r="F700" s="1317"/>
      <c r="G700" s="1317"/>
      <c r="H700" s="1318"/>
      <c r="I700" s="679">
        <v>-23915</v>
      </c>
      <c r="J700" s="679">
        <v>-581</v>
      </c>
      <c r="K700" s="679" t="s">
        <v>2454</v>
      </c>
      <c r="L700" s="699"/>
      <c r="M700" s="690">
        <v>-74.430000000000007</v>
      </c>
      <c r="X700" s="674"/>
      <c r="Y700" s="675"/>
      <c r="Z700" s="675"/>
      <c r="AA700" s="499"/>
      <c r="AC700" s="474"/>
      <c r="AD700" s="499" t="s">
        <v>1429</v>
      </c>
      <c r="AF700" s="499"/>
      <c r="AG700" s="540"/>
      <c r="AH700" s="717"/>
      <c r="AI700" s="474"/>
      <c r="AJ700" s="717"/>
    </row>
    <row r="701" spans="1:36" s="472" customFormat="1" ht="15" x14ac:dyDescent="0.25">
      <c r="A701" s="1316" t="s">
        <v>1431</v>
      </c>
      <c r="B701" s="1317"/>
      <c r="C701" s="1317"/>
      <c r="D701" s="1317"/>
      <c r="E701" s="1317"/>
      <c r="F701" s="1317"/>
      <c r="G701" s="1317"/>
      <c r="H701" s="1318"/>
      <c r="I701" s="679">
        <v>-482</v>
      </c>
      <c r="J701" s="679"/>
      <c r="K701" s="679"/>
      <c r="L701" s="699"/>
      <c r="M701" s="699"/>
      <c r="X701" s="674"/>
      <c r="Y701" s="675"/>
      <c r="Z701" s="675"/>
      <c r="AA701" s="499"/>
      <c r="AC701" s="474"/>
      <c r="AD701" s="499" t="s">
        <v>1431</v>
      </c>
      <c r="AF701" s="499"/>
      <c r="AG701" s="540"/>
      <c r="AH701" s="717"/>
      <c r="AI701" s="474"/>
      <c r="AJ701" s="717"/>
    </row>
    <row r="702" spans="1:36" s="472" customFormat="1" ht="15" x14ac:dyDescent="0.25">
      <c r="A702" s="1319" t="s">
        <v>1696</v>
      </c>
      <c r="B702" s="1320"/>
      <c r="C702" s="1320"/>
      <c r="D702" s="1320"/>
      <c r="E702" s="1320"/>
      <c r="F702" s="1320"/>
      <c r="G702" s="1320"/>
      <c r="H702" s="1321"/>
      <c r="I702" s="700"/>
      <c r="J702" s="700"/>
      <c r="K702" s="700"/>
      <c r="L702" s="701"/>
      <c r="M702" s="701"/>
      <c r="X702" s="674"/>
      <c r="Y702" s="675"/>
      <c r="Z702" s="675"/>
      <c r="AA702" s="499"/>
      <c r="AC702" s="474"/>
      <c r="AD702" s="499"/>
      <c r="AE702" s="509" t="s">
        <v>1696</v>
      </c>
      <c r="AF702" s="499"/>
      <c r="AG702" s="540"/>
      <c r="AH702" s="717"/>
      <c r="AI702" s="474"/>
      <c r="AJ702" s="717"/>
    </row>
    <row r="703" spans="1:36" s="472" customFormat="1" ht="15" x14ac:dyDescent="0.25">
      <c r="A703" s="1319" t="s">
        <v>2455</v>
      </c>
      <c r="B703" s="1320"/>
      <c r="C703" s="1320"/>
      <c r="D703" s="1320"/>
      <c r="E703" s="1320"/>
      <c r="F703" s="1320"/>
      <c r="G703" s="1320"/>
      <c r="H703" s="1321"/>
      <c r="I703" s="700">
        <v>-465</v>
      </c>
      <c r="J703" s="700"/>
      <c r="K703" s="700"/>
      <c r="L703" s="701"/>
      <c r="M703" s="701"/>
      <c r="X703" s="674"/>
      <c r="Y703" s="675"/>
      <c r="Z703" s="675"/>
      <c r="AA703" s="499"/>
      <c r="AC703" s="474"/>
      <c r="AD703" s="499"/>
      <c r="AE703" s="509" t="s">
        <v>2455</v>
      </c>
      <c r="AF703" s="499"/>
      <c r="AG703" s="540"/>
      <c r="AH703" s="717"/>
      <c r="AI703" s="474"/>
      <c r="AJ703" s="717"/>
    </row>
    <row r="704" spans="1:36" s="472" customFormat="1" ht="15" x14ac:dyDescent="0.25">
      <c r="A704" s="1319" t="s">
        <v>2456</v>
      </c>
      <c r="B704" s="1320"/>
      <c r="C704" s="1320"/>
      <c r="D704" s="1320"/>
      <c r="E704" s="1320"/>
      <c r="F704" s="1320"/>
      <c r="G704" s="1320"/>
      <c r="H704" s="1321"/>
      <c r="I704" s="700">
        <v>-17</v>
      </c>
      <c r="J704" s="700"/>
      <c r="K704" s="700"/>
      <c r="L704" s="701"/>
      <c r="M704" s="701"/>
      <c r="X704" s="674"/>
      <c r="Y704" s="675"/>
      <c r="Z704" s="675"/>
      <c r="AA704" s="499"/>
      <c r="AC704" s="474"/>
      <c r="AD704" s="499"/>
      <c r="AE704" s="509" t="s">
        <v>2456</v>
      </c>
      <c r="AF704" s="499"/>
      <c r="AG704" s="540"/>
      <c r="AH704" s="717"/>
      <c r="AI704" s="474"/>
      <c r="AJ704" s="717"/>
    </row>
    <row r="705" spans="1:36" s="472" customFormat="1" ht="15" x14ac:dyDescent="0.25">
      <c r="A705" s="1316" t="s">
        <v>1432</v>
      </c>
      <c r="B705" s="1317"/>
      <c r="C705" s="1317"/>
      <c r="D705" s="1317"/>
      <c r="E705" s="1317"/>
      <c r="F705" s="1317"/>
      <c r="G705" s="1317"/>
      <c r="H705" s="1318"/>
      <c r="I705" s="679">
        <v>-270</v>
      </c>
      <c r="J705" s="679"/>
      <c r="K705" s="679"/>
      <c r="L705" s="699"/>
      <c r="M705" s="699"/>
      <c r="X705" s="674"/>
      <c r="Y705" s="675"/>
      <c r="Z705" s="675"/>
      <c r="AA705" s="499"/>
      <c r="AC705" s="474"/>
      <c r="AD705" s="499" t="s">
        <v>1432</v>
      </c>
      <c r="AF705" s="499"/>
      <c r="AG705" s="540"/>
      <c r="AH705" s="717"/>
      <c r="AI705" s="474"/>
      <c r="AJ705" s="717"/>
    </row>
    <row r="706" spans="1:36" s="472" customFormat="1" ht="15" x14ac:dyDescent="0.25">
      <c r="A706" s="1319" t="s">
        <v>1696</v>
      </c>
      <c r="B706" s="1320"/>
      <c r="C706" s="1320"/>
      <c r="D706" s="1320"/>
      <c r="E706" s="1320"/>
      <c r="F706" s="1320"/>
      <c r="G706" s="1320"/>
      <c r="H706" s="1321"/>
      <c r="I706" s="700"/>
      <c r="J706" s="700"/>
      <c r="K706" s="700"/>
      <c r="L706" s="701"/>
      <c r="M706" s="701"/>
      <c r="X706" s="674"/>
      <c r="Y706" s="675"/>
      <c r="Z706" s="675"/>
      <c r="AA706" s="499"/>
      <c r="AC706" s="474"/>
      <c r="AD706" s="499"/>
      <c r="AE706" s="509" t="s">
        <v>1696</v>
      </c>
      <c r="AF706" s="499"/>
      <c r="AG706" s="540"/>
      <c r="AH706" s="717"/>
      <c r="AI706" s="474"/>
      <c r="AJ706" s="717"/>
    </row>
    <row r="707" spans="1:36" s="472" customFormat="1" ht="15" x14ac:dyDescent="0.25">
      <c r="A707" s="1319" t="s">
        <v>2457</v>
      </c>
      <c r="B707" s="1320"/>
      <c r="C707" s="1320"/>
      <c r="D707" s="1320"/>
      <c r="E707" s="1320"/>
      <c r="F707" s="1320"/>
      <c r="G707" s="1320"/>
      <c r="H707" s="1321"/>
      <c r="I707" s="700">
        <v>-261</v>
      </c>
      <c r="J707" s="700"/>
      <c r="K707" s="700"/>
      <c r="L707" s="701"/>
      <c r="M707" s="701"/>
      <c r="X707" s="674"/>
      <c r="Y707" s="675"/>
      <c r="Z707" s="675"/>
      <c r="AA707" s="499"/>
      <c r="AC707" s="474"/>
      <c r="AD707" s="499"/>
      <c r="AE707" s="509" t="s">
        <v>2457</v>
      </c>
      <c r="AF707" s="499"/>
      <c r="AG707" s="540"/>
      <c r="AH707" s="717"/>
      <c r="AI707" s="474"/>
      <c r="AJ707" s="717"/>
    </row>
    <row r="708" spans="1:36" s="472" customFormat="1" ht="15" x14ac:dyDescent="0.25">
      <c r="A708" s="1319" t="s">
        <v>2458</v>
      </c>
      <c r="B708" s="1320"/>
      <c r="C708" s="1320"/>
      <c r="D708" s="1320"/>
      <c r="E708" s="1320"/>
      <c r="F708" s="1320"/>
      <c r="G708" s="1320"/>
      <c r="H708" s="1321"/>
      <c r="I708" s="700">
        <v>-9</v>
      </c>
      <c r="J708" s="700"/>
      <c r="K708" s="700"/>
      <c r="L708" s="701"/>
      <c r="M708" s="701"/>
      <c r="X708" s="674"/>
      <c r="Y708" s="675"/>
      <c r="Z708" s="675"/>
      <c r="AA708" s="499"/>
      <c r="AC708" s="474"/>
      <c r="AD708" s="499"/>
      <c r="AE708" s="509" t="s">
        <v>2458</v>
      </c>
      <c r="AF708" s="499"/>
      <c r="AG708" s="540"/>
      <c r="AH708" s="717"/>
      <c r="AI708" s="474"/>
      <c r="AJ708" s="717"/>
    </row>
    <row r="709" spans="1:36" s="472" customFormat="1" ht="15" x14ac:dyDescent="0.25">
      <c r="A709" s="1316" t="s">
        <v>2459</v>
      </c>
      <c r="B709" s="1317"/>
      <c r="C709" s="1317"/>
      <c r="D709" s="1317"/>
      <c r="E709" s="1317"/>
      <c r="F709" s="1317"/>
      <c r="G709" s="1317"/>
      <c r="H709" s="1318"/>
      <c r="I709" s="679"/>
      <c r="J709" s="679"/>
      <c r="K709" s="679"/>
      <c r="L709" s="699"/>
      <c r="M709" s="699"/>
      <c r="X709" s="674"/>
      <c r="Y709" s="675"/>
      <c r="Z709" s="675"/>
      <c r="AA709" s="499"/>
      <c r="AC709" s="474"/>
      <c r="AD709" s="499" t="s">
        <v>2459</v>
      </c>
      <c r="AF709" s="499"/>
      <c r="AG709" s="540"/>
      <c r="AH709" s="717"/>
      <c r="AI709" s="474"/>
      <c r="AJ709" s="717"/>
    </row>
    <row r="710" spans="1:36" s="472" customFormat="1" ht="15" x14ac:dyDescent="0.25">
      <c r="A710" s="1319" t="s">
        <v>2460</v>
      </c>
      <c r="B710" s="1320"/>
      <c r="C710" s="1320"/>
      <c r="D710" s="1320"/>
      <c r="E710" s="1320"/>
      <c r="F710" s="1320"/>
      <c r="G710" s="1320"/>
      <c r="H710" s="1321"/>
      <c r="I710" s="700"/>
      <c r="J710" s="700"/>
      <c r="K710" s="700"/>
      <c r="L710" s="701"/>
      <c r="M710" s="701"/>
      <c r="X710" s="674"/>
      <c r="Y710" s="675"/>
      <c r="Z710" s="675"/>
      <c r="AA710" s="499"/>
      <c r="AC710" s="474"/>
      <c r="AD710" s="499"/>
      <c r="AE710" s="509" t="s">
        <v>2460</v>
      </c>
      <c r="AF710" s="499"/>
      <c r="AG710" s="540"/>
      <c r="AH710" s="717"/>
      <c r="AI710" s="474"/>
      <c r="AJ710" s="717"/>
    </row>
    <row r="711" spans="1:36" s="472" customFormat="1" ht="15" x14ac:dyDescent="0.25">
      <c r="A711" s="1319" t="s">
        <v>2461</v>
      </c>
      <c r="B711" s="1320"/>
      <c r="C711" s="1320"/>
      <c r="D711" s="1320"/>
      <c r="E711" s="1320"/>
      <c r="F711" s="1320"/>
      <c r="G711" s="1320"/>
      <c r="H711" s="1321"/>
      <c r="I711" s="700">
        <v>-21871</v>
      </c>
      <c r="J711" s="700"/>
      <c r="K711" s="700"/>
      <c r="L711" s="701"/>
      <c r="M711" s="701"/>
      <c r="X711" s="674"/>
      <c r="Y711" s="675"/>
      <c r="Z711" s="675"/>
      <c r="AA711" s="499"/>
      <c r="AC711" s="474"/>
      <c r="AD711" s="499"/>
      <c r="AE711" s="509" t="s">
        <v>2461</v>
      </c>
      <c r="AF711" s="499"/>
      <c r="AG711" s="540"/>
      <c r="AH711" s="717"/>
      <c r="AI711" s="474"/>
      <c r="AJ711" s="717"/>
    </row>
    <row r="712" spans="1:36" s="472" customFormat="1" ht="15" x14ac:dyDescent="0.25">
      <c r="A712" s="1319" t="s">
        <v>2462</v>
      </c>
      <c r="B712" s="1320"/>
      <c r="C712" s="1320"/>
      <c r="D712" s="1320"/>
      <c r="E712" s="1320"/>
      <c r="F712" s="1320"/>
      <c r="G712" s="1320"/>
      <c r="H712" s="1321"/>
      <c r="I712" s="700"/>
      <c r="J712" s="700"/>
      <c r="K712" s="700"/>
      <c r="L712" s="701"/>
      <c r="M712" s="701"/>
      <c r="X712" s="674"/>
      <c r="Y712" s="675"/>
      <c r="Z712" s="675"/>
      <c r="AA712" s="499"/>
      <c r="AC712" s="474"/>
      <c r="AD712" s="499"/>
      <c r="AE712" s="509" t="s">
        <v>2462</v>
      </c>
      <c r="AF712" s="499"/>
      <c r="AG712" s="540"/>
      <c r="AH712" s="717"/>
      <c r="AI712" s="474"/>
      <c r="AJ712" s="717"/>
    </row>
    <row r="713" spans="1:36" s="472" customFormat="1" ht="15" x14ac:dyDescent="0.25">
      <c r="A713" s="1319" t="s">
        <v>2463</v>
      </c>
      <c r="B713" s="1320"/>
      <c r="C713" s="1320"/>
      <c r="D713" s="1320"/>
      <c r="E713" s="1320"/>
      <c r="F713" s="1320"/>
      <c r="G713" s="1320"/>
      <c r="H713" s="1321"/>
      <c r="I713" s="700">
        <v>-581</v>
      </c>
      <c r="J713" s="700">
        <v>-581</v>
      </c>
      <c r="K713" s="700"/>
      <c r="L713" s="701"/>
      <c r="M713" s="702">
        <v>-74.430000000000007</v>
      </c>
      <c r="X713" s="674"/>
      <c r="Y713" s="675"/>
      <c r="Z713" s="675"/>
      <c r="AA713" s="499"/>
      <c r="AC713" s="474"/>
      <c r="AD713" s="499"/>
      <c r="AE713" s="509" t="s">
        <v>2463</v>
      </c>
      <c r="AF713" s="499"/>
      <c r="AG713" s="540"/>
      <c r="AH713" s="717"/>
      <c r="AI713" s="474"/>
      <c r="AJ713" s="717"/>
    </row>
    <row r="714" spans="1:36" s="472" customFormat="1" ht="15" x14ac:dyDescent="0.25">
      <c r="A714" s="1319" t="s">
        <v>2464</v>
      </c>
      <c r="B714" s="1320"/>
      <c r="C714" s="1320"/>
      <c r="D714" s="1320"/>
      <c r="E714" s="1320"/>
      <c r="F714" s="1320"/>
      <c r="G714" s="1320"/>
      <c r="H714" s="1321"/>
      <c r="I714" s="700">
        <v>-465</v>
      </c>
      <c r="J714" s="700"/>
      <c r="K714" s="700"/>
      <c r="L714" s="701"/>
      <c r="M714" s="701"/>
      <c r="X714" s="674"/>
      <c r="Y714" s="675"/>
      <c r="Z714" s="675"/>
      <c r="AA714" s="499"/>
      <c r="AC714" s="474"/>
      <c r="AD714" s="499"/>
      <c r="AE714" s="509" t="s">
        <v>2464</v>
      </c>
      <c r="AF714" s="499"/>
      <c r="AG714" s="540"/>
      <c r="AH714" s="717"/>
      <c r="AI714" s="474"/>
      <c r="AJ714" s="717"/>
    </row>
    <row r="715" spans="1:36" s="472" customFormat="1" ht="15" x14ac:dyDescent="0.25">
      <c r="A715" s="1319" t="s">
        <v>2465</v>
      </c>
      <c r="B715" s="1320"/>
      <c r="C715" s="1320"/>
      <c r="D715" s="1320"/>
      <c r="E715" s="1320"/>
      <c r="F715" s="1320"/>
      <c r="G715" s="1320"/>
      <c r="H715" s="1321"/>
      <c r="I715" s="700">
        <v>-261</v>
      </c>
      <c r="J715" s="700"/>
      <c r="K715" s="700"/>
      <c r="L715" s="701"/>
      <c r="M715" s="701"/>
      <c r="X715" s="674"/>
      <c r="Y715" s="675"/>
      <c r="Z715" s="675"/>
      <c r="AA715" s="499"/>
      <c r="AC715" s="474"/>
      <c r="AD715" s="499"/>
      <c r="AE715" s="509" t="s">
        <v>2465</v>
      </c>
      <c r="AF715" s="499"/>
      <c r="AG715" s="540"/>
      <c r="AH715" s="717"/>
      <c r="AI715" s="474"/>
      <c r="AJ715" s="717"/>
    </row>
    <row r="716" spans="1:36" s="472" customFormat="1" ht="15" x14ac:dyDescent="0.25">
      <c r="A716" s="1319" t="s">
        <v>2466</v>
      </c>
      <c r="B716" s="1320"/>
      <c r="C716" s="1320"/>
      <c r="D716" s="1320"/>
      <c r="E716" s="1320"/>
      <c r="F716" s="1320"/>
      <c r="G716" s="1320"/>
      <c r="H716" s="1321"/>
      <c r="I716" s="700">
        <v>-1307</v>
      </c>
      <c r="J716" s="700"/>
      <c r="K716" s="700"/>
      <c r="L716" s="701"/>
      <c r="M716" s="702">
        <v>-74.430000000000007</v>
      </c>
      <c r="X716" s="674"/>
      <c r="Y716" s="675"/>
      <c r="Z716" s="675"/>
      <c r="AA716" s="499"/>
      <c r="AC716" s="474"/>
      <c r="AD716" s="499"/>
      <c r="AE716" s="509" t="s">
        <v>2466</v>
      </c>
      <c r="AF716" s="499"/>
      <c r="AG716" s="540"/>
      <c r="AH716" s="717"/>
      <c r="AI716" s="474"/>
      <c r="AJ716" s="717"/>
    </row>
    <row r="717" spans="1:36" s="472" customFormat="1" ht="15" x14ac:dyDescent="0.25">
      <c r="A717" s="1319" t="s">
        <v>2467</v>
      </c>
      <c r="B717" s="1320"/>
      <c r="C717" s="1320"/>
      <c r="D717" s="1320"/>
      <c r="E717" s="1320"/>
      <c r="F717" s="1320"/>
      <c r="G717" s="1320"/>
      <c r="H717" s="1321"/>
      <c r="I717" s="700"/>
      <c r="J717" s="700"/>
      <c r="K717" s="700"/>
      <c r="L717" s="701"/>
      <c r="M717" s="701"/>
      <c r="X717" s="674"/>
      <c r="Y717" s="675"/>
      <c r="Z717" s="675"/>
      <c r="AA717" s="499"/>
      <c r="AC717" s="474"/>
      <c r="AD717" s="499"/>
      <c r="AE717" s="509" t="s">
        <v>2467</v>
      </c>
      <c r="AF717" s="499"/>
      <c r="AG717" s="540"/>
      <c r="AH717" s="717"/>
      <c r="AI717" s="474"/>
      <c r="AJ717" s="717"/>
    </row>
    <row r="718" spans="1:36" s="472" customFormat="1" ht="22.5" x14ac:dyDescent="0.25">
      <c r="A718" s="1319" t="s">
        <v>2468</v>
      </c>
      <c r="B718" s="1320"/>
      <c r="C718" s="1320"/>
      <c r="D718" s="1320"/>
      <c r="E718" s="1320"/>
      <c r="F718" s="1320"/>
      <c r="G718" s="1320"/>
      <c r="H718" s="1321"/>
      <c r="I718" s="700">
        <v>-135</v>
      </c>
      <c r="J718" s="700"/>
      <c r="K718" s="700" t="s">
        <v>2443</v>
      </c>
      <c r="L718" s="701"/>
      <c r="M718" s="701"/>
      <c r="X718" s="674"/>
      <c r="Y718" s="675"/>
      <c r="Z718" s="675"/>
      <c r="AA718" s="499"/>
      <c r="AC718" s="474"/>
      <c r="AD718" s="499"/>
      <c r="AE718" s="509" t="s">
        <v>2468</v>
      </c>
      <c r="AF718" s="499"/>
      <c r="AG718" s="540"/>
      <c r="AH718" s="717"/>
      <c r="AI718" s="474"/>
      <c r="AJ718" s="717"/>
    </row>
    <row r="719" spans="1:36" s="472" customFormat="1" ht="15" x14ac:dyDescent="0.25">
      <c r="A719" s="1319" t="s">
        <v>2469</v>
      </c>
      <c r="B719" s="1320"/>
      <c r="C719" s="1320"/>
      <c r="D719" s="1320"/>
      <c r="E719" s="1320"/>
      <c r="F719" s="1320"/>
      <c r="G719" s="1320"/>
      <c r="H719" s="1321"/>
      <c r="I719" s="700">
        <v>-17</v>
      </c>
      <c r="J719" s="700"/>
      <c r="K719" s="700"/>
      <c r="L719" s="701"/>
      <c r="M719" s="701"/>
      <c r="X719" s="674"/>
      <c r="Y719" s="675"/>
      <c r="Z719" s="675"/>
      <c r="AA719" s="499"/>
      <c r="AC719" s="474"/>
      <c r="AD719" s="499"/>
      <c r="AE719" s="509" t="s">
        <v>2469</v>
      </c>
      <c r="AF719" s="499"/>
      <c r="AG719" s="540"/>
      <c r="AH719" s="717"/>
      <c r="AI719" s="474"/>
      <c r="AJ719" s="717"/>
    </row>
    <row r="720" spans="1:36" s="472" customFormat="1" ht="15" x14ac:dyDescent="0.25">
      <c r="A720" s="1319" t="s">
        <v>2470</v>
      </c>
      <c r="B720" s="1320"/>
      <c r="C720" s="1320"/>
      <c r="D720" s="1320"/>
      <c r="E720" s="1320"/>
      <c r="F720" s="1320"/>
      <c r="G720" s="1320"/>
      <c r="H720" s="1321"/>
      <c r="I720" s="700">
        <v>-9</v>
      </c>
      <c r="J720" s="700"/>
      <c r="K720" s="700"/>
      <c r="L720" s="701"/>
      <c r="M720" s="701"/>
      <c r="X720" s="674"/>
      <c r="Y720" s="675"/>
      <c r="Z720" s="675"/>
      <c r="AA720" s="499"/>
      <c r="AC720" s="474"/>
      <c r="AD720" s="499"/>
      <c r="AE720" s="509" t="s">
        <v>2470</v>
      </c>
      <c r="AF720" s="499"/>
      <c r="AG720" s="540"/>
      <c r="AH720" s="717"/>
      <c r="AI720" s="474"/>
      <c r="AJ720" s="717"/>
    </row>
    <row r="721" spans="1:38" s="472" customFormat="1" ht="15" x14ac:dyDescent="0.25">
      <c r="A721" s="1319" t="s">
        <v>2466</v>
      </c>
      <c r="B721" s="1320"/>
      <c r="C721" s="1320"/>
      <c r="D721" s="1320"/>
      <c r="E721" s="1320"/>
      <c r="F721" s="1320"/>
      <c r="G721" s="1320"/>
      <c r="H721" s="1321"/>
      <c r="I721" s="700">
        <v>-161</v>
      </c>
      <c r="J721" s="700"/>
      <c r="K721" s="700"/>
      <c r="L721" s="701"/>
      <c r="M721" s="701"/>
      <c r="X721" s="674"/>
      <c r="Y721" s="675"/>
      <c r="Z721" s="675"/>
      <c r="AA721" s="499"/>
      <c r="AC721" s="474"/>
      <c r="AD721" s="499"/>
      <c r="AE721" s="509" t="s">
        <v>2466</v>
      </c>
      <c r="AF721" s="499"/>
      <c r="AG721" s="540"/>
      <c r="AH721" s="717"/>
      <c r="AI721" s="474"/>
      <c r="AJ721" s="717"/>
    </row>
    <row r="722" spans="1:38" s="472" customFormat="1" ht="15" x14ac:dyDescent="0.25">
      <c r="A722" s="1319" t="s">
        <v>2471</v>
      </c>
      <c r="B722" s="1320"/>
      <c r="C722" s="1320"/>
      <c r="D722" s="1320"/>
      <c r="E722" s="1320"/>
      <c r="F722" s="1320"/>
      <c r="G722" s="1320"/>
      <c r="H722" s="1321"/>
      <c r="I722" s="700"/>
      <c r="J722" s="700"/>
      <c r="K722" s="700"/>
      <c r="L722" s="701"/>
      <c r="M722" s="701"/>
      <c r="X722" s="674"/>
      <c r="Y722" s="675"/>
      <c r="Z722" s="675"/>
      <c r="AA722" s="499"/>
      <c r="AC722" s="474"/>
      <c r="AD722" s="499"/>
      <c r="AE722" s="509" t="s">
        <v>2471</v>
      </c>
      <c r="AF722" s="499"/>
      <c r="AG722" s="540"/>
      <c r="AH722" s="717"/>
      <c r="AI722" s="474"/>
      <c r="AJ722" s="717"/>
    </row>
    <row r="723" spans="1:38" s="472" customFormat="1" ht="15" x14ac:dyDescent="0.25">
      <c r="A723" s="1319" t="s">
        <v>2472</v>
      </c>
      <c r="B723" s="1320"/>
      <c r="C723" s="1320"/>
      <c r="D723" s="1320"/>
      <c r="E723" s="1320"/>
      <c r="F723" s="1320"/>
      <c r="G723" s="1320"/>
      <c r="H723" s="1321"/>
      <c r="I723" s="700">
        <v>-1328</v>
      </c>
      <c r="J723" s="700"/>
      <c r="K723" s="700">
        <v>-1328</v>
      </c>
      <c r="L723" s="701"/>
      <c r="M723" s="701"/>
      <c r="X723" s="674"/>
      <c r="Y723" s="675"/>
      <c r="Z723" s="675"/>
      <c r="AA723" s="499"/>
      <c r="AC723" s="474"/>
      <c r="AD723" s="499"/>
      <c r="AE723" s="509" t="s">
        <v>2472</v>
      </c>
      <c r="AF723" s="499"/>
      <c r="AG723" s="540"/>
      <c r="AH723" s="717"/>
      <c r="AI723" s="474"/>
      <c r="AJ723" s="717"/>
    </row>
    <row r="724" spans="1:38" s="472" customFormat="1" ht="15" x14ac:dyDescent="0.25">
      <c r="A724" s="1319" t="s">
        <v>1710</v>
      </c>
      <c r="B724" s="1320"/>
      <c r="C724" s="1320"/>
      <c r="D724" s="1320"/>
      <c r="E724" s="1320"/>
      <c r="F724" s="1320"/>
      <c r="G724" s="1320"/>
      <c r="H724" s="1321"/>
      <c r="I724" s="700">
        <v>-24667</v>
      </c>
      <c r="J724" s="700"/>
      <c r="K724" s="700"/>
      <c r="L724" s="701"/>
      <c r="M724" s="702">
        <v>-74.430000000000007</v>
      </c>
      <c r="X724" s="674"/>
      <c r="Y724" s="675"/>
      <c r="Z724" s="675"/>
      <c r="AA724" s="499"/>
      <c r="AC724" s="474"/>
      <c r="AD724" s="499"/>
      <c r="AE724" s="509" t="s">
        <v>1710</v>
      </c>
      <c r="AF724" s="499"/>
      <c r="AG724" s="540"/>
      <c r="AH724" s="717"/>
      <c r="AI724" s="474"/>
      <c r="AJ724" s="717"/>
    </row>
    <row r="725" spans="1:38" s="472" customFormat="1" ht="15" x14ac:dyDescent="0.25">
      <c r="A725" s="1319" t="s">
        <v>1711</v>
      </c>
      <c r="B725" s="1320"/>
      <c r="C725" s="1320"/>
      <c r="D725" s="1320"/>
      <c r="E725" s="1320"/>
      <c r="F725" s="1320"/>
      <c r="G725" s="1320"/>
      <c r="H725" s="1321"/>
      <c r="I725" s="700"/>
      <c r="J725" s="700"/>
      <c r="K725" s="700"/>
      <c r="L725" s="701"/>
      <c r="M725" s="701"/>
      <c r="X725" s="674"/>
      <c r="Y725" s="675"/>
      <c r="Z725" s="675"/>
      <c r="AA725" s="499"/>
      <c r="AC725" s="474"/>
      <c r="AD725" s="499"/>
      <c r="AE725" s="509" t="s">
        <v>1711</v>
      </c>
      <c r="AF725" s="499"/>
      <c r="AG725" s="540"/>
      <c r="AH725" s="717"/>
      <c r="AI725" s="474"/>
      <c r="AJ725" s="717"/>
    </row>
    <row r="726" spans="1:38" s="472" customFormat="1" ht="15" x14ac:dyDescent="0.25">
      <c r="A726" s="1319" t="s">
        <v>1712</v>
      </c>
      <c r="B726" s="1320"/>
      <c r="C726" s="1320"/>
      <c r="D726" s="1320"/>
      <c r="E726" s="1320"/>
      <c r="F726" s="1320"/>
      <c r="G726" s="1320"/>
      <c r="H726" s="1321"/>
      <c r="I726" s="700">
        <v>-21871</v>
      </c>
      <c r="J726" s="700"/>
      <c r="K726" s="700"/>
      <c r="L726" s="701"/>
      <c r="M726" s="701"/>
      <c r="X726" s="674"/>
      <c r="Y726" s="675"/>
      <c r="Z726" s="675"/>
      <c r="AA726" s="499"/>
      <c r="AC726" s="474"/>
      <c r="AD726" s="499"/>
      <c r="AE726" s="509" t="s">
        <v>1712</v>
      </c>
      <c r="AF726" s="499"/>
      <c r="AG726" s="540"/>
      <c r="AH726" s="717"/>
      <c r="AI726" s="474"/>
      <c r="AJ726" s="717"/>
    </row>
    <row r="727" spans="1:38" s="472" customFormat="1" ht="15" x14ac:dyDescent="0.25">
      <c r="A727" s="1319" t="s">
        <v>1713</v>
      </c>
      <c r="B727" s="1320"/>
      <c r="C727" s="1320"/>
      <c r="D727" s="1320"/>
      <c r="E727" s="1320"/>
      <c r="F727" s="1320"/>
      <c r="G727" s="1320"/>
      <c r="H727" s="1321"/>
      <c r="I727" s="700">
        <v>-1463</v>
      </c>
      <c r="J727" s="700"/>
      <c r="K727" s="700"/>
      <c r="L727" s="701"/>
      <c r="M727" s="701"/>
      <c r="X727" s="674"/>
      <c r="Y727" s="675"/>
      <c r="Z727" s="675"/>
      <c r="AA727" s="499"/>
      <c r="AC727" s="474"/>
      <c r="AD727" s="499"/>
      <c r="AE727" s="509" t="s">
        <v>1713</v>
      </c>
      <c r="AF727" s="499"/>
      <c r="AG727" s="540"/>
      <c r="AH727" s="717"/>
      <c r="AI727" s="474"/>
      <c r="AJ727" s="717"/>
    </row>
    <row r="728" spans="1:38" s="472" customFormat="1" ht="15" x14ac:dyDescent="0.25">
      <c r="A728" s="1319" t="s">
        <v>1714</v>
      </c>
      <c r="B728" s="1320"/>
      <c r="C728" s="1320"/>
      <c r="D728" s="1320"/>
      <c r="E728" s="1320"/>
      <c r="F728" s="1320"/>
      <c r="G728" s="1320"/>
      <c r="H728" s="1321"/>
      <c r="I728" s="700">
        <v>-599</v>
      </c>
      <c r="J728" s="700"/>
      <c r="K728" s="700"/>
      <c r="L728" s="701"/>
      <c r="M728" s="701"/>
      <c r="X728" s="674"/>
      <c r="Y728" s="675"/>
      <c r="Z728" s="675"/>
      <c r="AA728" s="499"/>
      <c r="AC728" s="474"/>
      <c r="AD728" s="499"/>
      <c r="AE728" s="509" t="s">
        <v>1714</v>
      </c>
      <c r="AF728" s="499"/>
      <c r="AG728" s="540"/>
      <c r="AH728" s="717"/>
      <c r="AI728" s="474"/>
      <c r="AJ728" s="717"/>
    </row>
    <row r="729" spans="1:38" s="472" customFormat="1" ht="15" x14ac:dyDescent="0.25">
      <c r="A729" s="1319" t="s">
        <v>1715</v>
      </c>
      <c r="B729" s="1320"/>
      <c r="C729" s="1320"/>
      <c r="D729" s="1320"/>
      <c r="E729" s="1320"/>
      <c r="F729" s="1320"/>
      <c r="G729" s="1320"/>
      <c r="H729" s="1321"/>
      <c r="I729" s="700">
        <v>-482</v>
      </c>
      <c r="J729" s="700"/>
      <c r="K729" s="700"/>
      <c r="L729" s="701"/>
      <c r="M729" s="701"/>
      <c r="X729" s="674"/>
      <c r="Y729" s="675"/>
      <c r="Z729" s="675"/>
      <c r="AA729" s="499"/>
      <c r="AC729" s="474"/>
      <c r="AD729" s="499"/>
      <c r="AE729" s="509" t="s">
        <v>1715</v>
      </c>
      <c r="AF729" s="499"/>
      <c r="AG729" s="540"/>
      <c r="AH729" s="717"/>
      <c r="AI729" s="474"/>
      <c r="AJ729" s="717"/>
    </row>
    <row r="730" spans="1:38" s="472" customFormat="1" ht="15" x14ac:dyDescent="0.25">
      <c r="A730" s="1319" t="s">
        <v>1716</v>
      </c>
      <c r="B730" s="1320"/>
      <c r="C730" s="1320"/>
      <c r="D730" s="1320"/>
      <c r="E730" s="1320"/>
      <c r="F730" s="1320"/>
      <c r="G730" s="1320"/>
      <c r="H730" s="1321"/>
      <c r="I730" s="700">
        <v>-270</v>
      </c>
      <c r="J730" s="700"/>
      <c r="K730" s="700"/>
      <c r="L730" s="701"/>
      <c r="M730" s="701"/>
      <c r="X730" s="674"/>
      <c r="Y730" s="675"/>
      <c r="Z730" s="675"/>
      <c r="AA730" s="499"/>
      <c r="AC730" s="474"/>
      <c r="AD730" s="499"/>
      <c r="AE730" s="509" t="s">
        <v>1716</v>
      </c>
      <c r="AF730" s="499"/>
      <c r="AG730" s="540"/>
      <c r="AH730" s="717"/>
      <c r="AI730" s="474"/>
      <c r="AJ730" s="717"/>
    </row>
    <row r="731" spans="1:38" s="472" customFormat="1" ht="15" x14ac:dyDescent="0.25">
      <c r="A731" s="1316" t="s">
        <v>2473</v>
      </c>
      <c r="B731" s="1317"/>
      <c r="C731" s="1317"/>
      <c r="D731" s="1317"/>
      <c r="E731" s="1317"/>
      <c r="F731" s="1317"/>
      <c r="G731" s="1317"/>
      <c r="H731" s="1318"/>
      <c r="I731" s="679">
        <v>-24667</v>
      </c>
      <c r="J731" s="679"/>
      <c r="K731" s="679"/>
      <c r="L731" s="699"/>
      <c r="M731" s="690">
        <v>-74.430000000000007</v>
      </c>
      <c r="X731" s="674"/>
      <c r="Y731" s="675"/>
      <c r="Z731" s="675"/>
      <c r="AA731" s="499"/>
      <c r="AC731" s="474"/>
      <c r="AD731" s="499"/>
      <c r="AF731" s="499" t="s">
        <v>2473</v>
      </c>
      <c r="AG731" s="540"/>
      <c r="AH731" s="717"/>
      <c r="AI731" s="474"/>
      <c r="AJ731" s="717"/>
    </row>
    <row r="732" spans="1:38" s="472" customFormat="1" ht="22.5" x14ac:dyDescent="0.25">
      <c r="A732" s="1316" t="s">
        <v>1634</v>
      </c>
      <c r="B732" s="1317"/>
      <c r="C732" s="1317"/>
      <c r="D732" s="1317"/>
      <c r="E732" s="1317"/>
      <c r="F732" s="1317"/>
      <c r="G732" s="1317"/>
      <c r="H732" s="1318"/>
      <c r="I732" s="679">
        <v>-2871722</v>
      </c>
      <c r="J732" s="679">
        <v>-177691</v>
      </c>
      <c r="K732" s="679" t="s">
        <v>2474</v>
      </c>
      <c r="L732" s="699"/>
      <c r="M732" s="690">
        <v>-17347.93</v>
      </c>
      <c r="AK732" s="499" t="s">
        <v>1634</v>
      </c>
    </row>
    <row r="733" spans="1:38" s="472" customFormat="1" ht="15" x14ac:dyDescent="0.25">
      <c r="A733" s="1316" t="s">
        <v>1431</v>
      </c>
      <c r="B733" s="1317"/>
      <c r="C733" s="1317"/>
      <c r="D733" s="1317"/>
      <c r="E733" s="1317"/>
      <c r="F733" s="1317"/>
      <c r="G733" s="1317"/>
      <c r="H733" s="1318"/>
      <c r="I733" s="679">
        <v>-227302</v>
      </c>
      <c r="J733" s="679"/>
      <c r="K733" s="679"/>
      <c r="L733" s="699"/>
      <c r="M733" s="699"/>
      <c r="AK733" s="499" t="s">
        <v>1431</v>
      </c>
    </row>
    <row r="734" spans="1:38" s="472" customFormat="1" ht="15" x14ac:dyDescent="0.25">
      <c r="A734" s="1319" t="s">
        <v>1696</v>
      </c>
      <c r="B734" s="1320"/>
      <c r="C734" s="1320"/>
      <c r="D734" s="1320"/>
      <c r="E734" s="1320"/>
      <c r="F734" s="1320"/>
      <c r="G734" s="1320"/>
      <c r="H734" s="1321"/>
      <c r="I734" s="700"/>
      <c r="J734" s="700"/>
      <c r="K734" s="700"/>
      <c r="L734" s="701"/>
      <c r="M734" s="701"/>
      <c r="AK734" s="499"/>
      <c r="AL734" s="509" t="s">
        <v>1696</v>
      </c>
    </row>
    <row r="735" spans="1:38" s="472" customFormat="1" ht="15" x14ac:dyDescent="0.25">
      <c r="A735" s="1319" t="s">
        <v>2475</v>
      </c>
      <c r="B735" s="1320"/>
      <c r="C735" s="1320"/>
      <c r="D735" s="1320"/>
      <c r="E735" s="1320"/>
      <c r="F735" s="1320"/>
      <c r="G735" s="1320"/>
      <c r="H735" s="1321"/>
      <c r="I735" s="700">
        <v>-65668</v>
      </c>
      <c r="J735" s="700"/>
      <c r="K735" s="700"/>
      <c r="L735" s="701"/>
      <c r="M735" s="701"/>
      <c r="AK735" s="499"/>
      <c r="AL735" s="509" t="s">
        <v>2475</v>
      </c>
    </row>
    <row r="736" spans="1:38" s="472" customFormat="1" ht="15" x14ac:dyDescent="0.25">
      <c r="A736" s="1319" t="s">
        <v>2387</v>
      </c>
      <c r="B736" s="1320"/>
      <c r="C736" s="1320"/>
      <c r="D736" s="1320"/>
      <c r="E736" s="1320"/>
      <c r="F736" s="1320"/>
      <c r="G736" s="1320"/>
      <c r="H736" s="1321"/>
      <c r="I736" s="700">
        <v>-13709</v>
      </c>
      <c r="J736" s="700"/>
      <c r="K736" s="700"/>
      <c r="L736" s="701"/>
      <c r="M736" s="701"/>
      <c r="AK736" s="499"/>
      <c r="AL736" s="509" t="s">
        <v>2387</v>
      </c>
    </row>
    <row r="737" spans="1:38" s="472" customFormat="1" ht="15" x14ac:dyDescent="0.25">
      <c r="A737" s="1319" t="s">
        <v>2388</v>
      </c>
      <c r="B737" s="1320"/>
      <c r="C737" s="1320"/>
      <c r="D737" s="1320"/>
      <c r="E737" s="1320"/>
      <c r="F737" s="1320"/>
      <c r="G737" s="1320"/>
      <c r="H737" s="1321"/>
      <c r="I737" s="700">
        <v>-620</v>
      </c>
      <c r="J737" s="700"/>
      <c r="K737" s="700"/>
      <c r="L737" s="701"/>
      <c r="M737" s="701"/>
      <c r="AK737" s="499"/>
      <c r="AL737" s="509" t="s">
        <v>2388</v>
      </c>
    </row>
    <row r="738" spans="1:38" s="472" customFormat="1" ht="15" x14ac:dyDescent="0.25">
      <c r="A738" s="1319" t="s">
        <v>2456</v>
      </c>
      <c r="B738" s="1320"/>
      <c r="C738" s="1320"/>
      <c r="D738" s="1320"/>
      <c r="E738" s="1320"/>
      <c r="F738" s="1320"/>
      <c r="G738" s="1320"/>
      <c r="H738" s="1321"/>
      <c r="I738" s="700">
        <v>-17</v>
      </c>
      <c r="J738" s="700"/>
      <c r="K738" s="700"/>
      <c r="L738" s="701"/>
      <c r="M738" s="701"/>
      <c r="AK738" s="499"/>
      <c r="AL738" s="509" t="s">
        <v>2456</v>
      </c>
    </row>
    <row r="739" spans="1:38" s="472" customFormat="1" ht="15" x14ac:dyDescent="0.25">
      <c r="A739" s="1319" t="s">
        <v>2389</v>
      </c>
      <c r="B739" s="1320"/>
      <c r="C739" s="1320"/>
      <c r="D739" s="1320"/>
      <c r="E739" s="1320"/>
      <c r="F739" s="1320"/>
      <c r="G739" s="1320"/>
      <c r="H739" s="1321"/>
      <c r="I739" s="700">
        <v>-236</v>
      </c>
      <c r="J739" s="700"/>
      <c r="K739" s="700"/>
      <c r="L739" s="701"/>
      <c r="M739" s="701"/>
      <c r="AK739" s="499"/>
      <c r="AL739" s="509" t="s">
        <v>2389</v>
      </c>
    </row>
    <row r="740" spans="1:38" s="472" customFormat="1" ht="15" x14ac:dyDescent="0.25">
      <c r="A740" s="1319" t="s">
        <v>2390</v>
      </c>
      <c r="B740" s="1320"/>
      <c r="C740" s="1320"/>
      <c r="D740" s="1320"/>
      <c r="E740" s="1320"/>
      <c r="F740" s="1320"/>
      <c r="G740" s="1320"/>
      <c r="H740" s="1321"/>
      <c r="I740" s="700">
        <v>-147052</v>
      </c>
      <c r="J740" s="700"/>
      <c r="K740" s="700"/>
      <c r="L740" s="701"/>
      <c r="M740" s="701"/>
      <c r="AK740" s="499"/>
      <c r="AL740" s="509" t="s">
        <v>2390</v>
      </c>
    </row>
    <row r="741" spans="1:38" s="472" customFormat="1" ht="15" x14ac:dyDescent="0.25">
      <c r="A741" s="1316" t="s">
        <v>1432</v>
      </c>
      <c r="B741" s="1317"/>
      <c r="C741" s="1317"/>
      <c r="D741" s="1317"/>
      <c r="E741" s="1317"/>
      <c r="F741" s="1317"/>
      <c r="G741" s="1317"/>
      <c r="H741" s="1318"/>
      <c r="I741" s="679">
        <v>-114247</v>
      </c>
      <c r="J741" s="679"/>
      <c r="K741" s="679"/>
      <c r="L741" s="699"/>
      <c r="M741" s="699"/>
      <c r="AK741" s="499" t="s">
        <v>1432</v>
      </c>
    </row>
    <row r="742" spans="1:38" s="472" customFormat="1" ht="15" x14ac:dyDescent="0.25">
      <c r="A742" s="1319" t="s">
        <v>1696</v>
      </c>
      <c r="B742" s="1320"/>
      <c r="C742" s="1320"/>
      <c r="D742" s="1320"/>
      <c r="E742" s="1320"/>
      <c r="F742" s="1320"/>
      <c r="G742" s="1320"/>
      <c r="H742" s="1321"/>
      <c r="I742" s="700"/>
      <c r="J742" s="700"/>
      <c r="K742" s="700"/>
      <c r="L742" s="701"/>
      <c r="M742" s="701"/>
      <c r="AK742" s="499"/>
      <c r="AL742" s="509" t="s">
        <v>1696</v>
      </c>
    </row>
    <row r="743" spans="1:38" s="472" customFormat="1" ht="15" x14ac:dyDescent="0.25">
      <c r="A743" s="1319" t="s">
        <v>2476</v>
      </c>
      <c r="B743" s="1320"/>
      <c r="C743" s="1320"/>
      <c r="D743" s="1320"/>
      <c r="E743" s="1320"/>
      <c r="F743" s="1320"/>
      <c r="G743" s="1320"/>
      <c r="H743" s="1321"/>
      <c r="I743" s="700">
        <v>-36477</v>
      </c>
      <c r="J743" s="700"/>
      <c r="K743" s="700"/>
      <c r="L743" s="701"/>
      <c r="M743" s="701"/>
      <c r="AK743" s="499"/>
      <c r="AL743" s="509" t="s">
        <v>2476</v>
      </c>
    </row>
    <row r="744" spans="1:38" s="472" customFormat="1" ht="15" x14ac:dyDescent="0.25">
      <c r="A744" s="1319" t="s">
        <v>2458</v>
      </c>
      <c r="B744" s="1320"/>
      <c r="C744" s="1320"/>
      <c r="D744" s="1320"/>
      <c r="E744" s="1320"/>
      <c r="F744" s="1320"/>
      <c r="G744" s="1320"/>
      <c r="H744" s="1321"/>
      <c r="I744" s="700">
        <v>-9</v>
      </c>
      <c r="J744" s="700"/>
      <c r="K744" s="700"/>
      <c r="L744" s="701"/>
      <c r="M744" s="701"/>
      <c r="AK744" s="499"/>
      <c r="AL744" s="509" t="s">
        <v>2458</v>
      </c>
    </row>
    <row r="745" spans="1:38" s="472" customFormat="1" ht="15" x14ac:dyDescent="0.25">
      <c r="A745" s="1319" t="s">
        <v>2392</v>
      </c>
      <c r="B745" s="1320"/>
      <c r="C745" s="1320"/>
      <c r="D745" s="1320"/>
      <c r="E745" s="1320"/>
      <c r="F745" s="1320"/>
      <c r="G745" s="1320"/>
      <c r="H745" s="1321"/>
      <c r="I745" s="700">
        <v>-66961</v>
      </c>
      <c r="J745" s="700"/>
      <c r="K745" s="700"/>
      <c r="L745" s="701"/>
      <c r="M745" s="701"/>
      <c r="AK745" s="499"/>
      <c r="AL745" s="509" t="s">
        <v>2392</v>
      </c>
    </row>
    <row r="746" spans="1:38" s="472" customFormat="1" ht="15" x14ac:dyDescent="0.25">
      <c r="A746" s="1319" t="s">
        <v>2477</v>
      </c>
      <c r="B746" s="1320"/>
      <c r="C746" s="1320"/>
      <c r="D746" s="1320"/>
      <c r="E746" s="1320"/>
      <c r="F746" s="1320"/>
      <c r="G746" s="1320"/>
      <c r="H746" s="1321"/>
      <c r="I746" s="700">
        <v>-10068</v>
      </c>
      <c r="J746" s="700"/>
      <c r="K746" s="700"/>
      <c r="L746" s="701"/>
      <c r="M746" s="701"/>
      <c r="AK746" s="499"/>
      <c r="AL746" s="509" t="s">
        <v>2477</v>
      </c>
    </row>
    <row r="747" spans="1:38" s="472" customFormat="1" ht="15" x14ac:dyDescent="0.25">
      <c r="A747" s="1319" t="s">
        <v>2394</v>
      </c>
      <c r="B747" s="1320"/>
      <c r="C747" s="1320"/>
      <c r="D747" s="1320"/>
      <c r="E747" s="1320"/>
      <c r="F747" s="1320"/>
      <c r="G747" s="1320"/>
      <c r="H747" s="1321"/>
      <c r="I747" s="700">
        <v>-146</v>
      </c>
      <c r="J747" s="700"/>
      <c r="K747" s="700"/>
      <c r="L747" s="701"/>
      <c r="M747" s="701"/>
      <c r="AK747" s="499"/>
      <c r="AL747" s="509" t="s">
        <v>2394</v>
      </c>
    </row>
    <row r="748" spans="1:38" s="472" customFormat="1" ht="15" x14ac:dyDescent="0.25">
      <c r="A748" s="1319" t="s">
        <v>2395</v>
      </c>
      <c r="B748" s="1320"/>
      <c r="C748" s="1320"/>
      <c r="D748" s="1320"/>
      <c r="E748" s="1320"/>
      <c r="F748" s="1320"/>
      <c r="G748" s="1320"/>
      <c r="H748" s="1321"/>
      <c r="I748" s="700">
        <v>-586</v>
      </c>
      <c r="J748" s="700"/>
      <c r="K748" s="700"/>
      <c r="L748" s="701"/>
      <c r="M748" s="701"/>
      <c r="AK748" s="499"/>
      <c r="AL748" s="509" t="s">
        <v>2395</v>
      </c>
    </row>
    <row r="749" spans="1:38" s="472" customFormat="1" ht="15" x14ac:dyDescent="0.25">
      <c r="A749" s="1316" t="s">
        <v>936</v>
      </c>
      <c r="B749" s="1317"/>
      <c r="C749" s="1317"/>
      <c r="D749" s="1317"/>
      <c r="E749" s="1317"/>
      <c r="F749" s="1317"/>
      <c r="G749" s="1317"/>
      <c r="H749" s="1318"/>
      <c r="I749" s="679"/>
      <c r="J749" s="679"/>
      <c r="K749" s="679"/>
      <c r="L749" s="699"/>
      <c r="M749" s="699"/>
      <c r="AK749" s="499" t="s">
        <v>936</v>
      </c>
    </row>
    <row r="750" spans="1:38" s="472" customFormat="1" ht="15" x14ac:dyDescent="0.25">
      <c r="A750" s="1319" t="s">
        <v>1700</v>
      </c>
      <c r="B750" s="1320"/>
      <c r="C750" s="1320"/>
      <c r="D750" s="1320"/>
      <c r="E750" s="1320"/>
      <c r="F750" s="1320"/>
      <c r="G750" s="1320"/>
      <c r="H750" s="1321"/>
      <c r="I750" s="700"/>
      <c r="J750" s="700"/>
      <c r="K750" s="700"/>
      <c r="L750" s="701"/>
      <c r="M750" s="701"/>
      <c r="AK750" s="499"/>
      <c r="AL750" s="509" t="s">
        <v>1700</v>
      </c>
    </row>
    <row r="751" spans="1:38" s="472" customFormat="1" ht="15" x14ac:dyDescent="0.25">
      <c r="A751" s="1319" t="s">
        <v>1701</v>
      </c>
      <c r="B751" s="1320"/>
      <c r="C751" s="1320"/>
      <c r="D751" s="1320"/>
      <c r="E751" s="1320"/>
      <c r="F751" s="1320"/>
      <c r="G751" s="1320"/>
      <c r="H751" s="1321"/>
      <c r="I751" s="700"/>
      <c r="J751" s="700"/>
      <c r="K751" s="700"/>
      <c r="L751" s="701"/>
      <c r="M751" s="701"/>
      <c r="AK751" s="499"/>
      <c r="AL751" s="509" t="s">
        <v>1701</v>
      </c>
    </row>
    <row r="752" spans="1:38" s="472" customFormat="1" ht="15" x14ac:dyDescent="0.25">
      <c r="A752" s="1319" t="s">
        <v>2478</v>
      </c>
      <c r="B752" s="1320"/>
      <c r="C752" s="1320"/>
      <c r="D752" s="1320"/>
      <c r="E752" s="1320"/>
      <c r="F752" s="1320"/>
      <c r="G752" s="1320"/>
      <c r="H752" s="1321"/>
      <c r="I752" s="700">
        <v>-76238</v>
      </c>
      <c r="J752" s="700"/>
      <c r="K752" s="700"/>
      <c r="L752" s="701"/>
      <c r="M752" s="701"/>
      <c r="AK752" s="499"/>
      <c r="AL752" s="509" t="s">
        <v>2478</v>
      </c>
    </row>
    <row r="753" spans="1:38" s="472" customFormat="1" ht="15" x14ac:dyDescent="0.25">
      <c r="A753" s="1319" t="s">
        <v>2397</v>
      </c>
      <c r="B753" s="1320"/>
      <c r="C753" s="1320"/>
      <c r="D753" s="1320"/>
      <c r="E753" s="1320"/>
      <c r="F753" s="1320"/>
      <c r="G753" s="1320"/>
      <c r="H753" s="1321"/>
      <c r="I753" s="700"/>
      <c r="J753" s="700"/>
      <c r="K753" s="700"/>
      <c r="L753" s="701"/>
      <c r="M753" s="701"/>
      <c r="AK753" s="499"/>
      <c r="AL753" s="509" t="s">
        <v>2397</v>
      </c>
    </row>
    <row r="754" spans="1:38" s="472" customFormat="1" ht="22.5" x14ac:dyDescent="0.25">
      <c r="A754" s="1319" t="s">
        <v>2398</v>
      </c>
      <c r="B754" s="1320"/>
      <c r="C754" s="1320"/>
      <c r="D754" s="1320"/>
      <c r="E754" s="1320"/>
      <c r="F754" s="1320"/>
      <c r="G754" s="1320"/>
      <c r="H754" s="1321"/>
      <c r="I754" s="700">
        <v>-80982</v>
      </c>
      <c r="J754" s="700">
        <v>-80444</v>
      </c>
      <c r="K754" s="700" t="s">
        <v>1722</v>
      </c>
      <c r="L754" s="701"/>
      <c r="M754" s="702">
        <v>-7206.79</v>
      </c>
      <c r="AK754" s="499"/>
      <c r="AL754" s="509" t="s">
        <v>2398</v>
      </c>
    </row>
    <row r="755" spans="1:38" s="472" customFormat="1" ht="15" x14ac:dyDescent="0.25">
      <c r="A755" s="1319" t="s">
        <v>2399</v>
      </c>
      <c r="B755" s="1320"/>
      <c r="C755" s="1320"/>
      <c r="D755" s="1320"/>
      <c r="E755" s="1320"/>
      <c r="F755" s="1320"/>
      <c r="G755" s="1320"/>
      <c r="H755" s="1321"/>
      <c r="I755" s="700">
        <v>-64385</v>
      </c>
      <c r="J755" s="700"/>
      <c r="K755" s="700"/>
      <c r="L755" s="701"/>
      <c r="M755" s="701"/>
      <c r="AK755" s="499"/>
      <c r="AL755" s="509" t="s">
        <v>2399</v>
      </c>
    </row>
    <row r="756" spans="1:38" s="472" customFormat="1" ht="15" x14ac:dyDescent="0.25">
      <c r="A756" s="1319" t="s">
        <v>2400</v>
      </c>
      <c r="B756" s="1320"/>
      <c r="C756" s="1320"/>
      <c r="D756" s="1320"/>
      <c r="E756" s="1320"/>
      <c r="F756" s="1320"/>
      <c r="G756" s="1320"/>
      <c r="H756" s="1321"/>
      <c r="I756" s="700">
        <v>-36216</v>
      </c>
      <c r="J756" s="700"/>
      <c r="K756" s="700"/>
      <c r="L756" s="701"/>
      <c r="M756" s="701"/>
      <c r="AK756" s="499"/>
      <c r="AL756" s="509" t="s">
        <v>2400</v>
      </c>
    </row>
    <row r="757" spans="1:38" s="472" customFormat="1" ht="15" x14ac:dyDescent="0.25">
      <c r="A757" s="1319" t="s">
        <v>1709</v>
      </c>
      <c r="B757" s="1320"/>
      <c r="C757" s="1320"/>
      <c r="D757" s="1320"/>
      <c r="E757" s="1320"/>
      <c r="F757" s="1320"/>
      <c r="G757" s="1320"/>
      <c r="H757" s="1321"/>
      <c r="I757" s="700">
        <v>-181583</v>
      </c>
      <c r="J757" s="700"/>
      <c r="K757" s="700"/>
      <c r="L757" s="701"/>
      <c r="M757" s="702">
        <v>-7206.79</v>
      </c>
      <c r="AK757" s="499"/>
      <c r="AL757" s="509" t="s">
        <v>1709</v>
      </c>
    </row>
    <row r="758" spans="1:38" s="472" customFormat="1" ht="15" x14ac:dyDescent="0.25">
      <c r="A758" s="1319" t="s">
        <v>2401</v>
      </c>
      <c r="B758" s="1320"/>
      <c r="C758" s="1320"/>
      <c r="D758" s="1320"/>
      <c r="E758" s="1320"/>
      <c r="F758" s="1320"/>
      <c r="G758" s="1320"/>
      <c r="H758" s="1321"/>
      <c r="I758" s="700"/>
      <c r="J758" s="700"/>
      <c r="K758" s="700"/>
      <c r="L758" s="701"/>
      <c r="M758" s="701"/>
      <c r="AK758" s="499"/>
      <c r="AL758" s="509" t="s">
        <v>2401</v>
      </c>
    </row>
    <row r="759" spans="1:38" s="472" customFormat="1" ht="22.5" x14ac:dyDescent="0.25">
      <c r="A759" s="1319" t="s">
        <v>2402</v>
      </c>
      <c r="B759" s="1320"/>
      <c r="C759" s="1320"/>
      <c r="D759" s="1320"/>
      <c r="E759" s="1320"/>
      <c r="F759" s="1320"/>
      <c r="G759" s="1320"/>
      <c r="H759" s="1321"/>
      <c r="I759" s="700">
        <v>-388</v>
      </c>
      <c r="J759" s="700">
        <v>-211</v>
      </c>
      <c r="K759" s="700" t="s">
        <v>1742</v>
      </c>
      <c r="L759" s="701"/>
      <c r="M759" s="702">
        <v>-24.76</v>
      </c>
      <c r="AK759" s="499"/>
      <c r="AL759" s="509" t="s">
        <v>2402</v>
      </c>
    </row>
    <row r="760" spans="1:38" s="472" customFormat="1" ht="15" x14ac:dyDescent="0.25">
      <c r="A760" s="1319" t="s">
        <v>2403</v>
      </c>
      <c r="B760" s="1320"/>
      <c r="C760" s="1320"/>
      <c r="D760" s="1320"/>
      <c r="E760" s="1320"/>
      <c r="F760" s="1320"/>
      <c r="G760" s="1320"/>
      <c r="H760" s="1321"/>
      <c r="I760" s="700">
        <v>-236</v>
      </c>
      <c r="J760" s="700"/>
      <c r="K760" s="700"/>
      <c r="L760" s="701"/>
      <c r="M760" s="701"/>
      <c r="AK760" s="499"/>
      <c r="AL760" s="509" t="s">
        <v>2403</v>
      </c>
    </row>
    <row r="761" spans="1:38" s="472" customFormat="1" ht="15" x14ac:dyDescent="0.25">
      <c r="A761" s="1319" t="s">
        <v>2404</v>
      </c>
      <c r="B761" s="1320"/>
      <c r="C761" s="1320"/>
      <c r="D761" s="1320"/>
      <c r="E761" s="1320"/>
      <c r="F761" s="1320"/>
      <c r="G761" s="1320"/>
      <c r="H761" s="1321"/>
      <c r="I761" s="700">
        <v>-146</v>
      </c>
      <c r="J761" s="700"/>
      <c r="K761" s="700"/>
      <c r="L761" s="701"/>
      <c r="M761" s="701"/>
      <c r="AK761" s="499"/>
      <c r="AL761" s="509" t="s">
        <v>2404</v>
      </c>
    </row>
    <row r="762" spans="1:38" s="472" customFormat="1" ht="15" x14ac:dyDescent="0.25">
      <c r="A762" s="1319" t="s">
        <v>1709</v>
      </c>
      <c r="B762" s="1320"/>
      <c r="C762" s="1320"/>
      <c r="D762" s="1320"/>
      <c r="E762" s="1320"/>
      <c r="F762" s="1320"/>
      <c r="G762" s="1320"/>
      <c r="H762" s="1321"/>
      <c r="I762" s="700">
        <v>-770</v>
      </c>
      <c r="J762" s="700"/>
      <c r="K762" s="700"/>
      <c r="L762" s="701"/>
      <c r="M762" s="702">
        <v>-24.76</v>
      </c>
      <c r="AK762" s="499"/>
      <c r="AL762" s="509" t="s">
        <v>1709</v>
      </c>
    </row>
    <row r="763" spans="1:38" s="472" customFormat="1" ht="15" x14ac:dyDescent="0.25">
      <c r="A763" s="1319" t="s">
        <v>2406</v>
      </c>
      <c r="B763" s="1320"/>
      <c r="C763" s="1320"/>
      <c r="D763" s="1320"/>
      <c r="E763" s="1320"/>
      <c r="F763" s="1320"/>
      <c r="G763" s="1320"/>
      <c r="H763" s="1321"/>
      <c r="I763" s="700"/>
      <c r="J763" s="700"/>
      <c r="K763" s="700"/>
      <c r="L763" s="701"/>
      <c r="M763" s="701"/>
      <c r="AK763" s="499"/>
      <c r="AL763" s="509" t="s">
        <v>2406</v>
      </c>
    </row>
    <row r="764" spans="1:38" s="472" customFormat="1" ht="22.5" x14ac:dyDescent="0.25">
      <c r="A764" s="1319" t="s">
        <v>2407</v>
      </c>
      <c r="B764" s="1320"/>
      <c r="C764" s="1320"/>
      <c r="D764" s="1320"/>
      <c r="E764" s="1320"/>
      <c r="F764" s="1320"/>
      <c r="G764" s="1320"/>
      <c r="H764" s="1321"/>
      <c r="I764" s="700">
        <v>-1716</v>
      </c>
      <c r="J764" s="700">
        <v>-590</v>
      </c>
      <c r="K764" s="700" t="s">
        <v>2408</v>
      </c>
      <c r="L764" s="701"/>
      <c r="M764" s="702">
        <v>-57.45</v>
      </c>
      <c r="AK764" s="499"/>
      <c r="AL764" s="509" t="s">
        <v>2407</v>
      </c>
    </row>
    <row r="765" spans="1:38" s="472" customFormat="1" ht="15" x14ac:dyDescent="0.25">
      <c r="A765" s="1319" t="s">
        <v>2409</v>
      </c>
      <c r="B765" s="1320"/>
      <c r="C765" s="1320"/>
      <c r="D765" s="1320"/>
      <c r="E765" s="1320"/>
      <c r="F765" s="1320"/>
      <c r="G765" s="1320"/>
      <c r="H765" s="1321"/>
      <c r="I765" s="700">
        <v>-620</v>
      </c>
      <c r="J765" s="700"/>
      <c r="K765" s="700"/>
      <c r="L765" s="701"/>
      <c r="M765" s="701"/>
      <c r="AK765" s="499"/>
      <c r="AL765" s="509" t="s">
        <v>2409</v>
      </c>
    </row>
    <row r="766" spans="1:38" s="472" customFormat="1" ht="15" x14ac:dyDescent="0.25">
      <c r="A766" s="1319" t="s">
        <v>2410</v>
      </c>
      <c r="B766" s="1320"/>
      <c r="C766" s="1320"/>
      <c r="D766" s="1320"/>
      <c r="E766" s="1320"/>
      <c r="F766" s="1320"/>
      <c r="G766" s="1320"/>
      <c r="H766" s="1321"/>
      <c r="I766" s="700">
        <v>-586</v>
      </c>
      <c r="J766" s="700"/>
      <c r="K766" s="700"/>
      <c r="L766" s="701"/>
      <c r="M766" s="701"/>
      <c r="AK766" s="499"/>
      <c r="AL766" s="509" t="s">
        <v>2410</v>
      </c>
    </row>
    <row r="767" spans="1:38" s="472" customFormat="1" ht="15" x14ac:dyDescent="0.25">
      <c r="A767" s="1319" t="s">
        <v>1709</v>
      </c>
      <c r="B767" s="1320"/>
      <c r="C767" s="1320"/>
      <c r="D767" s="1320"/>
      <c r="E767" s="1320"/>
      <c r="F767" s="1320"/>
      <c r="G767" s="1320"/>
      <c r="H767" s="1321"/>
      <c r="I767" s="700">
        <v>-2922</v>
      </c>
      <c r="J767" s="700"/>
      <c r="K767" s="700"/>
      <c r="L767" s="701"/>
      <c r="M767" s="702">
        <v>-57.45</v>
      </c>
      <c r="AK767" s="499"/>
      <c r="AL767" s="509" t="s">
        <v>1709</v>
      </c>
    </row>
    <row r="768" spans="1:38" s="472" customFormat="1" ht="15" x14ac:dyDescent="0.25">
      <c r="A768" s="1319" t="s">
        <v>2411</v>
      </c>
      <c r="B768" s="1320"/>
      <c r="C768" s="1320"/>
      <c r="D768" s="1320"/>
      <c r="E768" s="1320"/>
      <c r="F768" s="1320"/>
      <c r="G768" s="1320"/>
      <c r="H768" s="1321"/>
      <c r="I768" s="700"/>
      <c r="J768" s="700"/>
      <c r="K768" s="700"/>
      <c r="L768" s="701"/>
      <c r="M768" s="701"/>
      <c r="AK768" s="499"/>
      <c r="AL768" s="509" t="s">
        <v>2411</v>
      </c>
    </row>
    <row r="769" spans="1:38" s="472" customFormat="1" ht="15" x14ac:dyDescent="0.25">
      <c r="A769" s="1319" t="s">
        <v>2412</v>
      </c>
      <c r="B769" s="1320"/>
      <c r="C769" s="1320"/>
      <c r="D769" s="1320"/>
      <c r="E769" s="1320"/>
      <c r="F769" s="1320"/>
      <c r="G769" s="1320"/>
      <c r="H769" s="1321"/>
      <c r="I769" s="700">
        <v>-1541928</v>
      </c>
      <c r="J769" s="700"/>
      <c r="K769" s="700"/>
      <c r="L769" s="701"/>
      <c r="M769" s="701"/>
      <c r="AK769" s="499"/>
      <c r="AL769" s="509" t="s">
        <v>2412</v>
      </c>
    </row>
    <row r="770" spans="1:38" s="472" customFormat="1" ht="15" x14ac:dyDescent="0.25">
      <c r="A770" s="1319" t="s">
        <v>2413</v>
      </c>
      <c r="B770" s="1320"/>
      <c r="C770" s="1320"/>
      <c r="D770" s="1320"/>
      <c r="E770" s="1320"/>
      <c r="F770" s="1320"/>
      <c r="G770" s="1320"/>
      <c r="H770" s="1321"/>
      <c r="I770" s="700"/>
      <c r="J770" s="700"/>
      <c r="K770" s="700"/>
      <c r="L770" s="701"/>
      <c r="M770" s="701"/>
      <c r="AK770" s="499"/>
      <c r="AL770" s="509" t="s">
        <v>2413</v>
      </c>
    </row>
    <row r="771" spans="1:38" s="472" customFormat="1" ht="22.5" x14ac:dyDescent="0.25">
      <c r="A771" s="1319" t="s">
        <v>2414</v>
      </c>
      <c r="B771" s="1320"/>
      <c r="C771" s="1320"/>
      <c r="D771" s="1320"/>
      <c r="E771" s="1320"/>
      <c r="F771" s="1320"/>
      <c r="G771" s="1320"/>
      <c r="H771" s="1321"/>
      <c r="I771" s="700">
        <v>-1093026</v>
      </c>
      <c r="J771" s="700">
        <v>-85184</v>
      </c>
      <c r="K771" s="700" t="s">
        <v>2415</v>
      </c>
      <c r="L771" s="701"/>
      <c r="M771" s="718">
        <v>-8858.2000000000007</v>
      </c>
      <c r="AK771" s="499"/>
      <c r="AL771" s="509" t="s">
        <v>2414</v>
      </c>
    </row>
    <row r="772" spans="1:38" s="472" customFormat="1" ht="15" x14ac:dyDescent="0.25">
      <c r="A772" s="1319" t="s">
        <v>2416</v>
      </c>
      <c r="B772" s="1320"/>
      <c r="C772" s="1320"/>
      <c r="D772" s="1320"/>
      <c r="E772" s="1320"/>
      <c r="F772" s="1320"/>
      <c r="G772" s="1320"/>
      <c r="H772" s="1321"/>
      <c r="I772" s="700">
        <v>-147052</v>
      </c>
      <c r="J772" s="700"/>
      <c r="K772" s="700"/>
      <c r="L772" s="701"/>
      <c r="M772" s="701"/>
      <c r="AK772" s="499"/>
      <c r="AL772" s="509" t="s">
        <v>2416</v>
      </c>
    </row>
    <row r="773" spans="1:38" s="472" customFormat="1" ht="15" x14ac:dyDescent="0.25">
      <c r="A773" s="1319" t="s">
        <v>2417</v>
      </c>
      <c r="B773" s="1320"/>
      <c r="C773" s="1320"/>
      <c r="D773" s="1320"/>
      <c r="E773" s="1320"/>
      <c r="F773" s="1320"/>
      <c r="G773" s="1320"/>
      <c r="H773" s="1321"/>
      <c r="I773" s="700">
        <v>-66961</v>
      </c>
      <c r="J773" s="700"/>
      <c r="K773" s="700"/>
      <c r="L773" s="701"/>
      <c r="M773" s="701"/>
      <c r="AK773" s="499"/>
      <c r="AL773" s="509" t="s">
        <v>2417</v>
      </c>
    </row>
    <row r="774" spans="1:38" s="472" customFormat="1" ht="15" x14ac:dyDescent="0.25">
      <c r="A774" s="1319" t="s">
        <v>1709</v>
      </c>
      <c r="B774" s="1320"/>
      <c r="C774" s="1320"/>
      <c r="D774" s="1320"/>
      <c r="E774" s="1320"/>
      <c r="F774" s="1320"/>
      <c r="G774" s="1320"/>
      <c r="H774" s="1321"/>
      <c r="I774" s="700">
        <v>-1307039</v>
      </c>
      <c r="J774" s="700"/>
      <c r="K774" s="700"/>
      <c r="L774" s="701"/>
      <c r="M774" s="718">
        <v>-8858.2000000000007</v>
      </c>
      <c r="AK774" s="499"/>
      <c r="AL774" s="509" t="s">
        <v>1709</v>
      </c>
    </row>
    <row r="775" spans="1:38" s="472" customFormat="1" ht="15" x14ac:dyDescent="0.25">
      <c r="A775" s="1319" t="s">
        <v>2418</v>
      </c>
      <c r="B775" s="1320"/>
      <c r="C775" s="1320"/>
      <c r="D775" s="1320"/>
      <c r="E775" s="1320"/>
      <c r="F775" s="1320"/>
      <c r="G775" s="1320"/>
      <c r="H775" s="1321"/>
      <c r="I775" s="700"/>
      <c r="J775" s="700"/>
      <c r="K775" s="700"/>
      <c r="L775" s="701"/>
      <c r="M775" s="701"/>
      <c r="AK775" s="499"/>
      <c r="AL775" s="509" t="s">
        <v>2418</v>
      </c>
    </row>
    <row r="776" spans="1:38" s="472" customFormat="1" ht="22.5" x14ac:dyDescent="0.25">
      <c r="A776" s="1319" t="s">
        <v>2419</v>
      </c>
      <c r="B776" s="1320"/>
      <c r="C776" s="1320"/>
      <c r="D776" s="1320"/>
      <c r="E776" s="1320"/>
      <c r="F776" s="1320"/>
      <c r="G776" s="1320"/>
      <c r="H776" s="1321"/>
      <c r="I776" s="700">
        <v>-73206</v>
      </c>
      <c r="J776" s="700">
        <v>-9817</v>
      </c>
      <c r="K776" s="700" t="s">
        <v>2420</v>
      </c>
      <c r="L776" s="701"/>
      <c r="M776" s="702">
        <v>-1020.53</v>
      </c>
      <c r="AK776" s="499"/>
      <c r="AL776" s="509" t="s">
        <v>2419</v>
      </c>
    </row>
    <row r="777" spans="1:38" s="472" customFormat="1" ht="15" x14ac:dyDescent="0.25">
      <c r="A777" s="1319" t="s">
        <v>2421</v>
      </c>
      <c r="B777" s="1320"/>
      <c r="C777" s="1320"/>
      <c r="D777" s="1320"/>
      <c r="E777" s="1320"/>
      <c r="F777" s="1320"/>
      <c r="G777" s="1320"/>
      <c r="H777" s="1321"/>
      <c r="I777" s="700">
        <v>-13709</v>
      </c>
      <c r="J777" s="700"/>
      <c r="K777" s="700"/>
      <c r="L777" s="701"/>
      <c r="M777" s="701"/>
      <c r="AK777" s="499"/>
      <c r="AL777" s="509" t="s">
        <v>2421</v>
      </c>
    </row>
    <row r="778" spans="1:38" s="472" customFormat="1" ht="15" x14ac:dyDescent="0.25">
      <c r="A778" s="1319" t="s">
        <v>2422</v>
      </c>
      <c r="B778" s="1320"/>
      <c r="C778" s="1320"/>
      <c r="D778" s="1320"/>
      <c r="E778" s="1320"/>
      <c r="F778" s="1320"/>
      <c r="G778" s="1320"/>
      <c r="H778" s="1321"/>
      <c r="I778" s="700">
        <v>-9455</v>
      </c>
      <c r="J778" s="700"/>
      <c r="K778" s="700"/>
      <c r="L778" s="701"/>
      <c r="M778" s="701"/>
      <c r="AK778" s="499"/>
      <c r="AL778" s="509" t="s">
        <v>2422</v>
      </c>
    </row>
    <row r="779" spans="1:38" s="472" customFormat="1" ht="15" x14ac:dyDescent="0.25">
      <c r="A779" s="1319" t="s">
        <v>1709</v>
      </c>
      <c r="B779" s="1320"/>
      <c r="C779" s="1320"/>
      <c r="D779" s="1320"/>
      <c r="E779" s="1320"/>
      <c r="F779" s="1320"/>
      <c r="G779" s="1320"/>
      <c r="H779" s="1321"/>
      <c r="I779" s="700">
        <v>-96370</v>
      </c>
      <c r="J779" s="700"/>
      <c r="K779" s="700"/>
      <c r="L779" s="701"/>
      <c r="M779" s="702">
        <v>-1020.53</v>
      </c>
      <c r="AK779" s="499"/>
      <c r="AL779" s="509" t="s">
        <v>1709</v>
      </c>
    </row>
    <row r="780" spans="1:38" s="472" customFormat="1" ht="15" x14ac:dyDescent="0.25">
      <c r="A780" s="1319" t="s">
        <v>2479</v>
      </c>
      <c r="B780" s="1320"/>
      <c r="C780" s="1320"/>
      <c r="D780" s="1320"/>
      <c r="E780" s="1320"/>
      <c r="F780" s="1320"/>
      <c r="G780" s="1320"/>
      <c r="H780" s="1321"/>
      <c r="I780" s="700"/>
      <c r="J780" s="700"/>
      <c r="K780" s="700"/>
      <c r="L780" s="701"/>
      <c r="M780" s="701"/>
      <c r="AK780" s="499"/>
      <c r="AL780" s="509" t="s">
        <v>2479</v>
      </c>
    </row>
    <row r="781" spans="1:38" s="472" customFormat="1" ht="15" x14ac:dyDescent="0.25">
      <c r="A781" s="1319" t="s">
        <v>2480</v>
      </c>
      <c r="B781" s="1320"/>
      <c r="C781" s="1320"/>
      <c r="D781" s="1320"/>
      <c r="E781" s="1320"/>
      <c r="F781" s="1320"/>
      <c r="G781" s="1320"/>
      <c r="H781" s="1321"/>
      <c r="I781" s="700">
        <v>-581</v>
      </c>
      <c r="J781" s="700">
        <v>-581</v>
      </c>
      <c r="K781" s="700"/>
      <c r="L781" s="701"/>
      <c r="M781" s="702">
        <v>-74.430000000000007</v>
      </c>
      <c r="AK781" s="499"/>
      <c r="AL781" s="509" t="s">
        <v>2480</v>
      </c>
    </row>
    <row r="782" spans="1:38" s="472" customFormat="1" ht="15" x14ac:dyDescent="0.25">
      <c r="A782" s="1319" t="s">
        <v>2481</v>
      </c>
      <c r="B782" s="1320"/>
      <c r="C782" s="1320"/>
      <c r="D782" s="1320"/>
      <c r="E782" s="1320"/>
      <c r="F782" s="1320"/>
      <c r="G782" s="1320"/>
      <c r="H782" s="1321"/>
      <c r="I782" s="700">
        <v>-465</v>
      </c>
      <c r="J782" s="700"/>
      <c r="K782" s="700"/>
      <c r="L782" s="701"/>
      <c r="M782" s="701"/>
      <c r="AK782" s="499"/>
      <c r="AL782" s="509" t="s">
        <v>2481</v>
      </c>
    </row>
    <row r="783" spans="1:38" s="472" customFormat="1" ht="15" x14ac:dyDescent="0.25">
      <c r="A783" s="1319" t="s">
        <v>2482</v>
      </c>
      <c r="B783" s="1320"/>
      <c r="C783" s="1320"/>
      <c r="D783" s="1320"/>
      <c r="E783" s="1320"/>
      <c r="F783" s="1320"/>
      <c r="G783" s="1320"/>
      <c r="H783" s="1321"/>
      <c r="I783" s="700">
        <v>-261</v>
      </c>
      <c r="J783" s="700"/>
      <c r="K783" s="700"/>
      <c r="L783" s="701"/>
      <c r="M783" s="701"/>
      <c r="AK783" s="499"/>
      <c r="AL783" s="509" t="s">
        <v>2482</v>
      </c>
    </row>
    <row r="784" spans="1:38" s="472" customFormat="1" ht="15" x14ac:dyDescent="0.25">
      <c r="A784" s="1319" t="s">
        <v>1709</v>
      </c>
      <c r="B784" s="1320"/>
      <c r="C784" s="1320"/>
      <c r="D784" s="1320"/>
      <c r="E784" s="1320"/>
      <c r="F784" s="1320"/>
      <c r="G784" s="1320"/>
      <c r="H784" s="1321"/>
      <c r="I784" s="700">
        <v>-1307</v>
      </c>
      <c r="J784" s="700"/>
      <c r="K784" s="700"/>
      <c r="L784" s="701"/>
      <c r="M784" s="702">
        <v>-74.430000000000007</v>
      </c>
      <c r="AK784" s="499"/>
      <c r="AL784" s="509" t="s">
        <v>1709</v>
      </c>
    </row>
    <row r="785" spans="1:38" s="472" customFormat="1" ht="15" x14ac:dyDescent="0.25">
      <c r="A785" s="1319" t="s">
        <v>2483</v>
      </c>
      <c r="B785" s="1320"/>
      <c r="C785" s="1320"/>
      <c r="D785" s="1320"/>
      <c r="E785" s="1320"/>
      <c r="F785" s="1320"/>
      <c r="G785" s="1320"/>
      <c r="H785" s="1321"/>
      <c r="I785" s="700"/>
      <c r="J785" s="700"/>
      <c r="K785" s="700"/>
      <c r="L785" s="701"/>
      <c r="M785" s="701"/>
      <c r="AK785" s="499"/>
      <c r="AL785" s="509" t="s">
        <v>2483</v>
      </c>
    </row>
    <row r="786" spans="1:38" s="472" customFormat="1" ht="22.5" x14ac:dyDescent="0.25">
      <c r="A786" s="1319" t="s">
        <v>2484</v>
      </c>
      <c r="B786" s="1320"/>
      <c r="C786" s="1320"/>
      <c r="D786" s="1320"/>
      <c r="E786" s="1320"/>
      <c r="F786" s="1320"/>
      <c r="G786" s="1320"/>
      <c r="H786" s="1321"/>
      <c r="I786" s="700">
        <v>-135</v>
      </c>
      <c r="J786" s="700"/>
      <c r="K786" s="700" t="s">
        <v>2443</v>
      </c>
      <c r="L786" s="701"/>
      <c r="M786" s="701"/>
      <c r="AK786" s="499"/>
      <c r="AL786" s="509" t="s">
        <v>2484</v>
      </c>
    </row>
    <row r="787" spans="1:38" s="472" customFormat="1" ht="15" x14ac:dyDescent="0.25">
      <c r="A787" s="1319" t="s">
        <v>2485</v>
      </c>
      <c r="B787" s="1320"/>
      <c r="C787" s="1320"/>
      <c r="D787" s="1320"/>
      <c r="E787" s="1320"/>
      <c r="F787" s="1320"/>
      <c r="G787" s="1320"/>
      <c r="H787" s="1321"/>
      <c r="I787" s="700">
        <v>-17</v>
      </c>
      <c r="J787" s="700"/>
      <c r="K787" s="700"/>
      <c r="L787" s="701"/>
      <c r="M787" s="701"/>
      <c r="AK787" s="499"/>
      <c r="AL787" s="509" t="s">
        <v>2485</v>
      </c>
    </row>
    <row r="788" spans="1:38" s="472" customFormat="1" ht="15" x14ac:dyDescent="0.25">
      <c r="A788" s="1319" t="s">
        <v>2486</v>
      </c>
      <c r="B788" s="1320"/>
      <c r="C788" s="1320"/>
      <c r="D788" s="1320"/>
      <c r="E788" s="1320"/>
      <c r="F788" s="1320"/>
      <c r="G788" s="1320"/>
      <c r="H788" s="1321"/>
      <c r="I788" s="700">
        <v>-9</v>
      </c>
      <c r="J788" s="700"/>
      <c r="K788" s="700"/>
      <c r="L788" s="701"/>
      <c r="M788" s="701"/>
      <c r="AK788" s="499"/>
      <c r="AL788" s="509" t="s">
        <v>2486</v>
      </c>
    </row>
    <row r="789" spans="1:38" s="472" customFormat="1" ht="15" x14ac:dyDescent="0.25">
      <c r="A789" s="1319" t="s">
        <v>1709</v>
      </c>
      <c r="B789" s="1320"/>
      <c r="C789" s="1320"/>
      <c r="D789" s="1320"/>
      <c r="E789" s="1320"/>
      <c r="F789" s="1320"/>
      <c r="G789" s="1320"/>
      <c r="H789" s="1321"/>
      <c r="I789" s="700">
        <v>-161</v>
      </c>
      <c r="J789" s="700"/>
      <c r="K789" s="700"/>
      <c r="L789" s="701"/>
      <c r="M789" s="701"/>
      <c r="AK789" s="499"/>
      <c r="AL789" s="509" t="s">
        <v>1709</v>
      </c>
    </row>
    <row r="790" spans="1:38" s="472" customFormat="1" ht="15" x14ac:dyDescent="0.25">
      <c r="A790" s="1319" t="s">
        <v>2487</v>
      </c>
      <c r="B790" s="1320"/>
      <c r="C790" s="1320"/>
      <c r="D790" s="1320"/>
      <c r="E790" s="1320"/>
      <c r="F790" s="1320"/>
      <c r="G790" s="1320"/>
      <c r="H790" s="1321"/>
      <c r="I790" s="700"/>
      <c r="J790" s="700"/>
      <c r="K790" s="700"/>
      <c r="L790" s="701"/>
      <c r="M790" s="701"/>
      <c r="AK790" s="499"/>
      <c r="AL790" s="509" t="s">
        <v>2487</v>
      </c>
    </row>
    <row r="791" spans="1:38" s="472" customFormat="1" ht="15" x14ac:dyDescent="0.25">
      <c r="A791" s="1319" t="s">
        <v>2488</v>
      </c>
      <c r="B791" s="1320"/>
      <c r="C791" s="1320"/>
      <c r="D791" s="1320"/>
      <c r="E791" s="1320"/>
      <c r="F791" s="1320"/>
      <c r="G791" s="1320"/>
      <c r="H791" s="1321"/>
      <c r="I791" s="700">
        <v>-1328</v>
      </c>
      <c r="J791" s="700"/>
      <c r="K791" s="700">
        <v>-1328</v>
      </c>
      <c r="L791" s="701"/>
      <c r="M791" s="701"/>
      <c r="AK791" s="499"/>
      <c r="AL791" s="509" t="s">
        <v>2488</v>
      </c>
    </row>
    <row r="792" spans="1:38" s="472" customFormat="1" ht="15" x14ac:dyDescent="0.25">
      <c r="A792" s="1319" t="s">
        <v>1703</v>
      </c>
      <c r="B792" s="1320"/>
      <c r="C792" s="1320"/>
      <c r="D792" s="1320"/>
      <c r="E792" s="1320"/>
      <c r="F792" s="1320"/>
      <c r="G792" s="1320"/>
      <c r="H792" s="1321"/>
      <c r="I792" s="700">
        <v>-3209646</v>
      </c>
      <c r="J792" s="700"/>
      <c r="K792" s="700"/>
      <c r="L792" s="701"/>
      <c r="M792" s="702">
        <v>-17242.16</v>
      </c>
      <c r="AK792" s="499"/>
      <c r="AL792" s="509" t="s">
        <v>1703</v>
      </c>
    </row>
    <row r="793" spans="1:38" s="472" customFormat="1" ht="15" x14ac:dyDescent="0.25">
      <c r="A793" s="1319" t="s">
        <v>1704</v>
      </c>
      <c r="B793" s="1320"/>
      <c r="C793" s="1320"/>
      <c r="D793" s="1320"/>
      <c r="E793" s="1320"/>
      <c r="F793" s="1320"/>
      <c r="G793" s="1320"/>
      <c r="H793" s="1321"/>
      <c r="I793" s="700"/>
      <c r="J793" s="700"/>
      <c r="K793" s="700"/>
      <c r="L793" s="701"/>
      <c r="M793" s="701"/>
      <c r="AK793" s="499"/>
      <c r="AL793" s="509" t="s">
        <v>1704</v>
      </c>
    </row>
    <row r="794" spans="1:38" s="472" customFormat="1" ht="15" x14ac:dyDescent="0.25">
      <c r="A794" s="1319" t="s">
        <v>1705</v>
      </c>
      <c r="B794" s="1320"/>
      <c r="C794" s="1320"/>
      <c r="D794" s="1320"/>
      <c r="E794" s="1320"/>
      <c r="F794" s="1320"/>
      <c r="G794" s="1320"/>
      <c r="H794" s="1321"/>
      <c r="I794" s="700"/>
      <c r="J794" s="700"/>
      <c r="K794" s="700"/>
      <c r="L794" s="701"/>
      <c r="M794" s="701"/>
      <c r="AK794" s="499"/>
      <c r="AL794" s="509" t="s">
        <v>1705</v>
      </c>
    </row>
    <row r="795" spans="1:38" s="472" customFormat="1" ht="22.5" x14ac:dyDescent="0.25">
      <c r="A795" s="1319" t="s">
        <v>2489</v>
      </c>
      <c r="B795" s="1320"/>
      <c r="C795" s="1320"/>
      <c r="D795" s="1320"/>
      <c r="E795" s="1320"/>
      <c r="F795" s="1320"/>
      <c r="G795" s="1320"/>
      <c r="H795" s="1321"/>
      <c r="I795" s="700">
        <v>-2194</v>
      </c>
      <c r="J795" s="700">
        <v>-864</v>
      </c>
      <c r="K795" s="700" t="s">
        <v>2490</v>
      </c>
      <c r="L795" s="701"/>
      <c r="M795" s="702">
        <v>-105.77</v>
      </c>
      <c r="AK795" s="499"/>
      <c r="AL795" s="509" t="s">
        <v>2489</v>
      </c>
    </row>
    <row r="796" spans="1:38" s="472" customFormat="1" ht="15" x14ac:dyDescent="0.25">
      <c r="A796" s="1319" t="s">
        <v>2491</v>
      </c>
      <c r="B796" s="1320"/>
      <c r="C796" s="1320"/>
      <c r="D796" s="1320"/>
      <c r="E796" s="1320"/>
      <c r="F796" s="1320"/>
      <c r="G796" s="1320"/>
      <c r="H796" s="1321"/>
      <c r="I796" s="700">
        <v>-818</v>
      </c>
      <c r="J796" s="700"/>
      <c r="K796" s="700"/>
      <c r="L796" s="701"/>
      <c r="M796" s="701"/>
      <c r="AK796" s="499"/>
      <c r="AL796" s="509" t="s">
        <v>2491</v>
      </c>
    </row>
    <row r="797" spans="1:38" s="472" customFormat="1" ht="15" x14ac:dyDescent="0.25">
      <c r="A797" s="1319" t="s">
        <v>2492</v>
      </c>
      <c r="B797" s="1320"/>
      <c r="C797" s="1320"/>
      <c r="D797" s="1320"/>
      <c r="E797" s="1320"/>
      <c r="F797" s="1320"/>
      <c r="G797" s="1320"/>
      <c r="H797" s="1321"/>
      <c r="I797" s="700">
        <v>-613</v>
      </c>
      <c r="J797" s="700"/>
      <c r="K797" s="700"/>
      <c r="L797" s="701"/>
      <c r="M797" s="701"/>
      <c r="AK797" s="499"/>
      <c r="AL797" s="509" t="s">
        <v>2492</v>
      </c>
    </row>
    <row r="798" spans="1:38" s="472" customFormat="1" ht="15" x14ac:dyDescent="0.25">
      <c r="A798" s="1319" t="s">
        <v>1709</v>
      </c>
      <c r="B798" s="1320"/>
      <c r="C798" s="1320"/>
      <c r="D798" s="1320"/>
      <c r="E798" s="1320"/>
      <c r="F798" s="1320"/>
      <c r="G798" s="1320"/>
      <c r="H798" s="1321"/>
      <c r="I798" s="700">
        <v>-3625</v>
      </c>
      <c r="J798" s="700"/>
      <c r="K798" s="700"/>
      <c r="L798" s="701"/>
      <c r="M798" s="702">
        <v>-105.77</v>
      </c>
      <c r="AK798" s="499"/>
      <c r="AL798" s="509" t="s">
        <v>1709</v>
      </c>
    </row>
    <row r="799" spans="1:38" s="472" customFormat="1" ht="15" x14ac:dyDescent="0.25">
      <c r="A799" s="1319" t="s">
        <v>1703</v>
      </c>
      <c r="B799" s="1320"/>
      <c r="C799" s="1320"/>
      <c r="D799" s="1320"/>
      <c r="E799" s="1320"/>
      <c r="F799" s="1320"/>
      <c r="G799" s="1320"/>
      <c r="H799" s="1321"/>
      <c r="I799" s="700">
        <v>-3625</v>
      </c>
      <c r="J799" s="700"/>
      <c r="K799" s="700"/>
      <c r="L799" s="701"/>
      <c r="M799" s="702">
        <v>-105.77</v>
      </c>
      <c r="AK799" s="499"/>
      <c r="AL799" s="509" t="s">
        <v>1703</v>
      </c>
    </row>
    <row r="800" spans="1:38" s="472" customFormat="1" ht="15" x14ac:dyDescent="0.25">
      <c r="A800" s="1319" t="s">
        <v>1710</v>
      </c>
      <c r="B800" s="1320"/>
      <c r="C800" s="1320"/>
      <c r="D800" s="1320"/>
      <c r="E800" s="1320"/>
      <c r="F800" s="1320"/>
      <c r="G800" s="1320"/>
      <c r="H800" s="1321"/>
      <c r="I800" s="700">
        <v>-3213271</v>
      </c>
      <c r="J800" s="700"/>
      <c r="K800" s="700"/>
      <c r="L800" s="701"/>
      <c r="M800" s="702">
        <v>-17347.93</v>
      </c>
      <c r="AK800" s="499"/>
      <c r="AL800" s="509" t="s">
        <v>1710</v>
      </c>
    </row>
    <row r="801" spans="1:39" s="472" customFormat="1" ht="15" x14ac:dyDescent="0.25">
      <c r="A801" s="1319" t="s">
        <v>1711</v>
      </c>
      <c r="B801" s="1320"/>
      <c r="C801" s="1320"/>
      <c r="D801" s="1320"/>
      <c r="E801" s="1320"/>
      <c r="F801" s="1320"/>
      <c r="G801" s="1320"/>
      <c r="H801" s="1321"/>
      <c r="I801" s="700"/>
      <c r="J801" s="700"/>
      <c r="K801" s="700"/>
      <c r="L801" s="701"/>
      <c r="M801" s="701"/>
      <c r="AK801" s="499"/>
      <c r="AL801" s="509" t="s">
        <v>1711</v>
      </c>
    </row>
    <row r="802" spans="1:39" s="472" customFormat="1" ht="15" x14ac:dyDescent="0.25">
      <c r="A802" s="1319" t="s">
        <v>1712</v>
      </c>
      <c r="B802" s="1320"/>
      <c r="C802" s="1320"/>
      <c r="D802" s="1320"/>
      <c r="E802" s="1320"/>
      <c r="F802" s="1320"/>
      <c r="G802" s="1320"/>
      <c r="H802" s="1321"/>
      <c r="I802" s="700">
        <v>-1642933</v>
      </c>
      <c r="J802" s="700"/>
      <c r="K802" s="700"/>
      <c r="L802" s="701"/>
      <c r="M802" s="701"/>
      <c r="AK802" s="499"/>
      <c r="AL802" s="509" t="s">
        <v>1712</v>
      </c>
    </row>
    <row r="803" spans="1:39" s="472" customFormat="1" ht="15" x14ac:dyDescent="0.25">
      <c r="A803" s="1319" t="s">
        <v>1713</v>
      </c>
      <c r="B803" s="1320"/>
      <c r="C803" s="1320"/>
      <c r="D803" s="1320"/>
      <c r="E803" s="1320"/>
      <c r="F803" s="1320"/>
      <c r="G803" s="1320"/>
      <c r="H803" s="1321"/>
      <c r="I803" s="700">
        <v>-1051098</v>
      </c>
      <c r="J803" s="700"/>
      <c r="K803" s="700"/>
      <c r="L803" s="701"/>
      <c r="M803" s="701"/>
      <c r="AK803" s="499"/>
      <c r="AL803" s="509" t="s">
        <v>1713</v>
      </c>
    </row>
    <row r="804" spans="1:39" s="472" customFormat="1" ht="15" x14ac:dyDescent="0.25">
      <c r="A804" s="1319" t="s">
        <v>1714</v>
      </c>
      <c r="B804" s="1320"/>
      <c r="C804" s="1320"/>
      <c r="D804" s="1320"/>
      <c r="E804" s="1320"/>
      <c r="F804" s="1320"/>
      <c r="G804" s="1320"/>
      <c r="H804" s="1321"/>
      <c r="I804" s="700">
        <v>-230070</v>
      </c>
      <c r="J804" s="700"/>
      <c r="K804" s="700"/>
      <c r="L804" s="701"/>
      <c r="M804" s="701"/>
      <c r="AK804" s="499"/>
      <c r="AL804" s="509" t="s">
        <v>1714</v>
      </c>
    </row>
    <row r="805" spans="1:39" s="472" customFormat="1" ht="15" x14ac:dyDescent="0.25">
      <c r="A805" s="1319" t="s">
        <v>1715</v>
      </c>
      <c r="B805" s="1320"/>
      <c r="C805" s="1320"/>
      <c r="D805" s="1320"/>
      <c r="E805" s="1320"/>
      <c r="F805" s="1320"/>
      <c r="G805" s="1320"/>
      <c r="H805" s="1321"/>
      <c r="I805" s="700">
        <v>-227302</v>
      </c>
      <c r="J805" s="700"/>
      <c r="K805" s="700"/>
      <c r="L805" s="701"/>
      <c r="M805" s="701"/>
      <c r="AK805" s="499"/>
      <c r="AL805" s="509" t="s">
        <v>1715</v>
      </c>
    </row>
    <row r="806" spans="1:39" s="472" customFormat="1" ht="15" x14ac:dyDescent="0.25">
      <c r="A806" s="1319" t="s">
        <v>1716</v>
      </c>
      <c r="B806" s="1320"/>
      <c r="C806" s="1320"/>
      <c r="D806" s="1320"/>
      <c r="E806" s="1320"/>
      <c r="F806" s="1320"/>
      <c r="G806" s="1320"/>
      <c r="H806" s="1321"/>
      <c r="I806" s="700">
        <v>-114247</v>
      </c>
      <c r="J806" s="700"/>
      <c r="K806" s="700"/>
      <c r="L806" s="701"/>
      <c r="M806" s="701"/>
      <c r="AK806" s="499"/>
      <c r="AL806" s="509" t="s">
        <v>1716</v>
      </c>
    </row>
    <row r="807" spans="1:39" s="472" customFormat="1" ht="15" x14ac:dyDescent="0.25">
      <c r="A807" s="1316" t="s">
        <v>1645</v>
      </c>
      <c r="B807" s="1317"/>
      <c r="C807" s="1317"/>
      <c r="D807" s="1317"/>
      <c r="E807" s="1317"/>
      <c r="F807" s="1317"/>
      <c r="G807" s="1317"/>
      <c r="H807" s="1318"/>
      <c r="I807" s="679">
        <v>-3213271</v>
      </c>
      <c r="J807" s="679"/>
      <c r="K807" s="679"/>
      <c r="L807" s="699"/>
      <c r="M807" s="690">
        <v>-17347.93</v>
      </c>
      <c r="AK807" s="499"/>
      <c r="AM807" s="499" t="s">
        <v>1645</v>
      </c>
    </row>
    <row r="808" spans="1:39" s="472" customFormat="1" ht="53.25" customHeight="1" x14ac:dyDescent="0.25">
      <c r="A808" s="470"/>
      <c r="B808" s="470"/>
      <c r="C808" s="470"/>
      <c r="D808" s="470"/>
      <c r="E808" s="470"/>
      <c r="F808" s="470"/>
      <c r="G808" s="470"/>
      <c r="H808" s="470"/>
      <c r="I808" s="470"/>
      <c r="J808" s="470"/>
      <c r="K808" s="470"/>
      <c r="L808" s="470"/>
      <c r="M808" s="470"/>
    </row>
    <row r="809" spans="1:39" s="487" customFormat="1" ht="12.75" customHeight="1" x14ac:dyDescent="0.2">
      <c r="A809" s="1322" t="s">
        <v>2493</v>
      </c>
      <c r="B809" s="1322"/>
      <c r="C809" s="1322"/>
      <c r="D809" s="1322"/>
      <c r="E809" s="1322"/>
      <c r="F809" s="1322"/>
      <c r="G809" s="1322"/>
      <c r="H809" s="1322"/>
      <c r="I809" s="1322"/>
      <c r="J809" s="1322"/>
      <c r="K809" s="1322"/>
      <c r="L809" s="1322"/>
      <c r="M809" s="1322"/>
      <c r="N809" s="341"/>
      <c r="O809" s="341"/>
      <c r="P809" s="341"/>
      <c r="Q809" s="341"/>
      <c r="R809" s="341"/>
      <c r="S809" s="474"/>
      <c r="T809" s="474"/>
      <c r="U809" s="474"/>
      <c r="V809" s="474"/>
      <c r="W809" s="474"/>
      <c r="X809" s="474"/>
      <c r="Y809" s="474"/>
      <c r="Z809" s="474"/>
      <c r="AA809" s="474"/>
      <c r="AB809" s="474"/>
      <c r="AC809" s="474"/>
      <c r="AD809" s="474"/>
      <c r="AE809" s="474"/>
      <c r="AF809" s="474"/>
      <c r="AG809" s="474"/>
      <c r="AH809" s="474"/>
      <c r="AI809" s="474"/>
      <c r="AJ809" s="474"/>
      <c r="AK809" s="474"/>
      <c r="AL809" s="474"/>
      <c r="AM809" s="474"/>
    </row>
    <row r="810" spans="1:39" s="487" customFormat="1" ht="12.75" customHeight="1" x14ac:dyDescent="0.2">
      <c r="A810" s="1323" t="s">
        <v>944</v>
      </c>
      <c r="B810" s="1323"/>
      <c r="C810" s="1323"/>
      <c r="D810" s="1323"/>
      <c r="E810" s="1323"/>
      <c r="F810" s="1323"/>
      <c r="G810" s="1323"/>
      <c r="H810" s="1323"/>
      <c r="I810" s="1323"/>
      <c r="J810" s="1323"/>
      <c r="K810" s="1323"/>
      <c r="L810" s="1323"/>
      <c r="M810" s="1323"/>
      <c r="N810" s="720"/>
      <c r="O810" s="720"/>
      <c r="P810" s="720"/>
      <c r="Q810" s="720"/>
      <c r="R810" s="720"/>
      <c r="S810" s="474"/>
      <c r="T810" s="474"/>
      <c r="U810" s="474"/>
      <c r="V810" s="474"/>
      <c r="W810" s="474"/>
      <c r="X810" s="474"/>
      <c r="Y810" s="474"/>
      <c r="Z810" s="474"/>
      <c r="AA810" s="474"/>
      <c r="AB810" s="474"/>
      <c r="AC810" s="474"/>
      <c r="AD810" s="474"/>
      <c r="AE810" s="474"/>
      <c r="AF810" s="474"/>
      <c r="AG810" s="474"/>
      <c r="AH810" s="474"/>
      <c r="AI810" s="474"/>
      <c r="AJ810" s="474"/>
      <c r="AK810" s="474"/>
      <c r="AL810" s="474"/>
      <c r="AM810" s="474"/>
    </row>
    <row r="811" spans="1:39" s="487" customFormat="1" ht="13.5" customHeight="1" x14ac:dyDescent="0.25">
      <c r="A811" s="473"/>
      <c r="B811" s="473"/>
      <c r="C811" s="473"/>
      <c r="D811" s="473"/>
      <c r="E811" s="473"/>
      <c r="F811" s="473"/>
      <c r="G811" s="473"/>
      <c r="H811" s="721"/>
      <c r="I811" s="479"/>
      <c r="J811" s="479"/>
      <c r="K811" s="479"/>
      <c r="L811" s="479"/>
      <c r="M811" s="473"/>
      <c r="N811" s="472"/>
      <c r="O811" s="472"/>
      <c r="P811" s="472"/>
      <c r="Q811" s="472"/>
      <c r="R811" s="472"/>
      <c r="S811" s="474"/>
      <c r="T811" s="474"/>
      <c r="U811" s="474"/>
      <c r="V811" s="474"/>
      <c r="W811" s="474"/>
      <c r="X811" s="474"/>
      <c r="Y811" s="474"/>
      <c r="Z811" s="474"/>
      <c r="AA811" s="474"/>
      <c r="AB811" s="474"/>
      <c r="AC811" s="474"/>
      <c r="AD811" s="474"/>
      <c r="AE811" s="474"/>
      <c r="AF811" s="474"/>
      <c r="AG811" s="474"/>
      <c r="AH811" s="474"/>
      <c r="AI811" s="474"/>
      <c r="AJ811" s="474"/>
      <c r="AK811" s="474"/>
      <c r="AL811" s="474"/>
      <c r="AM811" s="474"/>
    </row>
    <row r="812" spans="1:39" s="487" customFormat="1" ht="12.75" customHeight="1" x14ac:dyDescent="0.2">
      <c r="A812" s="1322" t="s">
        <v>2494</v>
      </c>
      <c r="B812" s="1322"/>
      <c r="C812" s="1322"/>
      <c r="D812" s="1322"/>
      <c r="E812" s="1322"/>
      <c r="F812" s="1322"/>
      <c r="G812" s="1322"/>
      <c r="H812" s="1322"/>
      <c r="I812" s="1322"/>
      <c r="J812" s="1322"/>
      <c r="K812" s="1322"/>
      <c r="L812" s="1322"/>
      <c r="M812" s="1322"/>
      <c r="N812" s="341"/>
      <c r="O812" s="341"/>
      <c r="P812" s="341"/>
      <c r="Q812" s="341"/>
      <c r="R812" s="341"/>
      <c r="S812" s="474"/>
      <c r="T812" s="474"/>
      <c r="U812" s="474"/>
      <c r="V812" s="474"/>
      <c r="W812" s="474"/>
      <c r="X812" s="474"/>
      <c r="Y812" s="474"/>
      <c r="Z812" s="474"/>
      <c r="AA812" s="474"/>
      <c r="AB812" s="474"/>
      <c r="AC812" s="474"/>
      <c r="AD812" s="474"/>
      <c r="AE812" s="474"/>
      <c r="AF812" s="474"/>
      <c r="AG812" s="474"/>
      <c r="AH812" s="474"/>
      <c r="AI812" s="474"/>
      <c r="AJ812" s="474"/>
      <c r="AK812" s="474"/>
      <c r="AL812" s="474"/>
      <c r="AM812" s="474"/>
    </row>
    <row r="813" spans="1:39" s="487" customFormat="1" ht="12.75" customHeight="1" x14ac:dyDescent="0.2">
      <c r="A813" s="1323" t="s">
        <v>944</v>
      </c>
      <c r="B813" s="1323"/>
      <c r="C813" s="1323"/>
      <c r="D813" s="1323"/>
      <c r="E813" s="1323"/>
      <c r="F813" s="1323"/>
      <c r="G813" s="1323"/>
      <c r="H813" s="1323"/>
      <c r="I813" s="1323"/>
      <c r="J813" s="1323"/>
      <c r="K813" s="1323"/>
      <c r="L813" s="1323"/>
      <c r="M813" s="1323"/>
      <c r="N813" s="720"/>
      <c r="O813" s="720"/>
      <c r="P813" s="720"/>
      <c r="Q813" s="720"/>
      <c r="R813" s="720"/>
      <c r="S813" s="474"/>
      <c r="T813" s="474"/>
      <c r="U813" s="474"/>
      <c r="V813" s="474"/>
      <c r="W813" s="474"/>
      <c r="X813" s="474"/>
      <c r="Y813" s="474"/>
      <c r="Z813" s="474"/>
      <c r="AA813" s="474"/>
      <c r="AB813" s="474"/>
      <c r="AC813" s="474"/>
      <c r="AD813" s="474"/>
      <c r="AE813" s="474"/>
      <c r="AF813" s="474"/>
      <c r="AG813" s="474"/>
      <c r="AH813" s="474"/>
      <c r="AI813" s="474"/>
      <c r="AJ813" s="474"/>
      <c r="AK813" s="474"/>
      <c r="AL813" s="474"/>
      <c r="AM813" s="474"/>
    </row>
    <row r="814" spans="1:39" s="487" customFormat="1" ht="13.5" customHeight="1" x14ac:dyDescent="0.25">
      <c r="A814" s="473"/>
      <c r="B814" s="473"/>
      <c r="C814" s="473"/>
      <c r="D814" s="473"/>
      <c r="E814" s="473"/>
      <c r="F814" s="473"/>
      <c r="G814" s="473"/>
      <c r="H814" s="721"/>
      <c r="I814" s="479"/>
      <c r="J814" s="479"/>
      <c r="K814" s="479"/>
      <c r="L814" s="479"/>
      <c r="M814" s="473"/>
      <c r="N814" s="472"/>
      <c r="O814" s="472"/>
      <c r="P814" s="472"/>
      <c r="Q814" s="472"/>
      <c r="R814" s="472"/>
      <c r="S814" s="474"/>
      <c r="T814" s="474"/>
      <c r="U814" s="474"/>
      <c r="V814" s="474"/>
      <c r="W814" s="474"/>
      <c r="X814" s="474"/>
      <c r="Y814" s="474"/>
      <c r="Z814" s="474"/>
      <c r="AA814" s="474"/>
      <c r="AB814" s="474"/>
      <c r="AC814" s="474"/>
      <c r="AD814" s="474"/>
      <c r="AE814" s="474"/>
      <c r="AF814" s="474"/>
      <c r="AG814" s="474"/>
      <c r="AH814" s="474"/>
      <c r="AI814" s="474"/>
      <c r="AJ814" s="474"/>
      <c r="AK814" s="474"/>
      <c r="AL814" s="474"/>
      <c r="AM814" s="474"/>
    </row>
    <row r="815" spans="1:39" s="472" customFormat="1" ht="15" x14ac:dyDescent="0.25">
      <c r="A815" s="470"/>
      <c r="B815" s="470"/>
      <c r="C815" s="470"/>
      <c r="D815" s="470"/>
      <c r="E815" s="470"/>
      <c r="F815" s="470"/>
      <c r="G815" s="470"/>
      <c r="H815" s="473"/>
      <c r="I815" s="1324"/>
      <c r="J815" s="1324"/>
      <c r="K815" s="1324"/>
      <c r="L815" s="1324"/>
      <c r="M815" s="470"/>
    </row>
  </sheetData>
  <mergeCells count="719">
    <mergeCell ref="I815:L815"/>
    <mergeCell ref="A806:H806"/>
    <mergeCell ref="A807:H807"/>
    <mergeCell ref="A809:M809"/>
    <mergeCell ref="A810:M810"/>
    <mergeCell ref="A812:M812"/>
    <mergeCell ref="A813:M813"/>
    <mergeCell ref="A800:H800"/>
    <mergeCell ref="A801:H801"/>
    <mergeCell ref="A802:H802"/>
    <mergeCell ref="A803:H803"/>
    <mergeCell ref="A804:H804"/>
    <mergeCell ref="A805:H805"/>
    <mergeCell ref="A794:H794"/>
    <mergeCell ref="A795:H795"/>
    <mergeCell ref="A796:H796"/>
    <mergeCell ref="A797:H797"/>
    <mergeCell ref="A798:H798"/>
    <mergeCell ref="A799:H799"/>
    <mergeCell ref="A788:H788"/>
    <mergeCell ref="A789:H789"/>
    <mergeCell ref="A790:H790"/>
    <mergeCell ref="A791:H791"/>
    <mergeCell ref="A792:H792"/>
    <mergeCell ref="A793:H793"/>
    <mergeCell ref="A782:H782"/>
    <mergeCell ref="A783:H783"/>
    <mergeCell ref="A784:H784"/>
    <mergeCell ref="A785:H785"/>
    <mergeCell ref="A786:H786"/>
    <mergeCell ref="A787:H787"/>
    <mergeCell ref="A776:H776"/>
    <mergeCell ref="A777:H777"/>
    <mergeCell ref="A778:H778"/>
    <mergeCell ref="A779:H779"/>
    <mergeCell ref="A780:H780"/>
    <mergeCell ref="A781:H781"/>
    <mergeCell ref="A770:H770"/>
    <mergeCell ref="A771:H771"/>
    <mergeCell ref="A772:H772"/>
    <mergeCell ref="A773:H773"/>
    <mergeCell ref="A774:H774"/>
    <mergeCell ref="A775:H775"/>
    <mergeCell ref="A764:H764"/>
    <mergeCell ref="A765:H765"/>
    <mergeCell ref="A766:H766"/>
    <mergeCell ref="A767:H767"/>
    <mergeCell ref="A768:H768"/>
    <mergeCell ref="A769:H769"/>
    <mergeCell ref="A758:H758"/>
    <mergeCell ref="A759:H759"/>
    <mergeCell ref="A760:H760"/>
    <mergeCell ref="A761:H761"/>
    <mergeCell ref="A762:H762"/>
    <mergeCell ref="A763:H763"/>
    <mergeCell ref="A752:H752"/>
    <mergeCell ref="A753:H753"/>
    <mergeCell ref="A754:H754"/>
    <mergeCell ref="A755:H755"/>
    <mergeCell ref="A756:H756"/>
    <mergeCell ref="A757:H757"/>
    <mergeCell ref="A746:H746"/>
    <mergeCell ref="A747:H747"/>
    <mergeCell ref="A748:H748"/>
    <mergeCell ref="A749:H749"/>
    <mergeCell ref="A750:H750"/>
    <mergeCell ref="A751:H751"/>
    <mergeCell ref="A740:H740"/>
    <mergeCell ref="A741:H741"/>
    <mergeCell ref="A742:H742"/>
    <mergeCell ref="A743:H743"/>
    <mergeCell ref="A744:H744"/>
    <mergeCell ref="A745:H745"/>
    <mergeCell ref="A734:H734"/>
    <mergeCell ref="A735:H735"/>
    <mergeCell ref="A736:H736"/>
    <mergeCell ref="A737:H737"/>
    <mergeCell ref="A738:H738"/>
    <mergeCell ref="A739:H739"/>
    <mergeCell ref="A728:H728"/>
    <mergeCell ref="A729:H729"/>
    <mergeCell ref="A730:H730"/>
    <mergeCell ref="A731:H731"/>
    <mergeCell ref="A732:H732"/>
    <mergeCell ref="A733:H733"/>
    <mergeCell ref="A722:H722"/>
    <mergeCell ref="A723:H723"/>
    <mergeCell ref="A724:H724"/>
    <mergeCell ref="A725:H725"/>
    <mergeCell ref="A726:H726"/>
    <mergeCell ref="A727:H727"/>
    <mergeCell ref="A716:H716"/>
    <mergeCell ref="A717:H717"/>
    <mergeCell ref="A718:H718"/>
    <mergeCell ref="A719:H719"/>
    <mergeCell ref="A720:H720"/>
    <mergeCell ref="A721:H721"/>
    <mergeCell ref="A710:H710"/>
    <mergeCell ref="A711:H711"/>
    <mergeCell ref="A712:H712"/>
    <mergeCell ref="A713:H713"/>
    <mergeCell ref="A714:H714"/>
    <mergeCell ref="A715:H715"/>
    <mergeCell ref="A704:H704"/>
    <mergeCell ref="A705:H705"/>
    <mergeCell ref="A706:H706"/>
    <mergeCell ref="A707:H707"/>
    <mergeCell ref="A708:H708"/>
    <mergeCell ref="A709:H709"/>
    <mergeCell ref="C697:E697"/>
    <mergeCell ref="C699:M699"/>
    <mergeCell ref="A700:H700"/>
    <mergeCell ref="A701:H701"/>
    <mergeCell ref="A702:H702"/>
    <mergeCell ref="A703:H703"/>
    <mergeCell ref="C690:M690"/>
    <mergeCell ref="C691:E691"/>
    <mergeCell ref="C692:E692"/>
    <mergeCell ref="C694:M694"/>
    <mergeCell ref="C695:E695"/>
    <mergeCell ref="C696:E696"/>
    <mergeCell ref="A682:M682"/>
    <mergeCell ref="A683:M683"/>
    <mergeCell ref="C684:E684"/>
    <mergeCell ref="A686:M686"/>
    <mergeCell ref="C687:E687"/>
    <mergeCell ref="C689:M689"/>
    <mergeCell ref="A676:H676"/>
    <mergeCell ref="A677:H677"/>
    <mergeCell ref="A678:H678"/>
    <mergeCell ref="A679:H679"/>
    <mergeCell ref="A680:H680"/>
    <mergeCell ref="A681:M681"/>
    <mergeCell ref="A670:H670"/>
    <mergeCell ref="A671:H671"/>
    <mergeCell ref="A672:H672"/>
    <mergeCell ref="A673:H673"/>
    <mergeCell ref="A674:H674"/>
    <mergeCell ref="A675:H675"/>
    <mergeCell ref="A664:H664"/>
    <mergeCell ref="A665:H665"/>
    <mergeCell ref="A666:H666"/>
    <mergeCell ref="A667:H667"/>
    <mergeCell ref="A668:H668"/>
    <mergeCell ref="A669:H669"/>
    <mergeCell ref="A658:H658"/>
    <mergeCell ref="A659:H659"/>
    <mergeCell ref="A660:H660"/>
    <mergeCell ref="A661:H661"/>
    <mergeCell ref="A662:H662"/>
    <mergeCell ref="A663:H663"/>
    <mergeCell ref="A652:H652"/>
    <mergeCell ref="A653:H653"/>
    <mergeCell ref="A654:H654"/>
    <mergeCell ref="A655:H655"/>
    <mergeCell ref="A656:H656"/>
    <mergeCell ref="A657:H657"/>
    <mergeCell ref="A646:H646"/>
    <mergeCell ref="A647:H647"/>
    <mergeCell ref="A648:H648"/>
    <mergeCell ref="A649:H649"/>
    <mergeCell ref="A650:H650"/>
    <mergeCell ref="A651:H651"/>
    <mergeCell ref="A640:H640"/>
    <mergeCell ref="A641:H641"/>
    <mergeCell ref="A642:H642"/>
    <mergeCell ref="A643:H643"/>
    <mergeCell ref="A644:H644"/>
    <mergeCell ref="A645:H645"/>
    <mergeCell ref="A634:H634"/>
    <mergeCell ref="A635:H635"/>
    <mergeCell ref="A636:H636"/>
    <mergeCell ref="A637:H637"/>
    <mergeCell ref="A638:H638"/>
    <mergeCell ref="A639:H639"/>
    <mergeCell ref="A628:H628"/>
    <mergeCell ref="A629:H629"/>
    <mergeCell ref="A630:H630"/>
    <mergeCell ref="A631:H631"/>
    <mergeCell ref="A632:H632"/>
    <mergeCell ref="A633:H633"/>
    <mergeCell ref="A622:H622"/>
    <mergeCell ref="A623:H623"/>
    <mergeCell ref="A624:H624"/>
    <mergeCell ref="A625:H625"/>
    <mergeCell ref="A626:H626"/>
    <mergeCell ref="A627:H627"/>
    <mergeCell ref="C616:E616"/>
    <mergeCell ref="C617:M617"/>
    <mergeCell ref="C618:E618"/>
    <mergeCell ref="A619:H619"/>
    <mergeCell ref="A620:H620"/>
    <mergeCell ref="A621:H621"/>
    <mergeCell ref="C610:E610"/>
    <mergeCell ref="C611:E611"/>
    <mergeCell ref="C612:E612"/>
    <mergeCell ref="C613:E613"/>
    <mergeCell ref="C614:E614"/>
    <mergeCell ref="C615:E615"/>
    <mergeCell ref="C596:E596"/>
    <mergeCell ref="C599:E599"/>
    <mergeCell ref="C602:E602"/>
    <mergeCell ref="C605:E605"/>
    <mergeCell ref="C608:E608"/>
    <mergeCell ref="C609:M609"/>
    <mergeCell ref="C586:E586"/>
    <mergeCell ref="C587:E587"/>
    <mergeCell ref="C588:E588"/>
    <mergeCell ref="C589:E589"/>
    <mergeCell ref="C591:E591"/>
    <mergeCell ref="C593:E593"/>
    <mergeCell ref="C580:E580"/>
    <mergeCell ref="C581:E581"/>
    <mergeCell ref="C582:E582"/>
    <mergeCell ref="C583:E583"/>
    <mergeCell ref="C584:E584"/>
    <mergeCell ref="C585:E585"/>
    <mergeCell ref="C574:E574"/>
    <mergeCell ref="C575:E575"/>
    <mergeCell ref="C576:E576"/>
    <mergeCell ref="C577:E577"/>
    <mergeCell ref="C578:E578"/>
    <mergeCell ref="C579:E579"/>
    <mergeCell ref="C568:E568"/>
    <mergeCell ref="C569:E569"/>
    <mergeCell ref="C570:E570"/>
    <mergeCell ref="C571:E571"/>
    <mergeCell ref="C572:E572"/>
    <mergeCell ref="C573:E573"/>
    <mergeCell ref="C559:E559"/>
    <mergeCell ref="C561:E561"/>
    <mergeCell ref="C564:M564"/>
    <mergeCell ref="C565:E565"/>
    <mergeCell ref="C566:E566"/>
    <mergeCell ref="C567:E567"/>
    <mergeCell ref="C552:E552"/>
    <mergeCell ref="C553:E553"/>
    <mergeCell ref="C554:E554"/>
    <mergeCell ref="C555:E555"/>
    <mergeCell ref="C556:E556"/>
    <mergeCell ref="C557:E557"/>
    <mergeCell ref="C546:E546"/>
    <mergeCell ref="C547:E547"/>
    <mergeCell ref="C548:E548"/>
    <mergeCell ref="C549:E549"/>
    <mergeCell ref="C550:E550"/>
    <mergeCell ref="C551:E551"/>
    <mergeCell ref="C539:E539"/>
    <mergeCell ref="C541:M541"/>
    <mergeCell ref="C542:M542"/>
    <mergeCell ref="C543:M543"/>
    <mergeCell ref="C544:M544"/>
    <mergeCell ref="C545:E545"/>
    <mergeCell ref="C533:E533"/>
    <mergeCell ref="C534:E534"/>
    <mergeCell ref="C535:E535"/>
    <mergeCell ref="C536:E536"/>
    <mergeCell ref="C537:E537"/>
    <mergeCell ref="C538:E538"/>
    <mergeCell ref="C527:E527"/>
    <mergeCell ref="C528:E528"/>
    <mergeCell ref="C529:E529"/>
    <mergeCell ref="C530:E530"/>
    <mergeCell ref="C531:E531"/>
    <mergeCell ref="C532:E532"/>
    <mergeCell ref="A520:M520"/>
    <mergeCell ref="C521:E521"/>
    <mergeCell ref="C523:M523"/>
    <mergeCell ref="C524:M524"/>
    <mergeCell ref="C525:M525"/>
    <mergeCell ref="C526:M526"/>
    <mergeCell ref="C514:E514"/>
    <mergeCell ref="C515:E515"/>
    <mergeCell ref="C516:E516"/>
    <mergeCell ref="C517:E517"/>
    <mergeCell ref="C518:E518"/>
    <mergeCell ref="C519:E519"/>
    <mergeCell ref="C500:E500"/>
    <mergeCell ref="C503:E503"/>
    <mergeCell ref="C506:E506"/>
    <mergeCell ref="C509:E509"/>
    <mergeCell ref="C512:E512"/>
    <mergeCell ref="C513:M513"/>
    <mergeCell ref="C490:E490"/>
    <mergeCell ref="C491:E491"/>
    <mergeCell ref="C492:E492"/>
    <mergeCell ref="C493:E493"/>
    <mergeCell ref="C495:E495"/>
    <mergeCell ref="C497:E497"/>
    <mergeCell ref="C484:E484"/>
    <mergeCell ref="C485:E485"/>
    <mergeCell ref="C486:E486"/>
    <mergeCell ref="C487:E487"/>
    <mergeCell ref="C488:E488"/>
    <mergeCell ref="C489:E489"/>
    <mergeCell ref="C478:E478"/>
    <mergeCell ref="C479:E479"/>
    <mergeCell ref="C480:E480"/>
    <mergeCell ref="C481:E481"/>
    <mergeCell ref="C482:E482"/>
    <mergeCell ref="C483:E483"/>
    <mergeCell ref="C472:E472"/>
    <mergeCell ref="C473:E473"/>
    <mergeCell ref="C474:E474"/>
    <mergeCell ref="C475:E475"/>
    <mergeCell ref="C476:E476"/>
    <mergeCell ref="C477:E477"/>
    <mergeCell ref="C463:E463"/>
    <mergeCell ref="C465:E465"/>
    <mergeCell ref="C468:M468"/>
    <mergeCell ref="C469:E469"/>
    <mergeCell ref="C470:E470"/>
    <mergeCell ref="C471:E471"/>
    <mergeCell ref="C456:E456"/>
    <mergeCell ref="C457:E457"/>
    <mergeCell ref="C458:E458"/>
    <mergeCell ref="C459:E459"/>
    <mergeCell ref="C460:E460"/>
    <mergeCell ref="C461:E461"/>
    <mergeCell ref="C450:E450"/>
    <mergeCell ref="C451:E451"/>
    <mergeCell ref="C452:E452"/>
    <mergeCell ref="C453:E453"/>
    <mergeCell ref="C454:E454"/>
    <mergeCell ref="C455:E455"/>
    <mergeCell ref="C443:E443"/>
    <mergeCell ref="C445:M445"/>
    <mergeCell ref="C446:M446"/>
    <mergeCell ref="C447:M447"/>
    <mergeCell ref="C448:M448"/>
    <mergeCell ref="C449:E449"/>
    <mergeCell ref="C437:E437"/>
    <mergeCell ref="C438:E438"/>
    <mergeCell ref="C439:E439"/>
    <mergeCell ref="C440:E440"/>
    <mergeCell ref="C441:E441"/>
    <mergeCell ref="C442:E442"/>
    <mergeCell ref="C431:E431"/>
    <mergeCell ref="C432:E432"/>
    <mergeCell ref="C433:E433"/>
    <mergeCell ref="C434:E434"/>
    <mergeCell ref="C435:E435"/>
    <mergeCell ref="C436:E436"/>
    <mergeCell ref="A424:M424"/>
    <mergeCell ref="C425:E425"/>
    <mergeCell ref="C427:M427"/>
    <mergeCell ref="C428:M428"/>
    <mergeCell ref="C429:M429"/>
    <mergeCell ref="C430:M430"/>
    <mergeCell ref="C418:E418"/>
    <mergeCell ref="C419:E419"/>
    <mergeCell ref="C420:E420"/>
    <mergeCell ref="C421:E421"/>
    <mergeCell ref="C422:E422"/>
    <mergeCell ref="C423:E423"/>
    <mergeCell ref="C404:E404"/>
    <mergeCell ref="C407:E407"/>
    <mergeCell ref="C410:E410"/>
    <mergeCell ref="C413:E413"/>
    <mergeCell ref="C416:E416"/>
    <mergeCell ref="C417:M417"/>
    <mergeCell ref="C394:E394"/>
    <mergeCell ref="C395:E395"/>
    <mergeCell ref="C396:E396"/>
    <mergeCell ref="C397:E397"/>
    <mergeCell ref="C399:E399"/>
    <mergeCell ref="C401:E401"/>
    <mergeCell ref="C388:E388"/>
    <mergeCell ref="C389:E389"/>
    <mergeCell ref="C390:E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67:E367"/>
    <mergeCell ref="C369:E369"/>
    <mergeCell ref="C372:M372"/>
    <mergeCell ref="C373:E373"/>
    <mergeCell ref="C374:E374"/>
    <mergeCell ref="C375:E375"/>
    <mergeCell ref="C360:E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E359"/>
    <mergeCell ref="C347:E347"/>
    <mergeCell ref="C349:M349"/>
    <mergeCell ref="C350:M350"/>
    <mergeCell ref="C351:M351"/>
    <mergeCell ref="C352:M352"/>
    <mergeCell ref="C353:E353"/>
    <mergeCell ref="C341:E341"/>
    <mergeCell ref="C342:E342"/>
    <mergeCell ref="C343:E343"/>
    <mergeCell ref="C344:E344"/>
    <mergeCell ref="C345:E345"/>
    <mergeCell ref="C346:E346"/>
    <mergeCell ref="C335:E335"/>
    <mergeCell ref="C336:E336"/>
    <mergeCell ref="C337:E337"/>
    <mergeCell ref="C338:E338"/>
    <mergeCell ref="C339:E339"/>
    <mergeCell ref="C340:E340"/>
    <mergeCell ref="A328:M328"/>
    <mergeCell ref="C329:E329"/>
    <mergeCell ref="C331:M331"/>
    <mergeCell ref="C332:M332"/>
    <mergeCell ref="C333:M333"/>
    <mergeCell ref="C334:M334"/>
    <mergeCell ref="C322:E322"/>
    <mergeCell ref="C323:E323"/>
    <mergeCell ref="C324:E324"/>
    <mergeCell ref="C325:E325"/>
    <mergeCell ref="C326:E326"/>
    <mergeCell ref="C327:E327"/>
    <mergeCell ref="C308:E308"/>
    <mergeCell ref="C311:E311"/>
    <mergeCell ref="C314:E314"/>
    <mergeCell ref="C317:E317"/>
    <mergeCell ref="C320:E320"/>
    <mergeCell ref="C321:M321"/>
    <mergeCell ref="C298:E298"/>
    <mergeCell ref="C299:E299"/>
    <mergeCell ref="C300:E300"/>
    <mergeCell ref="C301:E301"/>
    <mergeCell ref="C303:E303"/>
    <mergeCell ref="C305:E305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C288:E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71:E271"/>
    <mergeCell ref="C273:E273"/>
    <mergeCell ref="C276:M276"/>
    <mergeCell ref="C277:E277"/>
    <mergeCell ref="C278:E278"/>
    <mergeCell ref="C279:E279"/>
    <mergeCell ref="C264:E264"/>
    <mergeCell ref="C265:E265"/>
    <mergeCell ref="C266:E266"/>
    <mergeCell ref="C267:E267"/>
    <mergeCell ref="C268:E268"/>
    <mergeCell ref="C269:E269"/>
    <mergeCell ref="C258:E258"/>
    <mergeCell ref="C259:E259"/>
    <mergeCell ref="C260:E260"/>
    <mergeCell ref="C261:E261"/>
    <mergeCell ref="C262:E262"/>
    <mergeCell ref="C263:E263"/>
    <mergeCell ref="C251:E251"/>
    <mergeCell ref="C253:M253"/>
    <mergeCell ref="C254:M254"/>
    <mergeCell ref="C255:M255"/>
    <mergeCell ref="C256:M256"/>
    <mergeCell ref="C257:E257"/>
    <mergeCell ref="C245:E245"/>
    <mergeCell ref="C246:E246"/>
    <mergeCell ref="C247:E247"/>
    <mergeCell ref="C248:E248"/>
    <mergeCell ref="C249:E249"/>
    <mergeCell ref="C250:E250"/>
    <mergeCell ref="C239:E239"/>
    <mergeCell ref="C240:E240"/>
    <mergeCell ref="C241:E241"/>
    <mergeCell ref="C242:E242"/>
    <mergeCell ref="C243:E243"/>
    <mergeCell ref="C244:E244"/>
    <mergeCell ref="A232:M232"/>
    <mergeCell ref="C233:E233"/>
    <mergeCell ref="C235:M235"/>
    <mergeCell ref="C236:M236"/>
    <mergeCell ref="C237:M237"/>
    <mergeCell ref="C238:M238"/>
    <mergeCell ref="C225:E225"/>
    <mergeCell ref="C226:E226"/>
    <mergeCell ref="C227:E227"/>
    <mergeCell ref="C228:E228"/>
    <mergeCell ref="C229:E229"/>
    <mergeCell ref="C230:E230"/>
    <mergeCell ref="C217:E217"/>
    <mergeCell ref="C218:E218"/>
    <mergeCell ref="C219:E219"/>
    <mergeCell ref="C222:M222"/>
    <mergeCell ref="C223:E223"/>
    <mergeCell ref="C224:E224"/>
    <mergeCell ref="C211:E211"/>
    <mergeCell ref="C212:E212"/>
    <mergeCell ref="C213:E213"/>
    <mergeCell ref="C214:M214"/>
    <mergeCell ref="C215:E215"/>
    <mergeCell ref="C216:E216"/>
    <mergeCell ref="C205:E205"/>
    <mergeCell ref="C206:E206"/>
    <mergeCell ref="C207:E207"/>
    <mergeCell ref="C208:M208"/>
    <mergeCell ref="C209:E209"/>
    <mergeCell ref="C210:E210"/>
    <mergeCell ref="C199:E199"/>
    <mergeCell ref="C200:E200"/>
    <mergeCell ref="C201:E201"/>
    <mergeCell ref="C202:E202"/>
    <mergeCell ref="C203:E203"/>
    <mergeCell ref="C204:M204"/>
    <mergeCell ref="C193:E193"/>
    <mergeCell ref="C194:E194"/>
    <mergeCell ref="C195:E195"/>
    <mergeCell ref="C196:E196"/>
    <mergeCell ref="C197:E197"/>
    <mergeCell ref="C198:M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C184:E184"/>
    <mergeCell ref="C185:E185"/>
    <mergeCell ref="C186:E186"/>
    <mergeCell ref="C175:E175"/>
    <mergeCell ref="C176:E176"/>
    <mergeCell ref="C177:E177"/>
    <mergeCell ref="C178:E178"/>
    <mergeCell ref="C179:E179"/>
    <mergeCell ref="C180:E180"/>
    <mergeCell ref="C168:E168"/>
    <mergeCell ref="C169:E169"/>
    <mergeCell ref="C170:E170"/>
    <mergeCell ref="C171:E171"/>
    <mergeCell ref="C173:M173"/>
    <mergeCell ref="C174:M174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E153"/>
    <mergeCell ref="C154:E154"/>
    <mergeCell ref="C155:E155"/>
    <mergeCell ref="C143:E143"/>
    <mergeCell ref="C144:E144"/>
    <mergeCell ref="C145:E145"/>
    <mergeCell ref="C147:M147"/>
    <mergeCell ref="C148:M148"/>
    <mergeCell ref="C149:E149"/>
    <mergeCell ref="C137:E137"/>
    <mergeCell ref="C138:E138"/>
    <mergeCell ref="C139:E139"/>
    <mergeCell ref="C140:E140"/>
    <mergeCell ref="C141:E141"/>
    <mergeCell ref="C142:E142"/>
    <mergeCell ref="C131:E131"/>
    <mergeCell ref="C132:E132"/>
    <mergeCell ref="C133:E133"/>
    <mergeCell ref="C134:E134"/>
    <mergeCell ref="C135:E135"/>
    <mergeCell ref="C136:E136"/>
    <mergeCell ref="C125:E125"/>
    <mergeCell ref="C126:E126"/>
    <mergeCell ref="C127:E127"/>
    <mergeCell ref="C128:E128"/>
    <mergeCell ref="C129:E129"/>
    <mergeCell ref="C130:E130"/>
    <mergeCell ref="A118:M118"/>
    <mergeCell ref="C119:E119"/>
    <mergeCell ref="C121:M121"/>
    <mergeCell ref="C122:M122"/>
    <mergeCell ref="C123:E123"/>
    <mergeCell ref="C124:E124"/>
    <mergeCell ref="C110:E110"/>
    <mergeCell ref="C111:E111"/>
    <mergeCell ref="C112:E112"/>
    <mergeCell ref="C113:E113"/>
    <mergeCell ref="C115:E115"/>
    <mergeCell ref="C117:E117"/>
    <mergeCell ref="C104:E104"/>
    <mergeCell ref="C105:E105"/>
    <mergeCell ref="C106:E106"/>
    <mergeCell ref="C107:E107"/>
    <mergeCell ref="C108:E108"/>
    <mergeCell ref="C109:E109"/>
    <mergeCell ref="C98:E98"/>
    <mergeCell ref="C99:E99"/>
    <mergeCell ref="C100:E100"/>
    <mergeCell ref="C101:E101"/>
    <mergeCell ref="C102:E102"/>
    <mergeCell ref="C103:E103"/>
    <mergeCell ref="C91:E91"/>
    <mergeCell ref="C92:E92"/>
    <mergeCell ref="C93:E93"/>
    <mergeCell ref="C95:M95"/>
    <mergeCell ref="C96:E96"/>
    <mergeCell ref="C97:E97"/>
    <mergeCell ref="A84:M84"/>
    <mergeCell ref="A85:M85"/>
    <mergeCell ref="C86:E86"/>
    <mergeCell ref="C88:M88"/>
    <mergeCell ref="C89:E89"/>
    <mergeCell ref="C90:E90"/>
    <mergeCell ref="A78:H78"/>
    <mergeCell ref="A79:H79"/>
    <mergeCell ref="A80:H80"/>
    <mergeCell ref="A81:H81"/>
    <mergeCell ref="A82:H82"/>
    <mergeCell ref="A83:M83"/>
    <mergeCell ref="A72:H72"/>
    <mergeCell ref="A73:H73"/>
    <mergeCell ref="A74:H74"/>
    <mergeCell ref="A75:H75"/>
    <mergeCell ref="A76:H76"/>
    <mergeCell ref="A77:H77"/>
    <mergeCell ref="A66:H66"/>
    <mergeCell ref="A67:H67"/>
    <mergeCell ref="A68:H68"/>
    <mergeCell ref="A69:H69"/>
    <mergeCell ref="A70:H70"/>
    <mergeCell ref="A71:H71"/>
    <mergeCell ref="A60:H60"/>
    <mergeCell ref="A61:H61"/>
    <mergeCell ref="A62:H62"/>
    <mergeCell ref="A63:H63"/>
    <mergeCell ref="A64:H64"/>
    <mergeCell ref="A65:H65"/>
    <mergeCell ref="C52:E52"/>
    <mergeCell ref="C54:E54"/>
    <mergeCell ref="A56:H56"/>
    <mergeCell ref="A57:H57"/>
    <mergeCell ref="A58:H58"/>
    <mergeCell ref="A59:H59"/>
    <mergeCell ref="C46:E46"/>
    <mergeCell ref="A47:M47"/>
    <mergeCell ref="A48:M48"/>
    <mergeCell ref="A49:M49"/>
    <mergeCell ref="A50:M50"/>
    <mergeCell ref="A51:M51"/>
    <mergeCell ref="C40:E40"/>
    <mergeCell ref="C41:E41"/>
    <mergeCell ref="C42:E42"/>
    <mergeCell ref="C43:E43"/>
    <mergeCell ref="C44:M44"/>
    <mergeCell ref="C45:E45"/>
    <mergeCell ref="C33:E33"/>
    <mergeCell ref="C35:E35"/>
    <mergeCell ref="A36:M36"/>
    <mergeCell ref="C37:E37"/>
    <mergeCell ref="C38:M38"/>
    <mergeCell ref="C39:E39"/>
    <mergeCell ref="J25:J26"/>
    <mergeCell ref="C27:E27"/>
    <mergeCell ref="A28:M28"/>
    <mergeCell ref="A29:M29"/>
    <mergeCell ref="A30:M30"/>
    <mergeCell ref="C31:E31"/>
    <mergeCell ref="C15:G15"/>
    <mergeCell ref="F21:M21"/>
    <mergeCell ref="A24:A26"/>
    <mergeCell ref="B24:B26"/>
    <mergeCell ref="C24:E26"/>
    <mergeCell ref="F24:F26"/>
    <mergeCell ref="G24:H24"/>
    <mergeCell ref="I24:K24"/>
    <mergeCell ref="L24:M25"/>
    <mergeCell ref="I25:I26"/>
    <mergeCell ref="A8:M8"/>
    <mergeCell ref="A9:M9"/>
    <mergeCell ref="A11:M11"/>
    <mergeCell ref="A12:M12"/>
    <mergeCell ref="A13:M13"/>
    <mergeCell ref="A14:M14"/>
    <mergeCell ref="A2:C2"/>
    <mergeCell ref="J2:M2"/>
    <mergeCell ref="A3:D3"/>
    <mergeCell ref="I3:M3"/>
    <mergeCell ref="A4:D4"/>
    <mergeCell ref="I4:M4"/>
  </mergeCells>
  <printOptions horizontalCentered="1"/>
  <pageMargins left="0.39370077848434498" right="0.39370077848434498" top="0.35433071851730302" bottom="0.31496062874794001" header="0.118110239505768" footer="0.118110239505768"/>
  <pageSetup paperSize="9" fitToHeight="0" orientation="landscape"/>
  <headerFooter>
    <oddFooter>&amp;RСтраница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F778"/>
  <sheetViews>
    <sheetView topLeftCell="A245" workbookViewId="0">
      <selection activeCell="I24" sqref="I24:K24"/>
    </sheetView>
  </sheetViews>
  <sheetFormatPr defaultColWidth="9.140625" defaultRowHeight="11.25" customHeight="1" x14ac:dyDescent="0.2"/>
  <cols>
    <col min="1" max="1" width="9.140625" style="470" customWidth="1"/>
    <col min="2" max="2" width="20.140625" style="570" customWidth="1"/>
    <col min="3" max="3" width="13.42578125" style="570" customWidth="1"/>
    <col min="4" max="4" width="12.85546875" style="570" customWidth="1"/>
    <col min="5" max="5" width="13.28515625" style="570" customWidth="1"/>
    <col min="6" max="6" width="8.5703125" style="570" customWidth="1"/>
    <col min="7" max="7" width="10.5703125" style="570" customWidth="1"/>
    <col min="8" max="8" width="8.42578125" style="570" customWidth="1"/>
    <col min="9" max="9" width="13" style="570" customWidth="1"/>
    <col min="10" max="10" width="12.42578125" style="570" customWidth="1"/>
    <col min="11" max="11" width="8.5703125" style="570" customWidth="1"/>
    <col min="12" max="12" width="12.85546875" style="570" customWidth="1"/>
    <col min="13" max="13" width="7.42578125" style="570" customWidth="1"/>
    <col min="14" max="14" width="13.42578125" style="570" customWidth="1"/>
    <col min="15" max="15" width="14.5703125" style="570" hidden="1" customWidth="1"/>
    <col min="16" max="16" width="78.28515625" style="570" hidden="1" customWidth="1"/>
    <col min="17" max="17" width="73.7109375" style="570" hidden="1" customWidth="1"/>
    <col min="18" max="21" width="9.140625" style="570"/>
    <col min="22" max="27" width="86.7109375" style="509" hidden="1" customWidth="1"/>
    <col min="28" max="30" width="164.140625" style="509" hidden="1" customWidth="1"/>
    <col min="31" max="31" width="34.7109375" style="509" hidden="1" customWidth="1"/>
    <col min="32" max="34" width="164.140625" style="509" hidden="1" customWidth="1"/>
    <col min="35" max="35" width="39.5703125" style="509" hidden="1" customWidth="1"/>
    <col min="36" max="36" width="134.85546875" style="509" hidden="1" customWidth="1"/>
    <col min="37" max="42" width="39.5703125" style="509" hidden="1" customWidth="1"/>
    <col min="43" max="43" width="134.85546875" style="509" hidden="1" customWidth="1"/>
    <col min="44" max="46" width="39.5703125" style="509" hidden="1" customWidth="1"/>
    <col min="47" max="47" width="134.85546875" style="509" hidden="1" customWidth="1"/>
    <col min="48" max="50" width="101.140625" style="509" hidden="1" customWidth="1"/>
    <col min="51" max="51" width="134.85546875" style="509" hidden="1" customWidth="1"/>
    <col min="52" max="54" width="101.140625" style="509" hidden="1" customWidth="1"/>
    <col min="55" max="55" width="58.7109375" style="509" hidden="1" customWidth="1"/>
    <col min="56" max="56" width="55.28515625" style="509" hidden="1" customWidth="1"/>
    <col min="57" max="57" width="58.7109375" style="509" hidden="1" customWidth="1"/>
    <col min="58" max="58" width="55.28515625" style="509" hidden="1" customWidth="1"/>
    <col min="59" max="16384" width="9.140625" style="570"/>
  </cols>
  <sheetData>
    <row r="1" spans="1:29" s="472" customFormat="1" ht="15" x14ac:dyDescent="0.25">
      <c r="N1" s="660" t="s">
        <v>2495</v>
      </c>
    </row>
    <row r="2" spans="1:29" s="472" customFormat="1" ht="11.25" customHeight="1" x14ac:dyDescent="0.25">
      <c r="A2" s="473"/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1" t="s">
        <v>773</v>
      </c>
    </row>
    <row r="3" spans="1:29" s="472" customFormat="1" ht="6.75" customHeight="1" x14ac:dyDescent="0.25">
      <c r="A3" s="473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660"/>
    </row>
    <row r="4" spans="1:29" s="472" customFormat="1" ht="2.25" customHeight="1" x14ac:dyDescent="0.25">
      <c r="A4" s="722"/>
      <c r="B4" s="479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</row>
    <row r="5" spans="1:29" s="472" customFormat="1" ht="11.25" customHeight="1" x14ac:dyDescent="0.25">
      <c r="A5" s="722" t="s">
        <v>774</v>
      </c>
      <c r="B5" s="479"/>
      <c r="C5" s="473"/>
      <c r="E5" s="473"/>
      <c r="F5" s="473"/>
      <c r="G5" s="1326" t="s">
        <v>775</v>
      </c>
      <c r="H5" s="1326"/>
      <c r="I5" s="1326"/>
      <c r="J5" s="1326"/>
      <c r="K5" s="1326"/>
      <c r="L5" s="1326"/>
      <c r="M5" s="1326"/>
      <c r="N5" s="1326"/>
    </row>
    <row r="6" spans="1:29" s="472" customFormat="1" ht="56.25" customHeight="1" x14ac:dyDescent="0.25">
      <c r="A6" s="722" t="s">
        <v>776</v>
      </c>
      <c r="B6" s="479"/>
      <c r="C6" s="473"/>
      <c r="E6" s="482"/>
      <c r="F6" s="482"/>
      <c r="G6" s="1327" t="s">
        <v>2496</v>
      </c>
      <c r="H6" s="1327"/>
      <c r="I6" s="1327"/>
      <c r="J6" s="1327"/>
      <c r="K6" s="1327"/>
      <c r="L6" s="1327"/>
      <c r="M6" s="1327"/>
      <c r="N6" s="1327"/>
      <c r="V6" s="474" t="s">
        <v>2496</v>
      </c>
    </row>
    <row r="7" spans="1:29" s="472" customFormat="1" ht="11.25" customHeight="1" x14ac:dyDescent="0.25">
      <c r="A7" s="1328" t="s">
        <v>2497</v>
      </c>
      <c r="B7" s="1328"/>
      <c r="C7" s="1328"/>
      <c r="D7" s="1328"/>
      <c r="E7" s="1328"/>
      <c r="F7" s="1328"/>
      <c r="G7" s="1327"/>
      <c r="H7" s="1327"/>
      <c r="I7" s="1327"/>
      <c r="J7" s="1327"/>
      <c r="K7" s="1327"/>
      <c r="L7" s="1327"/>
      <c r="M7" s="1327"/>
      <c r="N7" s="1327"/>
      <c r="P7" s="475" t="s">
        <v>2497</v>
      </c>
      <c r="Q7" s="475"/>
      <c r="R7" s="723"/>
      <c r="S7" s="723"/>
      <c r="T7" s="723"/>
      <c r="U7" s="723"/>
      <c r="W7" s="474" t="s">
        <v>597</v>
      </c>
    </row>
    <row r="8" spans="1:29" s="472" customFormat="1" ht="67.5" customHeight="1" x14ac:dyDescent="0.25">
      <c r="A8" s="1329" t="s">
        <v>2498</v>
      </c>
      <c r="B8" s="1329"/>
      <c r="C8" s="1329"/>
      <c r="D8" s="1329"/>
      <c r="E8" s="1329"/>
      <c r="F8" s="1329"/>
      <c r="G8" s="1327"/>
      <c r="H8" s="1327"/>
      <c r="I8" s="1327"/>
      <c r="J8" s="1327"/>
      <c r="K8" s="1327"/>
      <c r="L8" s="1327"/>
      <c r="M8" s="1327"/>
      <c r="N8" s="1327"/>
      <c r="P8" s="475" t="s">
        <v>780</v>
      </c>
      <c r="Q8" s="475"/>
      <c r="R8" s="723"/>
      <c r="S8" s="723"/>
      <c r="T8" s="723"/>
      <c r="U8" s="723"/>
      <c r="X8" s="474" t="s">
        <v>597</v>
      </c>
    </row>
    <row r="9" spans="1:29" s="472" customFormat="1" ht="33.75" customHeight="1" x14ac:dyDescent="0.25">
      <c r="A9" s="1328" t="s">
        <v>2499</v>
      </c>
      <c r="B9" s="1328"/>
      <c r="C9" s="1328"/>
      <c r="D9" s="1328"/>
      <c r="E9" s="1328"/>
      <c r="F9" s="1328"/>
      <c r="G9" s="1327"/>
      <c r="H9" s="1327"/>
      <c r="I9" s="1327"/>
      <c r="J9" s="1327"/>
      <c r="K9" s="1327"/>
      <c r="L9" s="1327"/>
      <c r="M9" s="1327"/>
      <c r="N9" s="1327"/>
      <c r="P9" s="475" t="s">
        <v>2499</v>
      </c>
      <c r="Q9" s="475"/>
      <c r="R9" s="723"/>
      <c r="S9" s="723"/>
      <c r="T9" s="723"/>
      <c r="U9" s="723"/>
      <c r="Y9" s="474" t="s">
        <v>597</v>
      </c>
    </row>
    <row r="10" spans="1:29" s="472" customFormat="1" ht="11.25" customHeight="1" x14ac:dyDescent="0.25">
      <c r="A10" s="1333" t="s">
        <v>784</v>
      </c>
      <c r="B10" s="1333"/>
      <c r="C10" s="1333"/>
      <c r="D10" s="1333"/>
      <c r="E10" s="1333"/>
      <c r="F10" s="1333"/>
      <c r="G10" s="1327" t="s">
        <v>785</v>
      </c>
      <c r="H10" s="1327"/>
      <c r="I10" s="1327"/>
      <c r="J10" s="1327"/>
      <c r="K10" s="1327"/>
      <c r="L10" s="1327"/>
      <c r="M10" s="1327"/>
      <c r="N10" s="1327"/>
      <c r="Z10" s="474" t="s">
        <v>785</v>
      </c>
    </row>
    <row r="11" spans="1:29" s="472" customFormat="1" ht="15" x14ac:dyDescent="0.25">
      <c r="A11" s="1333" t="s">
        <v>786</v>
      </c>
      <c r="B11" s="1333"/>
      <c r="C11" s="1333"/>
      <c r="D11" s="1333"/>
      <c r="E11" s="1333"/>
      <c r="F11" s="1333"/>
      <c r="G11" s="1327"/>
      <c r="H11" s="1327"/>
      <c r="I11" s="1327"/>
      <c r="J11" s="1327"/>
      <c r="K11" s="1327"/>
      <c r="L11" s="1327"/>
      <c r="M11" s="1327"/>
      <c r="N11" s="1327"/>
      <c r="AA11" s="474" t="s">
        <v>597</v>
      </c>
    </row>
    <row r="12" spans="1:29" s="472" customFormat="1" ht="3.75" customHeight="1" x14ac:dyDescent="0.25">
      <c r="A12" s="478"/>
      <c r="B12" s="473"/>
      <c r="C12" s="473"/>
      <c r="D12" s="473"/>
      <c r="E12" s="473"/>
      <c r="F12" s="479"/>
      <c r="G12" s="479"/>
      <c r="H12" s="479"/>
      <c r="I12" s="479"/>
      <c r="J12" s="479"/>
      <c r="K12" s="479"/>
      <c r="L12" s="479"/>
      <c r="M12" s="479"/>
      <c r="N12" s="479"/>
    </row>
    <row r="13" spans="1:29" s="472" customFormat="1" ht="15" x14ac:dyDescent="0.25">
      <c r="A13" s="1330" t="s">
        <v>1166</v>
      </c>
      <c r="B13" s="1330"/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0"/>
      <c r="N13" s="1330"/>
      <c r="AB13" s="474" t="s">
        <v>1166</v>
      </c>
    </row>
    <row r="14" spans="1:29" s="472" customFormat="1" ht="15" x14ac:dyDescent="0.25">
      <c r="A14" s="1295" t="s">
        <v>690</v>
      </c>
      <c r="B14" s="1295"/>
      <c r="C14" s="1295"/>
      <c r="D14" s="1295"/>
      <c r="E14" s="1295"/>
      <c r="F14" s="1295"/>
      <c r="G14" s="1295"/>
      <c r="H14" s="1295"/>
      <c r="I14" s="1295"/>
      <c r="J14" s="1295"/>
      <c r="K14" s="1295"/>
      <c r="L14" s="1295"/>
      <c r="M14" s="1295"/>
      <c r="N14" s="1295"/>
    </row>
    <row r="15" spans="1:29" s="472" customFormat="1" ht="5.25" customHeight="1" x14ac:dyDescent="0.25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</row>
    <row r="16" spans="1:29" s="472" customFormat="1" ht="15" x14ac:dyDescent="0.25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AC16" s="474" t="s">
        <v>597</v>
      </c>
    </row>
    <row r="17" spans="1:31" s="472" customFormat="1" ht="15" x14ac:dyDescent="0.25">
      <c r="A17" s="1295" t="s">
        <v>787</v>
      </c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</row>
    <row r="18" spans="1:31" s="472" customFormat="1" ht="21" customHeight="1" x14ac:dyDescent="0.25">
      <c r="A18" s="1331" t="s">
        <v>2500</v>
      </c>
      <c r="B18" s="1331"/>
      <c r="C18" s="1331"/>
      <c r="D18" s="1331"/>
      <c r="E18" s="1331"/>
      <c r="F18" s="1331"/>
      <c r="G18" s="1331"/>
      <c r="H18" s="1331"/>
      <c r="I18" s="1331"/>
      <c r="J18" s="1331"/>
      <c r="K18" s="1331"/>
      <c r="L18" s="1331"/>
      <c r="M18" s="1331"/>
      <c r="N18" s="1331"/>
    </row>
    <row r="19" spans="1:31" s="472" customFormat="1" ht="3.75" customHeight="1" x14ac:dyDescent="0.25">
      <c r="A19" s="587"/>
      <c r="B19" s="587"/>
      <c r="C19" s="587"/>
      <c r="D19" s="587"/>
      <c r="E19" s="587"/>
      <c r="F19" s="587"/>
      <c r="G19" s="587"/>
      <c r="H19" s="587"/>
      <c r="I19" s="587"/>
      <c r="J19" s="587"/>
      <c r="K19" s="587"/>
      <c r="L19" s="587"/>
      <c r="M19" s="587"/>
      <c r="N19" s="587"/>
    </row>
    <row r="20" spans="1:31" s="472" customFormat="1" ht="15" x14ac:dyDescent="0.25">
      <c r="A20" s="1332" t="s">
        <v>1170</v>
      </c>
      <c r="B20" s="1332"/>
      <c r="C20" s="1332"/>
      <c r="D20" s="1332"/>
      <c r="E20" s="1332"/>
      <c r="F20" s="1332"/>
      <c r="G20" s="1332"/>
      <c r="H20" s="1332"/>
      <c r="I20" s="1332"/>
      <c r="J20" s="1332"/>
      <c r="K20" s="1332"/>
      <c r="L20" s="1332"/>
      <c r="M20" s="1332"/>
      <c r="N20" s="1332"/>
      <c r="AD20" s="474" t="s">
        <v>1170</v>
      </c>
    </row>
    <row r="21" spans="1:31" s="472" customFormat="1" ht="12" customHeight="1" x14ac:dyDescent="0.25">
      <c r="A21" s="1295" t="s">
        <v>788</v>
      </c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</row>
    <row r="22" spans="1:31" s="472" customFormat="1" ht="12" customHeight="1" x14ac:dyDescent="0.25">
      <c r="A22" s="473" t="s">
        <v>789</v>
      </c>
      <c r="B22" s="724" t="s">
        <v>2501</v>
      </c>
      <c r="C22" s="470" t="s">
        <v>791</v>
      </c>
      <c r="D22" s="470"/>
      <c r="E22" s="470"/>
      <c r="F22" s="482"/>
      <c r="G22" s="482"/>
      <c r="H22" s="482"/>
      <c r="I22" s="482"/>
      <c r="J22" s="482"/>
      <c r="K22" s="482"/>
      <c r="L22" s="482"/>
      <c r="M22" s="482"/>
      <c r="N22" s="482"/>
    </row>
    <row r="23" spans="1:31" s="472" customFormat="1" ht="12" customHeight="1" x14ac:dyDescent="0.25">
      <c r="A23" s="473" t="s">
        <v>641</v>
      </c>
      <c r="B23" s="1326" t="s">
        <v>2502</v>
      </c>
      <c r="C23" s="1326"/>
      <c r="D23" s="1326"/>
      <c r="E23" s="1326"/>
      <c r="F23" s="1326"/>
      <c r="G23" s="482"/>
      <c r="H23" s="482"/>
      <c r="I23" s="482"/>
      <c r="J23" s="482"/>
      <c r="K23" s="482"/>
      <c r="L23" s="482"/>
      <c r="M23" s="482"/>
      <c r="N23" s="482"/>
    </row>
    <row r="24" spans="1:31" s="472" customFormat="1" ht="15" x14ac:dyDescent="0.25">
      <c r="A24" s="473"/>
      <c r="B24" s="1337" t="s">
        <v>793</v>
      </c>
      <c r="C24" s="1337"/>
      <c r="D24" s="1337"/>
      <c r="E24" s="1337"/>
      <c r="F24" s="1337"/>
      <c r="G24" s="483"/>
      <c r="H24" s="483"/>
      <c r="I24" s="483"/>
      <c r="J24" s="483"/>
      <c r="K24" s="483"/>
      <c r="L24" s="483"/>
      <c r="M24" s="484"/>
      <c r="N24" s="483"/>
    </row>
    <row r="25" spans="1:31" s="472" customFormat="1" ht="5.25" customHeight="1" x14ac:dyDescent="0.25">
      <c r="A25" s="473"/>
      <c r="B25" s="473"/>
      <c r="C25" s="473"/>
      <c r="D25" s="485"/>
      <c r="E25" s="485"/>
      <c r="F25" s="485"/>
      <c r="G25" s="485"/>
      <c r="H25" s="485"/>
      <c r="I25" s="485"/>
      <c r="J25" s="485"/>
      <c r="K25" s="485"/>
      <c r="L25" s="485"/>
      <c r="M25" s="483"/>
      <c r="N25" s="483"/>
    </row>
    <row r="26" spans="1:31" s="472" customFormat="1" ht="34.5" x14ac:dyDescent="0.25">
      <c r="A26" s="486" t="s">
        <v>2503</v>
      </c>
      <c r="B26" s="473"/>
      <c r="C26" s="473"/>
      <c r="D26" s="1338" t="s">
        <v>2504</v>
      </c>
      <c r="E26" s="1338"/>
      <c r="F26" s="1338"/>
      <c r="G26" s="725"/>
      <c r="H26" s="725"/>
      <c r="I26" s="725"/>
      <c r="J26" s="725"/>
      <c r="K26" s="725"/>
      <c r="L26" s="725"/>
      <c r="M26" s="725"/>
      <c r="N26" s="725"/>
      <c r="AE26" s="474" t="s">
        <v>2504</v>
      </c>
    </row>
    <row r="27" spans="1:31" s="472" customFormat="1" ht="7.5" customHeight="1" x14ac:dyDescent="0.25">
      <c r="A27" s="473"/>
      <c r="B27" s="487"/>
      <c r="C27" s="487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</row>
    <row r="28" spans="1:31" s="472" customFormat="1" ht="12" customHeight="1" x14ac:dyDescent="0.25">
      <c r="A28" s="486" t="s">
        <v>796</v>
      </c>
      <c r="B28" s="487"/>
      <c r="C28" s="726">
        <v>79184.009999999995</v>
      </c>
      <c r="D28" s="663" t="s">
        <v>2505</v>
      </c>
      <c r="E28" s="497" t="s">
        <v>797</v>
      </c>
      <c r="G28" s="487"/>
      <c r="H28" s="487"/>
      <c r="I28" s="487"/>
      <c r="J28" s="487"/>
      <c r="K28" s="487"/>
      <c r="L28" s="492"/>
      <c r="M28" s="492"/>
      <c r="N28" s="487"/>
    </row>
    <row r="29" spans="1:31" s="472" customFormat="1" ht="11.25" customHeight="1" x14ac:dyDescent="0.25">
      <c r="A29" s="473"/>
      <c r="B29" s="493" t="s">
        <v>798</v>
      </c>
      <c r="C29" s="727"/>
      <c r="D29" s="495"/>
      <c r="E29" s="497"/>
      <c r="G29" s="487"/>
    </row>
    <row r="30" spans="1:31" s="472" customFormat="1" ht="12" customHeight="1" x14ac:dyDescent="0.25">
      <c r="A30" s="473"/>
      <c r="B30" s="496" t="s">
        <v>799</v>
      </c>
      <c r="C30" s="726">
        <v>79184.009999999995</v>
      </c>
      <c r="D30" s="663" t="s">
        <v>2505</v>
      </c>
      <c r="E30" s="497" t="s">
        <v>797</v>
      </c>
      <c r="G30" s="487" t="s">
        <v>800</v>
      </c>
      <c r="I30" s="487"/>
      <c r="J30" s="487"/>
      <c r="K30" s="487"/>
      <c r="L30" s="726">
        <v>7942.69</v>
      </c>
      <c r="M30" s="728" t="s">
        <v>2506</v>
      </c>
      <c r="N30" s="497" t="s">
        <v>797</v>
      </c>
    </row>
    <row r="31" spans="1:31" s="472" customFormat="1" ht="12" customHeight="1" x14ac:dyDescent="0.25">
      <c r="A31" s="473"/>
      <c r="B31" s="496" t="s">
        <v>695</v>
      </c>
      <c r="C31" s="726">
        <v>0</v>
      </c>
      <c r="D31" s="729" t="s">
        <v>2507</v>
      </c>
      <c r="E31" s="497" t="s">
        <v>797</v>
      </c>
      <c r="G31" s="487" t="s">
        <v>802</v>
      </c>
      <c r="I31" s="487"/>
      <c r="J31" s="487"/>
      <c r="K31" s="487"/>
      <c r="L31" s="1339">
        <v>30345.68</v>
      </c>
      <c r="M31" s="1339"/>
      <c r="N31" s="497" t="s">
        <v>2508</v>
      </c>
    </row>
    <row r="32" spans="1:31" s="472" customFormat="1" ht="12" customHeight="1" x14ac:dyDescent="0.25">
      <c r="A32" s="473"/>
      <c r="B32" s="496" t="s">
        <v>696</v>
      </c>
      <c r="C32" s="726">
        <v>0</v>
      </c>
      <c r="D32" s="729" t="s">
        <v>2507</v>
      </c>
      <c r="E32" s="497" t="s">
        <v>797</v>
      </c>
      <c r="G32" s="487" t="s">
        <v>804</v>
      </c>
      <c r="I32" s="487"/>
      <c r="J32" s="487"/>
      <c r="K32" s="487"/>
      <c r="L32" s="1339">
        <v>11096.54</v>
      </c>
      <c r="M32" s="1339"/>
      <c r="N32" s="497" t="s">
        <v>2508</v>
      </c>
    </row>
    <row r="33" spans="1:39" s="472" customFormat="1" ht="12" customHeight="1" x14ac:dyDescent="0.25">
      <c r="A33" s="473"/>
      <c r="B33" s="496" t="s">
        <v>697</v>
      </c>
      <c r="C33" s="726">
        <v>0</v>
      </c>
      <c r="D33" s="663" t="s">
        <v>2507</v>
      </c>
      <c r="E33" s="497" t="s">
        <v>797</v>
      </c>
      <c r="G33" s="487"/>
      <c r="H33" s="487"/>
      <c r="I33" s="487"/>
      <c r="J33" s="487"/>
      <c r="K33" s="487"/>
      <c r="L33" s="1334" t="s">
        <v>461</v>
      </c>
      <c r="M33" s="1334"/>
      <c r="N33" s="487"/>
    </row>
    <row r="34" spans="1:39" s="472" customFormat="1" ht="7.5" customHeight="1" x14ac:dyDescent="0.25">
      <c r="A34" s="730"/>
    </row>
    <row r="35" spans="1:39" s="472" customFormat="1" ht="23.25" customHeight="1" x14ac:dyDescent="0.25">
      <c r="A35" s="1335" t="s">
        <v>5</v>
      </c>
      <c r="B35" s="1336" t="s">
        <v>680</v>
      </c>
      <c r="C35" s="1336" t="s">
        <v>533</v>
      </c>
      <c r="D35" s="1336"/>
      <c r="E35" s="1336"/>
      <c r="F35" s="1336" t="s">
        <v>455</v>
      </c>
      <c r="G35" s="1336" t="s">
        <v>805</v>
      </c>
      <c r="H35" s="1336"/>
      <c r="I35" s="1336"/>
      <c r="J35" s="1336" t="s">
        <v>2509</v>
      </c>
      <c r="K35" s="1336"/>
      <c r="L35" s="1336"/>
      <c r="M35" s="1336" t="s">
        <v>2510</v>
      </c>
      <c r="N35" s="1336" t="s">
        <v>2511</v>
      </c>
    </row>
    <row r="36" spans="1:39" s="472" customFormat="1" ht="28.5" customHeight="1" x14ac:dyDescent="0.25">
      <c r="A36" s="1335"/>
      <c r="B36" s="1336"/>
      <c r="C36" s="1336"/>
      <c r="D36" s="1336"/>
      <c r="E36" s="1336"/>
      <c r="F36" s="1336"/>
      <c r="G36" s="1336"/>
      <c r="H36" s="1336"/>
      <c r="I36" s="1336"/>
      <c r="J36" s="1336"/>
      <c r="K36" s="1336"/>
      <c r="L36" s="1336"/>
      <c r="M36" s="1336"/>
      <c r="N36" s="1336"/>
    </row>
    <row r="37" spans="1:39" s="472" customFormat="1" ht="22.5" x14ac:dyDescent="0.25">
      <c r="A37" s="1335"/>
      <c r="B37" s="1336"/>
      <c r="C37" s="1336"/>
      <c r="D37" s="1336"/>
      <c r="E37" s="1336"/>
      <c r="F37" s="1336"/>
      <c r="G37" s="731" t="s">
        <v>1193</v>
      </c>
      <c r="H37" s="731" t="s">
        <v>808</v>
      </c>
      <c r="I37" s="731" t="s">
        <v>809</v>
      </c>
      <c r="J37" s="731" t="s">
        <v>1193</v>
      </c>
      <c r="K37" s="731" t="s">
        <v>808</v>
      </c>
      <c r="L37" s="731" t="s">
        <v>698</v>
      </c>
      <c r="M37" s="1336"/>
      <c r="N37" s="1336"/>
    </row>
    <row r="38" spans="1:39" s="472" customFormat="1" ht="15" x14ac:dyDescent="0.25">
      <c r="A38" s="732">
        <v>1</v>
      </c>
      <c r="B38" s="733">
        <v>2</v>
      </c>
      <c r="C38" s="1343">
        <v>3</v>
      </c>
      <c r="D38" s="1343"/>
      <c r="E38" s="1343"/>
      <c r="F38" s="733">
        <v>4</v>
      </c>
      <c r="G38" s="733">
        <v>5</v>
      </c>
      <c r="H38" s="733">
        <v>6</v>
      </c>
      <c r="I38" s="733">
        <v>7</v>
      </c>
      <c r="J38" s="733">
        <v>8</v>
      </c>
      <c r="K38" s="733">
        <v>9</v>
      </c>
      <c r="L38" s="733">
        <v>10</v>
      </c>
      <c r="M38" s="733">
        <v>11</v>
      </c>
      <c r="N38" s="733">
        <v>12</v>
      </c>
    </row>
    <row r="39" spans="1:39" s="472" customFormat="1" ht="15" x14ac:dyDescent="0.25">
      <c r="A39" s="1344" t="s">
        <v>1194</v>
      </c>
      <c r="B39" s="1345"/>
      <c r="C39" s="1345"/>
      <c r="D39" s="1345"/>
      <c r="E39" s="1345"/>
      <c r="F39" s="1345"/>
      <c r="G39" s="1345"/>
      <c r="H39" s="1345"/>
      <c r="I39" s="1345"/>
      <c r="J39" s="1345"/>
      <c r="K39" s="1345"/>
      <c r="L39" s="1345"/>
      <c r="M39" s="1345"/>
      <c r="N39" s="1346"/>
      <c r="AF39" s="734" t="s">
        <v>1194</v>
      </c>
    </row>
    <row r="40" spans="1:39" s="472" customFormat="1" ht="15" x14ac:dyDescent="0.25">
      <c r="A40" s="1347" t="s">
        <v>1195</v>
      </c>
      <c r="B40" s="1348"/>
      <c r="C40" s="1348"/>
      <c r="D40" s="1348"/>
      <c r="E40" s="1348"/>
      <c r="F40" s="1348"/>
      <c r="G40" s="1348"/>
      <c r="H40" s="1348"/>
      <c r="I40" s="1348"/>
      <c r="J40" s="1348"/>
      <c r="K40" s="1348"/>
      <c r="L40" s="1348"/>
      <c r="M40" s="1348"/>
      <c r="N40" s="1349"/>
      <c r="AF40" s="734"/>
      <c r="AG40" s="499" t="s">
        <v>1195</v>
      </c>
    </row>
    <row r="41" spans="1:39" s="472" customFormat="1" ht="15" x14ac:dyDescent="0.25">
      <c r="A41" s="1350" t="s">
        <v>1196</v>
      </c>
      <c r="B41" s="1351"/>
      <c r="C41" s="1351"/>
      <c r="D41" s="1351"/>
      <c r="E41" s="1351"/>
      <c r="F41" s="1351"/>
      <c r="G41" s="1351"/>
      <c r="H41" s="1351"/>
      <c r="I41" s="1351"/>
      <c r="J41" s="1351"/>
      <c r="K41" s="1351"/>
      <c r="L41" s="1351"/>
      <c r="M41" s="1351"/>
      <c r="N41" s="1352"/>
      <c r="AF41" s="734"/>
      <c r="AG41" s="499"/>
      <c r="AH41" s="509" t="s">
        <v>1196</v>
      </c>
    </row>
    <row r="42" spans="1:39" s="472" customFormat="1" ht="23.25" x14ac:dyDescent="0.25">
      <c r="A42" s="500" t="s">
        <v>190</v>
      </c>
      <c r="B42" s="586" t="s">
        <v>2512</v>
      </c>
      <c r="C42" s="1353" t="s">
        <v>2513</v>
      </c>
      <c r="D42" s="1353"/>
      <c r="E42" s="1353"/>
      <c r="F42" s="501" t="s">
        <v>2514</v>
      </c>
      <c r="G42" s="502">
        <v>2.2435</v>
      </c>
      <c r="H42" s="503">
        <v>1</v>
      </c>
      <c r="I42" s="735">
        <v>2.2435</v>
      </c>
      <c r="J42" s="505"/>
      <c r="K42" s="502"/>
      <c r="L42" s="505"/>
      <c r="M42" s="502"/>
      <c r="N42" s="506"/>
      <c r="AF42" s="734"/>
      <c r="AG42" s="499"/>
      <c r="AI42" s="499" t="s">
        <v>2513</v>
      </c>
    </row>
    <row r="43" spans="1:39" s="472" customFormat="1" ht="33.75" x14ac:dyDescent="0.25">
      <c r="A43" s="507"/>
      <c r="B43" s="508" t="s">
        <v>1670</v>
      </c>
      <c r="C43" s="1340" t="s">
        <v>1671</v>
      </c>
      <c r="D43" s="1340"/>
      <c r="E43" s="1340"/>
      <c r="F43" s="1340"/>
      <c r="G43" s="1340"/>
      <c r="H43" s="1340"/>
      <c r="I43" s="1340"/>
      <c r="J43" s="1340"/>
      <c r="K43" s="1340"/>
      <c r="L43" s="1340"/>
      <c r="M43" s="1340"/>
      <c r="N43" s="1341"/>
      <c r="AF43" s="734"/>
      <c r="AG43" s="499"/>
      <c r="AI43" s="499"/>
      <c r="AJ43" s="509" t="s">
        <v>1671</v>
      </c>
    </row>
    <row r="44" spans="1:39" s="472" customFormat="1" ht="15" x14ac:dyDescent="0.25">
      <c r="A44" s="736"/>
      <c r="B44" s="508" t="s">
        <v>651</v>
      </c>
      <c r="C44" s="1300" t="s">
        <v>712</v>
      </c>
      <c r="D44" s="1300"/>
      <c r="E44" s="1300"/>
      <c r="F44" s="737"/>
      <c r="G44" s="582"/>
      <c r="H44" s="582"/>
      <c r="I44" s="582"/>
      <c r="J44" s="523">
        <v>12958.34</v>
      </c>
      <c r="K44" s="529">
        <v>1.5</v>
      </c>
      <c r="L44" s="523">
        <v>43608.05</v>
      </c>
      <c r="M44" s="524">
        <v>10.92</v>
      </c>
      <c r="N44" s="738">
        <v>476199.91</v>
      </c>
      <c r="AF44" s="734"/>
      <c r="AG44" s="499"/>
      <c r="AI44" s="499"/>
      <c r="AK44" s="509" t="s">
        <v>712</v>
      </c>
    </row>
    <row r="45" spans="1:39" s="472" customFormat="1" ht="15" x14ac:dyDescent="0.25">
      <c r="A45" s="736"/>
      <c r="B45" s="508" t="s">
        <v>652</v>
      </c>
      <c r="C45" s="1300" t="s">
        <v>2515</v>
      </c>
      <c r="D45" s="1300"/>
      <c r="E45" s="1300"/>
      <c r="F45" s="737"/>
      <c r="G45" s="582"/>
      <c r="H45" s="582"/>
      <c r="I45" s="582"/>
      <c r="J45" s="528">
        <v>268.47000000000003</v>
      </c>
      <c r="K45" s="529">
        <v>1.5</v>
      </c>
      <c r="L45" s="528">
        <v>903.47</v>
      </c>
      <c r="M45" s="524">
        <v>27.32</v>
      </c>
      <c r="N45" s="738">
        <v>24682.799999999999</v>
      </c>
      <c r="AF45" s="734"/>
      <c r="AG45" s="499"/>
      <c r="AI45" s="499"/>
      <c r="AK45" s="509" t="s">
        <v>2515</v>
      </c>
    </row>
    <row r="46" spans="1:39" s="472" customFormat="1" ht="15" x14ac:dyDescent="0.25">
      <c r="A46" s="739"/>
      <c r="B46" s="508"/>
      <c r="C46" s="1300" t="s">
        <v>2516</v>
      </c>
      <c r="D46" s="1300"/>
      <c r="E46" s="1300"/>
      <c r="F46" s="737" t="s">
        <v>822</v>
      </c>
      <c r="G46" s="524">
        <v>16.329999999999998</v>
      </c>
      <c r="H46" s="529">
        <v>1.5</v>
      </c>
      <c r="I46" s="740">
        <v>54.954532499999999</v>
      </c>
      <c r="J46" s="519"/>
      <c r="K46" s="582"/>
      <c r="L46" s="519"/>
      <c r="M46" s="582"/>
      <c r="N46" s="741"/>
      <c r="AF46" s="734"/>
      <c r="AG46" s="499"/>
      <c r="AI46" s="499"/>
      <c r="AL46" s="509" t="s">
        <v>2516</v>
      </c>
    </row>
    <row r="47" spans="1:39" s="472" customFormat="1" ht="15" x14ac:dyDescent="0.25">
      <c r="A47" s="736"/>
      <c r="B47" s="508"/>
      <c r="C47" s="1342" t="s">
        <v>2517</v>
      </c>
      <c r="D47" s="1342"/>
      <c r="E47" s="1342"/>
      <c r="F47" s="742"/>
      <c r="G47" s="581"/>
      <c r="H47" s="581"/>
      <c r="I47" s="581"/>
      <c r="J47" s="743">
        <v>12958.34</v>
      </c>
      <c r="K47" s="581"/>
      <c r="L47" s="743">
        <v>43608.05</v>
      </c>
      <c r="M47" s="581"/>
      <c r="N47" s="744">
        <v>476199.91</v>
      </c>
      <c r="AF47" s="734"/>
      <c r="AG47" s="499"/>
      <c r="AI47" s="499"/>
      <c r="AM47" s="509" t="s">
        <v>2517</v>
      </c>
    </row>
    <row r="48" spans="1:39" s="472" customFormat="1" ht="15" x14ac:dyDescent="0.25">
      <c r="A48" s="739"/>
      <c r="B48" s="508"/>
      <c r="C48" s="1300" t="s">
        <v>882</v>
      </c>
      <c r="D48" s="1300"/>
      <c r="E48" s="1300"/>
      <c r="F48" s="737"/>
      <c r="G48" s="582"/>
      <c r="H48" s="582"/>
      <c r="I48" s="582"/>
      <c r="J48" s="519"/>
      <c r="K48" s="582"/>
      <c r="L48" s="528">
        <v>903.47</v>
      </c>
      <c r="M48" s="582"/>
      <c r="N48" s="738">
        <v>24682.799999999999</v>
      </c>
      <c r="AF48" s="734"/>
      <c r="AG48" s="499"/>
      <c r="AI48" s="499"/>
      <c r="AL48" s="509" t="s">
        <v>882</v>
      </c>
    </row>
    <row r="49" spans="1:40" s="472" customFormat="1" ht="34.5" x14ac:dyDescent="0.25">
      <c r="A49" s="739"/>
      <c r="B49" s="508" t="s">
        <v>2518</v>
      </c>
      <c r="C49" s="1300" t="s">
        <v>2519</v>
      </c>
      <c r="D49" s="1300"/>
      <c r="E49" s="1300"/>
      <c r="F49" s="737" t="s">
        <v>648</v>
      </c>
      <c r="G49" s="745">
        <v>89</v>
      </c>
      <c r="H49" s="582"/>
      <c r="I49" s="745">
        <v>89</v>
      </c>
      <c r="J49" s="519"/>
      <c r="K49" s="582"/>
      <c r="L49" s="528">
        <v>804.09</v>
      </c>
      <c r="M49" s="582"/>
      <c r="N49" s="738">
        <v>21967.69</v>
      </c>
      <c r="AF49" s="734"/>
      <c r="AG49" s="499"/>
      <c r="AI49" s="499"/>
      <c r="AL49" s="509" t="s">
        <v>2519</v>
      </c>
    </row>
    <row r="50" spans="1:40" s="472" customFormat="1" ht="34.5" x14ac:dyDescent="0.25">
      <c r="A50" s="739"/>
      <c r="B50" s="508" t="s">
        <v>2520</v>
      </c>
      <c r="C50" s="1300" t="s">
        <v>2521</v>
      </c>
      <c r="D50" s="1300"/>
      <c r="E50" s="1300"/>
      <c r="F50" s="737" t="s">
        <v>648</v>
      </c>
      <c r="G50" s="745">
        <v>41</v>
      </c>
      <c r="H50" s="582"/>
      <c r="I50" s="745">
        <v>41</v>
      </c>
      <c r="J50" s="519"/>
      <c r="K50" s="582"/>
      <c r="L50" s="528">
        <v>370.42</v>
      </c>
      <c r="M50" s="582"/>
      <c r="N50" s="738">
        <v>10119.950000000001</v>
      </c>
      <c r="AF50" s="734"/>
      <c r="AG50" s="499"/>
      <c r="AI50" s="499"/>
      <c r="AL50" s="509" t="s">
        <v>2521</v>
      </c>
    </row>
    <row r="51" spans="1:40" s="472" customFormat="1" ht="15" x14ac:dyDescent="0.25">
      <c r="A51" s="544"/>
      <c r="B51" s="585"/>
      <c r="C51" s="1353" t="s">
        <v>887</v>
      </c>
      <c r="D51" s="1353"/>
      <c r="E51" s="1353"/>
      <c r="F51" s="501"/>
      <c r="G51" s="502"/>
      <c r="H51" s="502"/>
      <c r="I51" s="502"/>
      <c r="J51" s="505"/>
      <c r="K51" s="502"/>
      <c r="L51" s="542">
        <v>44782.559999999998</v>
      </c>
      <c r="M51" s="581"/>
      <c r="N51" s="543">
        <v>508287.55</v>
      </c>
      <c r="AF51" s="734"/>
      <c r="AG51" s="499"/>
      <c r="AI51" s="499"/>
      <c r="AN51" s="499" t="s">
        <v>887</v>
      </c>
    </row>
    <row r="52" spans="1:40" s="472" customFormat="1" ht="45.75" x14ac:dyDescent="0.25">
      <c r="A52" s="500" t="s">
        <v>651</v>
      </c>
      <c r="B52" s="586" t="s">
        <v>2522</v>
      </c>
      <c r="C52" s="1353" t="s">
        <v>2523</v>
      </c>
      <c r="D52" s="1353"/>
      <c r="E52" s="1353"/>
      <c r="F52" s="501" t="s">
        <v>2524</v>
      </c>
      <c r="G52" s="502">
        <v>3.0450000000000001E-2</v>
      </c>
      <c r="H52" s="503">
        <v>1</v>
      </c>
      <c r="I52" s="559">
        <v>3.0450000000000001E-2</v>
      </c>
      <c r="J52" s="505"/>
      <c r="K52" s="502"/>
      <c r="L52" s="505"/>
      <c r="M52" s="502"/>
      <c r="N52" s="506"/>
      <c r="AF52" s="734"/>
      <c r="AG52" s="499"/>
      <c r="AI52" s="499" t="s">
        <v>2523</v>
      </c>
      <c r="AN52" s="499"/>
    </row>
    <row r="53" spans="1:40" s="472" customFormat="1" ht="33.75" x14ac:dyDescent="0.25">
      <c r="A53" s="507"/>
      <c r="B53" s="508" t="s">
        <v>1670</v>
      </c>
      <c r="C53" s="1340" t="s">
        <v>1671</v>
      </c>
      <c r="D53" s="1340"/>
      <c r="E53" s="1340"/>
      <c r="F53" s="1340"/>
      <c r="G53" s="1340"/>
      <c r="H53" s="1340"/>
      <c r="I53" s="1340"/>
      <c r="J53" s="1340"/>
      <c r="K53" s="1340"/>
      <c r="L53" s="1340"/>
      <c r="M53" s="1340"/>
      <c r="N53" s="1341"/>
      <c r="AF53" s="734"/>
      <c r="AG53" s="499"/>
      <c r="AI53" s="499"/>
      <c r="AJ53" s="509" t="s">
        <v>1671</v>
      </c>
      <c r="AN53" s="499"/>
    </row>
    <row r="54" spans="1:40" s="472" customFormat="1" ht="15" x14ac:dyDescent="0.25">
      <c r="A54" s="736"/>
      <c r="B54" s="508" t="s">
        <v>651</v>
      </c>
      <c r="C54" s="1300" t="s">
        <v>712</v>
      </c>
      <c r="D54" s="1300"/>
      <c r="E54" s="1300"/>
      <c r="F54" s="737"/>
      <c r="G54" s="582"/>
      <c r="H54" s="582"/>
      <c r="I54" s="582"/>
      <c r="J54" s="523">
        <v>7500</v>
      </c>
      <c r="K54" s="529">
        <v>1.5</v>
      </c>
      <c r="L54" s="528">
        <v>342.56</v>
      </c>
      <c r="M54" s="524">
        <v>10.92</v>
      </c>
      <c r="N54" s="738">
        <v>3740.76</v>
      </c>
      <c r="AF54" s="734"/>
      <c r="AG54" s="499"/>
      <c r="AI54" s="499"/>
      <c r="AK54" s="509" t="s">
        <v>712</v>
      </c>
      <c r="AN54" s="499"/>
    </row>
    <row r="55" spans="1:40" s="472" customFormat="1" ht="15" x14ac:dyDescent="0.25">
      <c r="A55" s="736"/>
      <c r="B55" s="508" t="s">
        <v>652</v>
      </c>
      <c r="C55" s="1300" t="s">
        <v>2515</v>
      </c>
      <c r="D55" s="1300"/>
      <c r="E55" s="1300"/>
      <c r="F55" s="737"/>
      <c r="G55" s="582"/>
      <c r="H55" s="582"/>
      <c r="I55" s="582"/>
      <c r="J55" s="523">
        <v>1012.5</v>
      </c>
      <c r="K55" s="529">
        <v>1.5</v>
      </c>
      <c r="L55" s="528">
        <v>46.25</v>
      </c>
      <c r="M55" s="524">
        <v>27.32</v>
      </c>
      <c r="N55" s="738">
        <v>1263.55</v>
      </c>
      <c r="AF55" s="734"/>
      <c r="AG55" s="499"/>
      <c r="AI55" s="499"/>
      <c r="AK55" s="509" t="s">
        <v>2515</v>
      </c>
      <c r="AN55" s="499"/>
    </row>
    <row r="56" spans="1:40" s="472" customFormat="1" ht="15" x14ac:dyDescent="0.25">
      <c r="A56" s="739"/>
      <c r="B56" s="508"/>
      <c r="C56" s="1300" t="s">
        <v>2516</v>
      </c>
      <c r="D56" s="1300"/>
      <c r="E56" s="1300"/>
      <c r="F56" s="737" t="s">
        <v>822</v>
      </c>
      <c r="G56" s="745">
        <v>75</v>
      </c>
      <c r="H56" s="529">
        <v>1.5</v>
      </c>
      <c r="I56" s="746">
        <v>3.4256250000000001</v>
      </c>
      <c r="J56" s="519"/>
      <c r="K56" s="582"/>
      <c r="L56" s="519"/>
      <c r="M56" s="582"/>
      <c r="N56" s="741"/>
      <c r="AF56" s="734"/>
      <c r="AG56" s="499"/>
      <c r="AI56" s="499"/>
      <c r="AL56" s="509" t="s">
        <v>2516</v>
      </c>
      <c r="AN56" s="499"/>
    </row>
    <row r="57" spans="1:40" s="472" customFormat="1" ht="15" x14ac:dyDescent="0.25">
      <c r="A57" s="736"/>
      <c r="B57" s="508"/>
      <c r="C57" s="1342" t="s">
        <v>2517</v>
      </c>
      <c r="D57" s="1342"/>
      <c r="E57" s="1342"/>
      <c r="F57" s="742"/>
      <c r="G57" s="581"/>
      <c r="H57" s="581"/>
      <c r="I57" s="581"/>
      <c r="J57" s="743">
        <v>7500</v>
      </c>
      <c r="K57" s="581"/>
      <c r="L57" s="747">
        <v>342.56</v>
      </c>
      <c r="M57" s="581"/>
      <c r="N57" s="744">
        <v>3740.76</v>
      </c>
      <c r="AF57" s="734"/>
      <c r="AG57" s="499"/>
      <c r="AI57" s="499"/>
      <c r="AM57" s="509" t="s">
        <v>2517</v>
      </c>
      <c r="AN57" s="499"/>
    </row>
    <row r="58" spans="1:40" s="472" customFormat="1" ht="15" x14ac:dyDescent="0.25">
      <c r="A58" s="739"/>
      <c r="B58" s="508"/>
      <c r="C58" s="1300" t="s">
        <v>882</v>
      </c>
      <c r="D58" s="1300"/>
      <c r="E58" s="1300"/>
      <c r="F58" s="737"/>
      <c r="G58" s="582"/>
      <c r="H58" s="582"/>
      <c r="I58" s="582"/>
      <c r="J58" s="519"/>
      <c r="K58" s="582"/>
      <c r="L58" s="528">
        <v>46.25</v>
      </c>
      <c r="M58" s="582"/>
      <c r="N58" s="738">
        <v>1263.55</v>
      </c>
      <c r="AF58" s="734"/>
      <c r="AG58" s="499"/>
      <c r="AI58" s="499"/>
      <c r="AL58" s="509" t="s">
        <v>882</v>
      </c>
      <c r="AN58" s="499"/>
    </row>
    <row r="59" spans="1:40" s="472" customFormat="1" ht="23.25" x14ac:dyDescent="0.25">
      <c r="A59" s="739"/>
      <c r="B59" s="508" t="s">
        <v>2525</v>
      </c>
      <c r="C59" s="1300" t="s">
        <v>2526</v>
      </c>
      <c r="D59" s="1300"/>
      <c r="E59" s="1300"/>
      <c r="F59" s="737" t="s">
        <v>648</v>
      </c>
      <c r="G59" s="745">
        <v>92</v>
      </c>
      <c r="H59" s="582"/>
      <c r="I59" s="745">
        <v>92</v>
      </c>
      <c r="J59" s="519"/>
      <c r="K59" s="582"/>
      <c r="L59" s="528">
        <v>42.55</v>
      </c>
      <c r="M59" s="582"/>
      <c r="N59" s="738">
        <v>1162.47</v>
      </c>
      <c r="AF59" s="734"/>
      <c r="AG59" s="499"/>
      <c r="AI59" s="499"/>
      <c r="AL59" s="509" t="s">
        <v>2526</v>
      </c>
      <c r="AN59" s="499"/>
    </row>
    <row r="60" spans="1:40" s="472" customFormat="1" ht="23.25" x14ac:dyDescent="0.25">
      <c r="A60" s="739"/>
      <c r="B60" s="508" t="s">
        <v>2527</v>
      </c>
      <c r="C60" s="1300" t="s">
        <v>2528</v>
      </c>
      <c r="D60" s="1300"/>
      <c r="E60" s="1300"/>
      <c r="F60" s="737" t="s">
        <v>648</v>
      </c>
      <c r="G60" s="745">
        <v>46</v>
      </c>
      <c r="H60" s="582"/>
      <c r="I60" s="745">
        <v>46</v>
      </c>
      <c r="J60" s="519"/>
      <c r="K60" s="582"/>
      <c r="L60" s="528">
        <v>21.28</v>
      </c>
      <c r="M60" s="582"/>
      <c r="N60" s="748">
        <v>581.23</v>
      </c>
      <c r="AF60" s="734"/>
      <c r="AG60" s="499"/>
      <c r="AI60" s="499"/>
      <c r="AL60" s="509" t="s">
        <v>2528</v>
      </c>
      <c r="AN60" s="499"/>
    </row>
    <row r="61" spans="1:40" s="472" customFormat="1" ht="15" x14ac:dyDescent="0.25">
      <c r="A61" s="544"/>
      <c r="B61" s="585"/>
      <c r="C61" s="1353" t="s">
        <v>887</v>
      </c>
      <c r="D61" s="1353"/>
      <c r="E61" s="1353"/>
      <c r="F61" s="501"/>
      <c r="G61" s="502"/>
      <c r="H61" s="502"/>
      <c r="I61" s="502"/>
      <c r="J61" s="505"/>
      <c r="K61" s="502"/>
      <c r="L61" s="545">
        <v>406.39</v>
      </c>
      <c r="M61" s="581"/>
      <c r="N61" s="543">
        <v>5484.46</v>
      </c>
      <c r="AF61" s="734"/>
      <c r="AG61" s="499"/>
      <c r="AI61" s="499"/>
      <c r="AN61" s="499" t="s">
        <v>887</v>
      </c>
    </row>
    <row r="62" spans="1:40" s="472" customFormat="1" ht="45.75" x14ac:dyDescent="0.25">
      <c r="A62" s="500" t="s">
        <v>652</v>
      </c>
      <c r="B62" s="586" t="s">
        <v>2529</v>
      </c>
      <c r="C62" s="1353" t="s">
        <v>2530</v>
      </c>
      <c r="D62" s="1353"/>
      <c r="E62" s="1353"/>
      <c r="F62" s="501" t="s">
        <v>2531</v>
      </c>
      <c r="G62" s="502">
        <v>62.726999999999997</v>
      </c>
      <c r="H62" s="503">
        <v>1</v>
      </c>
      <c r="I62" s="749">
        <v>62.726999999999997</v>
      </c>
      <c r="J62" s="545">
        <v>2.91</v>
      </c>
      <c r="K62" s="502"/>
      <c r="L62" s="545">
        <v>182.54</v>
      </c>
      <c r="M62" s="750">
        <v>10.92</v>
      </c>
      <c r="N62" s="543">
        <v>1993.34</v>
      </c>
      <c r="AF62" s="734"/>
      <c r="AG62" s="499"/>
      <c r="AI62" s="499" t="s">
        <v>2530</v>
      </c>
      <c r="AN62" s="499"/>
    </row>
    <row r="63" spans="1:40" s="472" customFormat="1" ht="15" x14ac:dyDescent="0.25">
      <c r="A63" s="544"/>
      <c r="B63" s="585"/>
      <c r="C63" s="1353" t="s">
        <v>887</v>
      </c>
      <c r="D63" s="1353"/>
      <c r="E63" s="1353"/>
      <c r="F63" s="501"/>
      <c r="G63" s="502"/>
      <c r="H63" s="502"/>
      <c r="I63" s="502"/>
      <c r="J63" s="505"/>
      <c r="K63" s="502"/>
      <c r="L63" s="545">
        <v>182.54</v>
      </c>
      <c r="M63" s="581"/>
      <c r="N63" s="543">
        <v>1993.34</v>
      </c>
      <c r="AF63" s="734"/>
      <c r="AG63" s="499"/>
      <c r="AI63" s="499"/>
      <c r="AN63" s="499" t="s">
        <v>887</v>
      </c>
    </row>
    <row r="64" spans="1:40" s="472" customFormat="1" ht="15" x14ac:dyDescent="0.25">
      <c r="A64" s="500" t="s">
        <v>232</v>
      </c>
      <c r="B64" s="586" t="s">
        <v>2532</v>
      </c>
      <c r="C64" s="1353" t="s">
        <v>2533</v>
      </c>
      <c r="D64" s="1353"/>
      <c r="E64" s="1353"/>
      <c r="F64" s="501" t="s">
        <v>2524</v>
      </c>
      <c r="G64" s="502">
        <v>3.0450000000000001E-2</v>
      </c>
      <c r="H64" s="503">
        <v>1</v>
      </c>
      <c r="I64" s="559">
        <v>3.0450000000000001E-2</v>
      </c>
      <c r="J64" s="505"/>
      <c r="K64" s="502"/>
      <c r="L64" s="505"/>
      <c r="M64" s="502"/>
      <c r="N64" s="506"/>
      <c r="AF64" s="734"/>
      <c r="AG64" s="499"/>
      <c r="AI64" s="499" t="s">
        <v>2533</v>
      </c>
      <c r="AN64" s="499"/>
    </row>
    <row r="65" spans="1:40" s="472" customFormat="1" ht="33.75" x14ac:dyDescent="0.25">
      <c r="A65" s="507"/>
      <c r="B65" s="508" t="s">
        <v>1670</v>
      </c>
      <c r="C65" s="1340" t="s">
        <v>1671</v>
      </c>
      <c r="D65" s="1340"/>
      <c r="E65" s="1340"/>
      <c r="F65" s="1340"/>
      <c r="G65" s="1340"/>
      <c r="H65" s="1340"/>
      <c r="I65" s="1340"/>
      <c r="J65" s="1340"/>
      <c r="K65" s="1340"/>
      <c r="L65" s="1340"/>
      <c r="M65" s="1340"/>
      <c r="N65" s="1341"/>
      <c r="AF65" s="734"/>
      <c r="AG65" s="499"/>
      <c r="AI65" s="499"/>
      <c r="AJ65" s="509" t="s">
        <v>1671</v>
      </c>
      <c r="AN65" s="499"/>
    </row>
    <row r="66" spans="1:40" s="472" customFormat="1" ht="15" x14ac:dyDescent="0.25">
      <c r="A66" s="736"/>
      <c r="B66" s="508" t="s">
        <v>651</v>
      </c>
      <c r="C66" s="1300" t="s">
        <v>712</v>
      </c>
      <c r="D66" s="1300"/>
      <c r="E66" s="1300"/>
      <c r="F66" s="737"/>
      <c r="G66" s="582"/>
      <c r="H66" s="582"/>
      <c r="I66" s="582"/>
      <c r="J66" s="528">
        <v>902.44</v>
      </c>
      <c r="K66" s="529">
        <v>1.5</v>
      </c>
      <c r="L66" s="528">
        <v>41.22</v>
      </c>
      <c r="M66" s="524">
        <v>10.92</v>
      </c>
      <c r="N66" s="748">
        <v>450.12</v>
      </c>
      <c r="AF66" s="734"/>
      <c r="AG66" s="499"/>
      <c r="AI66" s="499"/>
      <c r="AK66" s="509" t="s">
        <v>712</v>
      </c>
      <c r="AN66" s="499"/>
    </row>
    <row r="67" spans="1:40" s="472" customFormat="1" ht="15" x14ac:dyDescent="0.25">
      <c r="A67" s="736"/>
      <c r="B67" s="508" t="s">
        <v>652</v>
      </c>
      <c r="C67" s="1300" t="s">
        <v>2515</v>
      </c>
      <c r="D67" s="1300"/>
      <c r="E67" s="1300"/>
      <c r="F67" s="737"/>
      <c r="G67" s="582"/>
      <c r="H67" s="582"/>
      <c r="I67" s="582"/>
      <c r="J67" s="528">
        <v>153.71</v>
      </c>
      <c r="K67" s="529">
        <v>1.5</v>
      </c>
      <c r="L67" s="528">
        <v>7.02</v>
      </c>
      <c r="M67" s="524">
        <v>27.32</v>
      </c>
      <c r="N67" s="748">
        <v>191.79</v>
      </c>
      <c r="AF67" s="734"/>
      <c r="AG67" s="499"/>
      <c r="AI67" s="499"/>
      <c r="AK67" s="509" t="s">
        <v>2515</v>
      </c>
      <c r="AN67" s="499"/>
    </row>
    <row r="68" spans="1:40" s="472" customFormat="1" ht="15" x14ac:dyDescent="0.25">
      <c r="A68" s="736"/>
      <c r="B68" s="508" t="s">
        <v>232</v>
      </c>
      <c r="C68" s="1300" t="s">
        <v>844</v>
      </c>
      <c r="D68" s="1300"/>
      <c r="E68" s="1300"/>
      <c r="F68" s="737"/>
      <c r="G68" s="582"/>
      <c r="H68" s="582"/>
      <c r="I68" s="582"/>
      <c r="J68" s="528">
        <v>8.67</v>
      </c>
      <c r="K68" s="582"/>
      <c r="L68" s="528">
        <v>0.26</v>
      </c>
      <c r="M68" s="524">
        <v>7.72</v>
      </c>
      <c r="N68" s="748">
        <v>2.0099999999999998</v>
      </c>
      <c r="AF68" s="734"/>
      <c r="AG68" s="499"/>
      <c r="AI68" s="499"/>
      <c r="AK68" s="509" t="s">
        <v>844</v>
      </c>
      <c r="AN68" s="499"/>
    </row>
    <row r="69" spans="1:40" s="472" customFormat="1" ht="15" x14ac:dyDescent="0.25">
      <c r="A69" s="739"/>
      <c r="B69" s="508"/>
      <c r="C69" s="1300" t="s">
        <v>2516</v>
      </c>
      <c r="D69" s="1300"/>
      <c r="E69" s="1300"/>
      <c r="F69" s="737" t="s">
        <v>822</v>
      </c>
      <c r="G69" s="529">
        <v>11.4</v>
      </c>
      <c r="H69" s="529">
        <v>1.5</v>
      </c>
      <c r="I69" s="746">
        <v>0.52069500000000002</v>
      </c>
      <c r="J69" s="519"/>
      <c r="K69" s="582"/>
      <c r="L69" s="519"/>
      <c r="M69" s="582"/>
      <c r="N69" s="741"/>
      <c r="AF69" s="734"/>
      <c r="AG69" s="499"/>
      <c r="AI69" s="499"/>
      <c r="AL69" s="509" t="s">
        <v>2516</v>
      </c>
      <c r="AN69" s="499"/>
    </row>
    <row r="70" spans="1:40" s="472" customFormat="1" ht="15" x14ac:dyDescent="0.25">
      <c r="A70" s="736"/>
      <c r="B70" s="508"/>
      <c r="C70" s="1342" t="s">
        <v>2517</v>
      </c>
      <c r="D70" s="1342"/>
      <c r="E70" s="1342"/>
      <c r="F70" s="742"/>
      <c r="G70" s="581"/>
      <c r="H70" s="581"/>
      <c r="I70" s="581"/>
      <c r="J70" s="747">
        <v>911.11</v>
      </c>
      <c r="K70" s="581"/>
      <c r="L70" s="747">
        <v>41.48</v>
      </c>
      <c r="M70" s="581"/>
      <c r="N70" s="751">
        <v>452.13</v>
      </c>
      <c r="AF70" s="734"/>
      <c r="AG70" s="499"/>
      <c r="AI70" s="499"/>
      <c r="AM70" s="509" t="s">
        <v>2517</v>
      </c>
      <c r="AN70" s="499"/>
    </row>
    <row r="71" spans="1:40" s="472" customFormat="1" ht="15" x14ac:dyDescent="0.25">
      <c r="A71" s="739"/>
      <c r="B71" s="508"/>
      <c r="C71" s="1300" t="s">
        <v>882</v>
      </c>
      <c r="D71" s="1300"/>
      <c r="E71" s="1300"/>
      <c r="F71" s="737"/>
      <c r="G71" s="582"/>
      <c r="H71" s="582"/>
      <c r="I71" s="582"/>
      <c r="J71" s="519"/>
      <c r="K71" s="582"/>
      <c r="L71" s="528">
        <v>7.02</v>
      </c>
      <c r="M71" s="582"/>
      <c r="N71" s="748">
        <v>191.79</v>
      </c>
      <c r="AF71" s="734"/>
      <c r="AG71" s="499"/>
      <c r="AI71" s="499"/>
      <c r="AL71" s="509" t="s">
        <v>882</v>
      </c>
      <c r="AN71" s="499"/>
    </row>
    <row r="72" spans="1:40" s="472" customFormat="1" ht="23.25" x14ac:dyDescent="0.25">
      <c r="A72" s="739"/>
      <c r="B72" s="508" t="s">
        <v>2525</v>
      </c>
      <c r="C72" s="1300" t="s">
        <v>2526</v>
      </c>
      <c r="D72" s="1300"/>
      <c r="E72" s="1300"/>
      <c r="F72" s="737" t="s">
        <v>648</v>
      </c>
      <c r="G72" s="745">
        <v>92</v>
      </c>
      <c r="H72" s="582"/>
      <c r="I72" s="745">
        <v>92</v>
      </c>
      <c r="J72" s="519"/>
      <c r="K72" s="582"/>
      <c r="L72" s="528">
        <v>6.46</v>
      </c>
      <c r="M72" s="582"/>
      <c r="N72" s="748">
        <v>176.45</v>
      </c>
      <c r="AF72" s="734"/>
      <c r="AG72" s="499"/>
      <c r="AI72" s="499"/>
      <c r="AL72" s="509" t="s">
        <v>2526</v>
      </c>
      <c r="AN72" s="499"/>
    </row>
    <row r="73" spans="1:40" s="472" customFormat="1" ht="23.25" x14ac:dyDescent="0.25">
      <c r="A73" s="739"/>
      <c r="B73" s="508" t="s">
        <v>2527</v>
      </c>
      <c r="C73" s="1300" t="s">
        <v>2528</v>
      </c>
      <c r="D73" s="1300"/>
      <c r="E73" s="1300"/>
      <c r="F73" s="737" t="s">
        <v>648</v>
      </c>
      <c r="G73" s="745">
        <v>46</v>
      </c>
      <c r="H73" s="582"/>
      <c r="I73" s="745">
        <v>46</v>
      </c>
      <c r="J73" s="519"/>
      <c r="K73" s="582"/>
      <c r="L73" s="528">
        <v>3.23</v>
      </c>
      <c r="M73" s="582"/>
      <c r="N73" s="748">
        <v>88.22</v>
      </c>
      <c r="AF73" s="734"/>
      <c r="AG73" s="499"/>
      <c r="AI73" s="499"/>
      <c r="AL73" s="509" t="s">
        <v>2528</v>
      </c>
      <c r="AN73" s="499"/>
    </row>
    <row r="74" spans="1:40" s="472" customFormat="1" ht="15" x14ac:dyDescent="0.25">
      <c r="A74" s="544"/>
      <c r="B74" s="585"/>
      <c r="C74" s="1353" t="s">
        <v>887</v>
      </c>
      <c r="D74" s="1353"/>
      <c r="E74" s="1353"/>
      <c r="F74" s="501"/>
      <c r="G74" s="502"/>
      <c r="H74" s="502"/>
      <c r="I74" s="502"/>
      <c r="J74" s="505"/>
      <c r="K74" s="502"/>
      <c r="L74" s="545">
        <v>51.17</v>
      </c>
      <c r="M74" s="581"/>
      <c r="N74" s="752">
        <v>716.8</v>
      </c>
      <c r="AF74" s="734"/>
      <c r="AG74" s="499"/>
      <c r="AI74" s="499"/>
      <c r="AN74" s="499" t="s">
        <v>887</v>
      </c>
    </row>
    <row r="75" spans="1:40" s="472" customFormat="1" ht="45.75" x14ac:dyDescent="0.25">
      <c r="A75" s="500" t="s">
        <v>233</v>
      </c>
      <c r="B75" s="586" t="s">
        <v>2534</v>
      </c>
      <c r="C75" s="1353" t="s">
        <v>2535</v>
      </c>
      <c r="D75" s="1353"/>
      <c r="E75" s="1353"/>
      <c r="F75" s="501" t="s">
        <v>2524</v>
      </c>
      <c r="G75" s="502">
        <v>0.19389999999999999</v>
      </c>
      <c r="H75" s="503">
        <v>1</v>
      </c>
      <c r="I75" s="735">
        <v>0.19389999999999999</v>
      </c>
      <c r="J75" s="505"/>
      <c r="K75" s="502"/>
      <c r="L75" s="505"/>
      <c r="M75" s="502"/>
      <c r="N75" s="506"/>
      <c r="AF75" s="734"/>
      <c r="AG75" s="499"/>
      <c r="AI75" s="499" t="s">
        <v>2535</v>
      </c>
      <c r="AN75" s="499"/>
    </row>
    <row r="76" spans="1:40" s="472" customFormat="1" ht="33.75" x14ac:dyDescent="0.25">
      <c r="A76" s="507"/>
      <c r="B76" s="508" t="s">
        <v>1670</v>
      </c>
      <c r="C76" s="1340" t="s">
        <v>1671</v>
      </c>
      <c r="D76" s="1340"/>
      <c r="E76" s="1340"/>
      <c r="F76" s="1340"/>
      <c r="G76" s="1340"/>
      <c r="H76" s="1340"/>
      <c r="I76" s="1340"/>
      <c r="J76" s="1340"/>
      <c r="K76" s="1340"/>
      <c r="L76" s="1340"/>
      <c r="M76" s="1340"/>
      <c r="N76" s="1341"/>
      <c r="AF76" s="734"/>
      <c r="AG76" s="499"/>
      <c r="AI76" s="499"/>
      <c r="AJ76" s="509" t="s">
        <v>1671</v>
      </c>
      <c r="AN76" s="499"/>
    </row>
    <row r="77" spans="1:40" s="472" customFormat="1" ht="15" x14ac:dyDescent="0.25">
      <c r="A77" s="736"/>
      <c r="B77" s="508" t="s">
        <v>651</v>
      </c>
      <c r="C77" s="1300" t="s">
        <v>712</v>
      </c>
      <c r="D77" s="1300"/>
      <c r="E77" s="1300"/>
      <c r="F77" s="737"/>
      <c r="G77" s="582"/>
      <c r="H77" s="582"/>
      <c r="I77" s="582"/>
      <c r="J77" s="523">
        <v>5950</v>
      </c>
      <c r="K77" s="529">
        <v>1.5</v>
      </c>
      <c r="L77" s="523">
        <v>1730.56</v>
      </c>
      <c r="M77" s="524">
        <v>10.92</v>
      </c>
      <c r="N77" s="738">
        <v>18897.72</v>
      </c>
      <c r="AF77" s="734"/>
      <c r="AG77" s="499"/>
      <c r="AI77" s="499"/>
      <c r="AK77" s="509" t="s">
        <v>712</v>
      </c>
      <c r="AN77" s="499"/>
    </row>
    <row r="78" spans="1:40" s="472" customFormat="1" ht="15" x14ac:dyDescent="0.25">
      <c r="A78" s="736"/>
      <c r="B78" s="508" t="s">
        <v>652</v>
      </c>
      <c r="C78" s="1300" t="s">
        <v>2515</v>
      </c>
      <c r="D78" s="1300"/>
      <c r="E78" s="1300"/>
      <c r="F78" s="737"/>
      <c r="G78" s="582"/>
      <c r="H78" s="582"/>
      <c r="I78" s="582"/>
      <c r="J78" s="528">
        <v>803.25</v>
      </c>
      <c r="K78" s="529">
        <v>1.5</v>
      </c>
      <c r="L78" s="528">
        <v>233.63</v>
      </c>
      <c r="M78" s="524">
        <v>27.32</v>
      </c>
      <c r="N78" s="738">
        <v>6382.77</v>
      </c>
      <c r="AF78" s="734"/>
      <c r="AG78" s="499"/>
      <c r="AI78" s="499"/>
      <c r="AK78" s="509" t="s">
        <v>2515</v>
      </c>
      <c r="AN78" s="499"/>
    </row>
    <row r="79" spans="1:40" s="472" customFormat="1" ht="15" x14ac:dyDescent="0.25">
      <c r="A79" s="739"/>
      <c r="B79" s="508"/>
      <c r="C79" s="1300" t="s">
        <v>2516</v>
      </c>
      <c r="D79" s="1300"/>
      <c r="E79" s="1300"/>
      <c r="F79" s="737" t="s">
        <v>822</v>
      </c>
      <c r="G79" s="529">
        <v>59.5</v>
      </c>
      <c r="H79" s="529">
        <v>1.5</v>
      </c>
      <c r="I79" s="746">
        <v>17.305575000000001</v>
      </c>
      <c r="J79" s="519"/>
      <c r="K79" s="582"/>
      <c r="L79" s="519"/>
      <c r="M79" s="582"/>
      <c r="N79" s="741"/>
      <c r="AF79" s="734"/>
      <c r="AG79" s="499"/>
      <c r="AI79" s="499"/>
      <c r="AL79" s="509" t="s">
        <v>2516</v>
      </c>
      <c r="AN79" s="499"/>
    </row>
    <row r="80" spans="1:40" s="472" customFormat="1" ht="15" x14ac:dyDescent="0.25">
      <c r="A80" s="736"/>
      <c r="B80" s="508"/>
      <c r="C80" s="1342" t="s">
        <v>2517</v>
      </c>
      <c r="D80" s="1342"/>
      <c r="E80" s="1342"/>
      <c r="F80" s="742"/>
      <c r="G80" s="581"/>
      <c r="H80" s="581"/>
      <c r="I80" s="581"/>
      <c r="J80" s="743">
        <v>5950</v>
      </c>
      <c r="K80" s="581"/>
      <c r="L80" s="743">
        <v>1730.56</v>
      </c>
      <c r="M80" s="581"/>
      <c r="N80" s="744">
        <v>18897.72</v>
      </c>
      <c r="AF80" s="734"/>
      <c r="AG80" s="499"/>
      <c r="AI80" s="499"/>
      <c r="AM80" s="509" t="s">
        <v>2517</v>
      </c>
      <c r="AN80" s="499"/>
    </row>
    <row r="81" spans="1:40" s="472" customFormat="1" ht="15" x14ac:dyDescent="0.25">
      <c r="A81" s="739"/>
      <c r="B81" s="508"/>
      <c r="C81" s="1300" t="s">
        <v>882</v>
      </c>
      <c r="D81" s="1300"/>
      <c r="E81" s="1300"/>
      <c r="F81" s="737"/>
      <c r="G81" s="582"/>
      <c r="H81" s="582"/>
      <c r="I81" s="582"/>
      <c r="J81" s="519"/>
      <c r="K81" s="582"/>
      <c r="L81" s="528">
        <v>233.63</v>
      </c>
      <c r="M81" s="582"/>
      <c r="N81" s="738">
        <v>6382.77</v>
      </c>
      <c r="AF81" s="734"/>
      <c r="AG81" s="499"/>
      <c r="AI81" s="499"/>
      <c r="AL81" s="509" t="s">
        <v>882</v>
      </c>
      <c r="AN81" s="499"/>
    </row>
    <row r="82" spans="1:40" s="472" customFormat="1" ht="23.25" x14ac:dyDescent="0.25">
      <c r="A82" s="739"/>
      <c r="B82" s="508" t="s">
        <v>2525</v>
      </c>
      <c r="C82" s="1300" t="s">
        <v>2526</v>
      </c>
      <c r="D82" s="1300"/>
      <c r="E82" s="1300"/>
      <c r="F82" s="737" t="s">
        <v>648</v>
      </c>
      <c r="G82" s="745">
        <v>92</v>
      </c>
      <c r="H82" s="582"/>
      <c r="I82" s="745">
        <v>92</v>
      </c>
      <c r="J82" s="519"/>
      <c r="K82" s="582"/>
      <c r="L82" s="528">
        <v>214.94</v>
      </c>
      <c r="M82" s="582"/>
      <c r="N82" s="738">
        <v>5872.15</v>
      </c>
      <c r="AF82" s="734"/>
      <c r="AG82" s="499"/>
      <c r="AI82" s="499"/>
      <c r="AL82" s="509" t="s">
        <v>2526</v>
      </c>
      <c r="AN82" s="499"/>
    </row>
    <row r="83" spans="1:40" s="472" customFormat="1" ht="23.25" x14ac:dyDescent="0.25">
      <c r="A83" s="739"/>
      <c r="B83" s="508" t="s">
        <v>2527</v>
      </c>
      <c r="C83" s="1300" t="s">
        <v>2528</v>
      </c>
      <c r="D83" s="1300"/>
      <c r="E83" s="1300"/>
      <c r="F83" s="737" t="s">
        <v>648</v>
      </c>
      <c r="G83" s="745">
        <v>46</v>
      </c>
      <c r="H83" s="582"/>
      <c r="I83" s="745">
        <v>46</v>
      </c>
      <c r="J83" s="519"/>
      <c r="K83" s="582"/>
      <c r="L83" s="528">
        <v>107.47</v>
      </c>
      <c r="M83" s="582"/>
      <c r="N83" s="738">
        <v>2936.07</v>
      </c>
      <c r="AF83" s="734"/>
      <c r="AG83" s="499"/>
      <c r="AI83" s="499"/>
      <c r="AL83" s="509" t="s">
        <v>2528</v>
      </c>
      <c r="AN83" s="499"/>
    </row>
    <row r="84" spans="1:40" s="472" customFormat="1" ht="15" x14ac:dyDescent="0.25">
      <c r="A84" s="544"/>
      <c r="B84" s="585"/>
      <c r="C84" s="1353" t="s">
        <v>887</v>
      </c>
      <c r="D84" s="1353"/>
      <c r="E84" s="1353"/>
      <c r="F84" s="501"/>
      <c r="G84" s="502"/>
      <c r="H84" s="502"/>
      <c r="I84" s="502"/>
      <c r="J84" s="505"/>
      <c r="K84" s="502"/>
      <c r="L84" s="542">
        <v>2052.9699999999998</v>
      </c>
      <c r="M84" s="581"/>
      <c r="N84" s="543">
        <v>27705.94</v>
      </c>
      <c r="AF84" s="734"/>
      <c r="AG84" s="499"/>
      <c r="AI84" s="499"/>
      <c r="AN84" s="499" t="s">
        <v>887</v>
      </c>
    </row>
    <row r="85" spans="1:40" s="472" customFormat="1" ht="15" x14ac:dyDescent="0.25">
      <c r="A85" s="500" t="s">
        <v>238</v>
      </c>
      <c r="B85" s="586" t="s">
        <v>2536</v>
      </c>
      <c r="C85" s="1353" t="s">
        <v>2537</v>
      </c>
      <c r="D85" s="1353"/>
      <c r="E85" s="1353"/>
      <c r="F85" s="501" t="s">
        <v>2514</v>
      </c>
      <c r="G85" s="502">
        <v>5.2499999999999998E-2</v>
      </c>
      <c r="H85" s="503">
        <v>1</v>
      </c>
      <c r="I85" s="735">
        <v>5.2499999999999998E-2</v>
      </c>
      <c r="J85" s="505"/>
      <c r="K85" s="502"/>
      <c r="L85" s="505"/>
      <c r="M85" s="502"/>
      <c r="N85" s="506"/>
      <c r="AF85" s="734"/>
      <c r="AG85" s="499"/>
      <c r="AI85" s="499" t="s">
        <v>2537</v>
      </c>
      <c r="AN85" s="499"/>
    </row>
    <row r="86" spans="1:40" s="472" customFormat="1" ht="33.75" x14ac:dyDescent="0.25">
      <c r="A86" s="507"/>
      <c r="B86" s="508" t="s">
        <v>1670</v>
      </c>
      <c r="C86" s="1340" t="s">
        <v>1671</v>
      </c>
      <c r="D86" s="1340"/>
      <c r="E86" s="1340"/>
      <c r="F86" s="1340"/>
      <c r="G86" s="1340"/>
      <c r="H86" s="1340"/>
      <c r="I86" s="1340"/>
      <c r="J86" s="1340"/>
      <c r="K86" s="1340"/>
      <c r="L86" s="1340"/>
      <c r="M86" s="1340"/>
      <c r="N86" s="1341"/>
      <c r="AF86" s="734"/>
      <c r="AG86" s="499"/>
      <c r="AI86" s="499"/>
      <c r="AJ86" s="509" t="s">
        <v>1671</v>
      </c>
      <c r="AN86" s="499"/>
    </row>
    <row r="87" spans="1:40" s="472" customFormat="1" ht="15" x14ac:dyDescent="0.25">
      <c r="A87" s="736"/>
      <c r="B87" s="508" t="s">
        <v>190</v>
      </c>
      <c r="C87" s="1300" t="s">
        <v>2538</v>
      </c>
      <c r="D87" s="1300"/>
      <c r="E87" s="1300"/>
      <c r="F87" s="737"/>
      <c r="G87" s="582"/>
      <c r="H87" s="582"/>
      <c r="I87" s="582"/>
      <c r="J87" s="523">
        <v>1053</v>
      </c>
      <c r="K87" s="529">
        <v>1.5</v>
      </c>
      <c r="L87" s="528">
        <v>82.92</v>
      </c>
      <c r="M87" s="524">
        <v>27.32</v>
      </c>
      <c r="N87" s="738">
        <v>2265.37</v>
      </c>
      <c r="AF87" s="734"/>
      <c r="AG87" s="499"/>
      <c r="AI87" s="499"/>
      <c r="AK87" s="509" t="s">
        <v>2538</v>
      </c>
      <c r="AN87" s="499"/>
    </row>
    <row r="88" spans="1:40" s="472" customFormat="1" ht="15" x14ac:dyDescent="0.25">
      <c r="A88" s="736"/>
      <c r="B88" s="508" t="s">
        <v>651</v>
      </c>
      <c r="C88" s="1300" t="s">
        <v>712</v>
      </c>
      <c r="D88" s="1300"/>
      <c r="E88" s="1300"/>
      <c r="F88" s="737"/>
      <c r="G88" s="582"/>
      <c r="H88" s="582"/>
      <c r="I88" s="582"/>
      <c r="J88" s="523">
        <v>1566.06</v>
      </c>
      <c r="K88" s="529">
        <v>1.5</v>
      </c>
      <c r="L88" s="528">
        <v>123.33</v>
      </c>
      <c r="M88" s="524">
        <v>10.92</v>
      </c>
      <c r="N88" s="738">
        <v>1346.76</v>
      </c>
      <c r="AF88" s="734"/>
      <c r="AG88" s="499"/>
      <c r="AI88" s="499"/>
      <c r="AK88" s="509" t="s">
        <v>712</v>
      </c>
      <c r="AN88" s="499"/>
    </row>
    <row r="89" spans="1:40" s="472" customFormat="1" ht="15" x14ac:dyDescent="0.25">
      <c r="A89" s="736"/>
      <c r="B89" s="508" t="s">
        <v>652</v>
      </c>
      <c r="C89" s="1300" t="s">
        <v>2515</v>
      </c>
      <c r="D89" s="1300"/>
      <c r="E89" s="1300"/>
      <c r="F89" s="737"/>
      <c r="G89" s="582"/>
      <c r="H89" s="582"/>
      <c r="I89" s="582"/>
      <c r="J89" s="528">
        <v>244.39</v>
      </c>
      <c r="K89" s="529">
        <v>1.5</v>
      </c>
      <c r="L89" s="528">
        <v>19.25</v>
      </c>
      <c r="M89" s="524">
        <v>27.32</v>
      </c>
      <c r="N89" s="748">
        <v>525.91</v>
      </c>
      <c r="AF89" s="734"/>
      <c r="AG89" s="499"/>
      <c r="AI89" s="499"/>
      <c r="AK89" s="509" t="s">
        <v>2515</v>
      </c>
      <c r="AN89" s="499"/>
    </row>
    <row r="90" spans="1:40" s="472" customFormat="1" ht="15" x14ac:dyDescent="0.25">
      <c r="A90" s="736"/>
      <c r="B90" s="508" t="s">
        <v>232</v>
      </c>
      <c r="C90" s="1300" t="s">
        <v>844</v>
      </c>
      <c r="D90" s="1300"/>
      <c r="E90" s="1300"/>
      <c r="F90" s="737"/>
      <c r="G90" s="582"/>
      <c r="H90" s="582"/>
      <c r="I90" s="582"/>
      <c r="J90" s="528">
        <v>909.27</v>
      </c>
      <c r="K90" s="582"/>
      <c r="L90" s="528">
        <v>47.74</v>
      </c>
      <c r="M90" s="524">
        <v>7.72</v>
      </c>
      <c r="N90" s="748">
        <v>368.55</v>
      </c>
      <c r="AF90" s="734"/>
      <c r="AG90" s="499"/>
      <c r="AI90" s="499"/>
      <c r="AK90" s="509" t="s">
        <v>844</v>
      </c>
      <c r="AN90" s="499"/>
    </row>
    <row r="91" spans="1:40" s="472" customFormat="1" ht="15" x14ac:dyDescent="0.25">
      <c r="A91" s="739"/>
      <c r="B91" s="508"/>
      <c r="C91" s="1300" t="s">
        <v>2539</v>
      </c>
      <c r="D91" s="1300"/>
      <c r="E91" s="1300"/>
      <c r="F91" s="737" t="s">
        <v>822</v>
      </c>
      <c r="G91" s="745">
        <v>135</v>
      </c>
      <c r="H91" s="529">
        <v>1.5</v>
      </c>
      <c r="I91" s="753">
        <v>10.63125</v>
      </c>
      <c r="J91" s="519"/>
      <c r="K91" s="582"/>
      <c r="L91" s="519"/>
      <c r="M91" s="582"/>
      <c r="N91" s="741"/>
      <c r="AF91" s="734"/>
      <c r="AG91" s="499"/>
      <c r="AI91" s="499"/>
      <c r="AL91" s="509" t="s">
        <v>2539</v>
      </c>
      <c r="AN91" s="499"/>
    </row>
    <row r="92" spans="1:40" s="472" customFormat="1" ht="15" x14ac:dyDescent="0.25">
      <c r="A92" s="739"/>
      <c r="B92" s="508"/>
      <c r="C92" s="1300" t="s">
        <v>2516</v>
      </c>
      <c r="D92" s="1300"/>
      <c r="E92" s="1300"/>
      <c r="F92" s="737" t="s">
        <v>822</v>
      </c>
      <c r="G92" s="524">
        <v>18.12</v>
      </c>
      <c r="H92" s="529">
        <v>1.5</v>
      </c>
      <c r="I92" s="753">
        <v>1.4269499999999999</v>
      </c>
      <c r="J92" s="519"/>
      <c r="K92" s="582"/>
      <c r="L92" s="519"/>
      <c r="M92" s="582"/>
      <c r="N92" s="741"/>
      <c r="AF92" s="734"/>
      <c r="AG92" s="499"/>
      <c r="AI92" s="499"/>
      <c r="AL92" s="509" t="s">
        <v>2516</v>
      </c>
      <c r="AN92" s="499"/>
    </row>
    <row r="93" spans="1:40" s="472" customFormat="1" ht="15" x14ac:dyDescent="0.25">
      <c r="A93" s="736"/>
      <c r="B93" s="508"/>
      <c r="C93" s="1342" t="s">
        <v>2517</v>
      </c>
      <c r="D93" s="1342"/>
      <c r="E93" s="1342"/>
      <c r="F93" s="742"/>
      <c r="G93" s="581"/>
      <c r="H93" s="581"/>
      <c r="I93" s="581"/>
      <c r="J93" s="743">
        <v>3528.33</v>
      </c>
      <c r="K93" s="581"/>
      <c r="L93" s="747">
        <v>253.99</v>
      </c>
      <c r="M93" s="581"/>
      <c r="N93" s="744">
        <v>3980.68</v>
      </c>
      <c r="AF93" s="734"/>
      <c r="AG93" s="499"/>
      <c r="AI93" s="499"/>
      <c r="AM93" s="509" t="s">
        <v>2517</v>
      </c>
      <c r="AN93" s="499"/>
    </row>
    <row r="94" spans="1:40" s="472" customFormat="1" ht="15" x14ac:dyDescent="0.25">
      <c r="A94" s="739"/>
      <c r="B94" s="508"/>
      <c r="C94" s="1300" t="s">
        <v>882</v>
      </c>
      <c r="D94" s="1300"/>
      <c r="E94" s="1300"/>
      <c r="F94" s="737"/>
      <c r="G94" s="582"/>
      <c r="H94" s="582"/>
      <c r="I94" s="582"/>
      <c r="J94" s="519"/>
      <c r="K94" s="582"/>
      <c r="L94" s="528">
        <v>102.17</v>
      </c>
      <c r="M94" s="582"/>
      <c r="N94" s="738">
        <v>2791.28</v>
      </c>
      <c r="AF94" s="734"/>
      <c r="AG94" s="499"/>
      <c r="AI94" s="499"/>
      <c r="AL94" s="509" t="s">
        <v>882</v>
      </c>
      <c r="AN94" s="499"/>
    </row>
    <row r="95" spans="1:40" s="472" customFormat="1" ht="23.25" x14ac:dyDescent="0.25">
      <c r="A95" s="739"/>
      <c r="B95" s="508" t="s">
        <v>2540</v>
      </c>
      <c r="C95" s="1300" t="s">
        <v>2541</v>
      </c>
      <c r="D95" s="1300"/>
      <c r="E95" s="1300"/>
      <c r="F95" s="737" t="s">
        <v>648</v>
      </c>
      <c r="G95" s="745">
        <v>102</v>
      </c>
      <c r="H95" s="582"/>
      <c r="I95" s="745">
        <v>102</v>
      </c>
      <c r="J95" s="519"/>
      <c r="K95" s="582"/>
      <c r="L95" s="528">
        <v>104.21</v>
      </c>
      <c r="M95" s="582"/>
      <c r="N95" s="738">
        <v>2847.11</v>
      </c>
      <c r="AF95" s="734"/>
      <c r="AG95" s="499"/>
      <c r="AI95" s="499"/>
      <c r="AL95" s="509" t="s">
        <v>2541</v>
      </c>
      <c r="AN95" s="499"/>
    </row>
    <row r="96" spans="1:40" s="472" customFormat="1" ht="23.25" x14ac:dyDescent="0.25">
      <c r="A96" s="739"/>
      <c r="B96" s="508" t="s">
        <v>2542</v>
      </c>
      <c r="C96" s="1300" t="s">
        <v>2543</v>
      </c>
      <c r="D96" s="1300"/>
      <c r="E96" s="1300"/>
      <c r="F96" s="737" t="s">
        <v>648</v>
      </c>
      <c r="G96" s="745">
        <v>58</v>
      </c>
      <c r="H96" s="582"/>
      <c r="I96" s="745">
        <v>58</v>
      </c>
      <c r="J96" s="519"/>
      <c r="K96" s="582"/>
      <c r="L96" s="528">
        <v>59.26</v>
      </c>
      <c r="M96" s="582"/>
      <c r="N96" s="738">
        <v>1618.94</v>
      </c>
      <c r="AF96" s="734"/>
      <c r="AG96" s="499"/>
      <c r="AI96" s="499"/>
      <c r="AL96" s="509" t="s">
        <v>2543</v>
      </c>
      <c r="AN96" s="499"/>
    </row>
    <row r="97" spans="1:42" s="472" customFormat="1" ht="15" x14ac:dyDescent="0.25">
      <c r="A97" s="544"/>
      <c r="B97" s="585"/>
      <c r="C97" s="1353" t="s">
        <v>887</v>
      </c>
      <c r="D97" s="1353"/>
      <c r="E97" s="1353"/>
      <c r="F97" s="501"/>
      <c r="G97" s="502"/>
      <c r="H97" s="502"/>
      <c r="I97" s="502"/>
      <c r="J97" s="505"/>
      <c r="K97" s="502"/>
      <c r="L97" s="545">
        <v>417.46</v>
      </c>
      <c r="M97" s="581"/>
      <c r="N97" s="543">
        <v>8446.73</v>
      </c>
      <c r="AF97" s="734"/>
      <c r="AG97" s="499"/>
      <c r="AI97" s="499"/>
      <c r="AN97" s="499" t="s">
        <v>887</v>
      </c>
    </row>
    <row r="98" spans="1:42" s="472" customFormat="1" ht="22.5" x14ac:dyDescent="0.25">
      <c r="A98" s="754" t="s">
        <v>233</v>
      </c>
      <c r="B98" s="755" t="s">
        <v>2544</v>
      </c>
      <c r="C98" s="1354" t="s">
        <v>2545</v>
      </c>
      <c r="D98" s="1354"/>
      <c r="E98" s="1354"/>
      <c r="F98" s="756" t="s">
        <v>847</v>
      </c>
      <c r="G98" s="757">
        <v>5.3550000000000004</v>
      </c>
      <c r="H98" s="758">
        <v>1</v>
      </c>
      <c r="I98" s="759">
        <v>5.3550000000000004</v>
      </c>
      <c r="J98" s="760">
        <v>560</v>
      </c>
      <c r="K98" s="757"/>
      <c r="L98" s="761">
        <v>2998.8</v>
      </c>
      <c r="M98" s="762">
        <v>7.72</v>
      </c>
      <c r="N98" s="763">
        <v>23150.74</v>
      </c>
      <c r="AF98" s="734"/>
      <c r="AG98" s="499"/>
      <c r="AI98" s="499"/>
      <c r="AN98" s="499"/>
      <c r="AO98" s="764" t="s">
        <v>2545</v>
      </c>
    </row>
    <row r="99" spans="1:42" s="472" customFormat="1" ht="15" x14ac:dyDescent="0.25">
      <c r="A99" s="765"/>
      <c r="B99" s="766"/>
      <c r="C99" s="1354" t="s">
        <v>887</v>
      </c>
      <c r="D99" s="1354"/>
      <c r="E99" s="1354"/>
      <c r="F99" s="756"/>
      <c r="G99" s="757"/>
      <c r="H99" s="757"/>
      <c r="I99" s="757"/>
      <c r="J99" s="767"/>
      <c r="K99" s="757"/>
      <c r="L99" s="761">
        <v>2998.8</v>
      </c>
      <c r="M99" s="768"/>
      <c r="N99" s="763">
        <v>23150.74</v>
      </c>
      <c r="AF99" s="734"/>
      <c r="AG99" s="499"/>
      <c r="AI99" s="499"/>
      <c r="AN99" s="499"/>
      <c r="AO99" s="764"/>
      <c r="AP99" s="764" t="s">
        <v>887</v>
      </c>
    </row>
    <row r="100" spans="1:42" s="472" customFormat="1" ht="23.25" x14ac:dyDescent="0.25">
      <c r="A100" s="500" t="s">
        <v>653</v>
      </c>
      <c r="B100" s="586" t="s">
        <v>2546</v>
      </c>
      <c r="C100" s="1353" t="s">
        <v>2547</v>
      </c>
      <c r="D100" s="1353"/>
      <c r="E100" s="1353"/>
      <c r="F100" s="501" t="s">
        <v>2514</v>
      </c>
      <c r="G100" s="502">
        <v>5.355E-2</v>
      </c>
      <c r="H100" s="503">
        <v>1</v>
      </c>
      <c r="I100" s="559">
        <v>5.355E-2</v>
      </c>
      <c r="J100" s="505"/>
      <c r="K100" s="502"/>
      <c r="L100" s="505"/>
      <c r="M100" s="502"/>
      <c r="N100" s="506"/>
      <c r="AF100" s="734"/>
      <c r="AG100" s="499"/>
      <c r="AI100" s="499" t="s">
        <v>2547</v>
      </c>
      <c r="AN100" s="499"/>
      <c r="AO100" s="764"/>
      <c r="AP100" s="764"/>
    </row>
    <row r="101" spans="1:42" s="472" customFormat="1" ht="33.75" x14ac:dyDescent="0.25">
      <c r="A101" s="507"/>
      <c r="B101" s="508" t="s">
        <v>1670</v>
      </c>
      <c r="C101" s="1340" t="s">
        <v>1671</v>
      </c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1"/>
      <c r="AF101" s="734"/>
      <c r="AG101" s="499"/>
      <c r="AI101" s="499"/>
      <c r="AJ101" s="509" t="s">
        <v>1671</v>
      </c>
      <c r="AN101" s="499"/>
      <c r="AO101" s="764"/>
      <c r="AP101" s="764"/>
    </row>
    <row r="102" spans="1:42" s="472" customFormat="1" ht="15" x14ac:dyDescent="0.25">
      <c r="A102" s="736"/>
      <c r="B102" s="508" t="s">
        <v>190</v>
      </c>
      <c r="C102" s="1300" t="s">
        <v>2538</v>
      </c>
      <c r="D102" s="1300"/>
      <c r="E102" s="1300"/>
      <c r="F102" s="737"/>
      <c r="G102" s="582"/>
      <c r="H102" s="582"/>
      <c r="I102" s="582"/>
      <c r="J102" s="523">
        <v>2082.6</v>
      </c>
      <c r="K102" s="529">
        <v>1.5</v>
      </c>
      <c r="L102" s="528">
        <v>167.28</v>
      </c>
      <c r="M102" s="524">
        <v>27.32</v>
      </c>
      <c r="N102" s="738">
        <v>4570.09</v>
      </c>
      <c r="AF102" s="734"/>
      <c r="AG102" s="499"/>
      <c r="AI102" s="499"/>
      <c r="AK102" s="509" t="s">
        <v>2538</v>
      </c>
      <c r="AN102" s="499"/>
      <c r="AO102" s="764"/>
      <c r="AP102" s="764"/>
    </row>
    <row r="103" spans="1:42" s="472" customFormat="1" ht="15" x14ac:dyDescent="0.25">
      <c r="A103" s="736"/>
      <c r="B103" s="508" t="s">
        <v>651</v>
      </c>
      <c r="C103" s="1300" t="s">
        <v>712</v>
      </c>
      <c r="D103" s="1300"/>
      <c r="E103" s="1300"/>
      <c r="F103" s="737"/>
      <c r="G103" s="582"/>
      <c r="H103" s="582"/>
      <c r="I103" s="582"/>
      <c r="J103" s="523">
        <v>1889.93</v>
      </c>
      <c r="K103" s="529">
        <v>1.5</v>
      </c>
      <c r="L103" s="528">
        <v>151.81</v>
      </c>
      <c r="M103" s="524">
        <v>10.92</v>
      </c>
      <c r="N103" s="738">
        <v>1657.77</v>
      </c>
      <c r="AF103" s="734"/>
      <c r="AG103" s="499"/>
      <c r="AI103" s="499"/>
      <c r="AK103" s="509" t="s">
        <v>712</v>
      </c>
      <c r="AN103" s="499"/>
      <c r="AO103" s="764"/>
      <c r="AP103" s="764"/>
    </row>
    <row r="104" spans="1:42" s="472" customFormat="1" ht="15" x14ac:dyDescent="0.25">
      <c r="A104" s="736"/>
      <c r="B104" s="508" t="s">
        <v>652</v>
      </c>
      <c r="C104" s="1300" t="s">
        <v>2515</v>
      </c>
      <c r="D104" s="1300"/>
      <c r="E104" s="1300"/>
      <c r="F104" s="737"/>
      <c r="G104" s="582"/>
      <c r="H104" s="582"/>
      <c r="I104" s="582"/>
      <c r="J104" s="528">
        <v>366.39</v>
      </c>
      <c r="K104" s="529">
        <v>1.5</v>
      </c>
      <c r="L104" s="528">
        <v>29.43</v>
      </c>
      <c r="M104" s="524">
        <v>27.32</v>
      </c>
      <c r="N104" s="748">
        <v>804.03</v>
      </c>
      <c r="AF104" s="734"/>
      <c r="AG104" s="499"/>
      <c r="AI104" s="499"/>
      <c r="AK104" s="509" t="s">
        <v>2515</v>
      </c>
      <c r="AN104" s="499"/>
      <c r="AO104" s="764"/>
      <c r="AP104" s="764"/>
    </row>
    <row r="105" spans="1:42" s="472" customFormat="1" ht="15" x14ac:dyDescent="0.25">
      <c r="A105" s="736"/>
      <c r="B105" s="508" t="s">
        <v>232</v>
      </c>
      <c r="C105" s="1300" t="s">
        <v>844</v>
      </c>
      <c r="D105" s="1300"/>
      <c r="E105" s="1300"/>
      <c r="F105" s="737"/>
      <c r="G105" s="582"/>
      <c r="H105" s="582"/>
      <c r="I105" s="582"/>
      <c r="J105" s="523">
        <v>25068.06</v>
      </c>
      <c r="K105" s="582"/>
      <c r="L105" s="523">
        <v>1342.39</v>
      </c>
      <c r="M105" s="524">
        <v>7.72</v>
      </c>
      <c r="N105" s="738">
        <v>10363.25</v>
      </c>
      <c r="AF105" s="734"/>
      <c r="AG105" s="499"/>
      <c r="AI105" s="499"/>
      <c r="AK105" s="509" t="s">
        <v>844</v>
      </c>
      <c r="AN105" s="499"/>
      <c r="AO105" s="764"/>
      <c r="AP105" s="764"/>
    </row>
    <row r="106" spans="1:42" s="472" customFormat="1" ht="15" x14ac:dyDescent="0.25">
      <c r="A106" s="739"/>
      <c r="B106" s="508"/>
      <c r="C106" s="1300" t="s">
        <v>2539</v>
      </c>
      <c r="D106" s="1300"/>
      <c r="E106" s="1300"/>
      <c r="F106" s="737" t="s">
        <v>822</v>
      </c>
      <c r="G106" s="745">
        <v>267</v>
      </c>
      <c r="H106" s="529">
        <v>1.5</v>
      </c>
      <c r="I106" s="746">
        <v>21.446774999999999</v>
      </c>
      <c r="J106" s="519"/>
      <c r="K106" s="582"/>
      <c r="L106" s="519"/>
      <c r="M106" s="582"/>
      <c r="N106" s="741"/>
      <c r="AF106" s="734"/>
      <c r="AG106" s="499"/>
      <c r="AI106" s="499"/>
      <c r="AL106" s="509" t="s">
        <v>2539</v>
      </c>
      <c r="AN106" s="499"/>
      <c r="AO106" s="764"/>
      <c r="AP106" s="764"/>
    </row>
    <row r="107" spans="1:42" s="472" customFormat="1" ht="15" x14ac:dyDescent="0.25">
      <c r="A107" s="739"/>
      <c r="B107" s="508"/>
      <c r="C107" s="1300" t="s">
        <v>2516</v>
      </c>
      <c r="D107" s="1300"/>
      <c r="E107" s="1300"/>
      <c r="F107" s="737" t="s">
        <v>822</v>
      </c>
      <c r="G107" s="524">
        <v>36.42</v>
      </c>
      <c r="H107" s="529">
        <v>1.5</v>
      </c>
      <c r="I107" s="740">
        <v>2.9254365</v>
      </c>
      <c r="J107" s="519"/>
      <c r="K107" s="582"/>
      <c r="L107" s="519"/>
      <c r="M107" s="582"/>
      <c r="N107" s="741"/>
      <c r="AF107" s="734"/>
      <c r="AG107" s="499"/>
      <c r="AI107" s="499"/>
      <c r="AL107" s="509" t="s">
        <v>2516</v>
      </c>
      <c r="AN107" s="499"/>
      <c r="AO107" s="764"/>
      <c r="AP107" s="764"/>
    </row>
    <row r="108" spans="1:42" s="472" customFormat="1" ht="15" x14ac:dyDescent="0.25">
      <c r="A108" s="736"/>
      <c r="B108" s="508"/>
      <c r="C108" s="1342" t="s">
        <v>2517</v>
      </c>
      <c r="D108" s="1342"/>
      <c r="E108" s="1342"/>
      <c r="F108" s="742"/>
      <c r="G108" s="581"/>
      <c r="H108" s="581"/>
      <c r="I108" s="581"/>
      <c r="J108" s="743">
        <v>29040.59</v>
      </c>
      <c r="K108" s="581"/>
      <c r="L108" s="743">
        <v>1661.48</v>
      </c>
      <c r="M108" s="581"/>
      <c r="N108" s="744">
        <v>16591.11</v>
      </c>
      <c r="AF108" s="734"/>
      <c r="AG108" s="499"/>
      <c r="AI108" s="499"/>
      <c r="AM108" s="509" t="s">
        <v>2517</v>
      </c>
      <c r="AN108" s="499"/>
      <c r="AO108" s="764"/>
      <c r="AP108" s="764"/>
    </row>
    <row r="109" spans="1:42" s="472" customFormat="1" ht="15" x14ac:dyDescent="0.25">
      <c r="A109" s="739"/>
      <c r="B109" s="508"/>
      <c r="C109" s="1300" t="s">
        <v>882</v>
      </c>
      <c r="D109" s="1300"/>
      <c r="E109" s="1300"/>
      <c r="F109" s="737"/>
      <c r="G109" s="582"/>
      <c r="H109" s="582"/>
      <c r="I109" s="582"/>
      <c r="J109" s="519"/>
      <c r="K109" s="582"/>
      <c r="L109" s="528">
        <v>196.71</v>
      </c>
      <c r="M109" s="582"/>
      <c r="N109" s="738">
        <v>5374.12</v>
      </c>
      <c r="AF109" s="734"/>
      <c r="AG109" s="499"/>
      <c r="AI109" s="499"/>
      <c r="AL109" s="509" t="s">
        <v>882</v>
      </c>
      <c r="AN109" s="499"/>
      <c r="AO109" s="764"/>
      <c r="AP109" s="764"/>
    </row>
    <row r="110" spans="1:42" s="472" customFormat="1" ht="34.5" x14ac:dyDescent="0.25">
      <c r="A110" s="739"/>
      <c r="B110" s="508" t="s">
        <v>2548</v>
      </c>
      <c r="C110" s="1300" t="s">
        <v>2549</v>
      </c>
      <c r="D110" s="1300"/>
      <c r="E110" s="1300"/>
      <c r="F110" s="737" t="s">
        <v>648</v>
      </c>
      <c r="G110" s="745">
        <v>73</v>
      </c>
      <c r="H110" s="582"/>
      <c r="I110" s="745">
        <v>73</v>
      </c>
      <c r="J110" s="519"/>
      <c r="K110" s="582"/>
      <c r="L110" s="528">
        <v>143.6</v>
      </c>
      <c r="M110" s="582"/>
      <c r="N110" s="738">
        <v>3923.11</v>
      </c>
      <c r="AF110" s="734"/>
      <c r="AG110" s="499"/>
      <c r="AI110" s="499"/>
      <c r="AL110" s="509" t="s">
        <v>2549</v>
      </c>
      <c r="AN110" s="499"/>
      <c r="AO110" s="764"/>
      <c r="AP110" s="764"/>
    </row>
    <row r="111" spans="1:42" s="472" customFormat="1" ht="34.5" x14ac:dyDescent="0.25">
      <c r="A111" s="739"/>
      <c r="B111" s="508" t="s">
        <v>2550</v>
      </c>
      <c r="C111" s="1300" t="s">
        <v>2551</v>
      </c>
      <c r="D111" s="1300"/>
      <c r="E111" s="1300"/>
      <c r="F111" s="737" t="s">
        <v>648</v>
      </c>
      <c r="G111" s="745">
        <v>34</v>
      </c>
      <c r="H111" s="582"/>
      <c r="I111" s="745">
        <v>34</v>
      </c>
      <c r="J111" s="519"/>
      <c r="K111" s="582"/>
      <c r="L111" s="528">
        <v>66.88</v>
      </c>
      <c r="M111" s="582"/>
      <c r="N111" s="738">
        <v>1827.2</v>
      </c>
      <c r="AF111" s="734"/>
      <c r="AG111" s="499"/>
      <c r="AI111" s="499"/>
      <c r="AL111" s="509" t="s">
        <v>2551</v>
      </c>
      <c r="AN111" s="499"/>
      <c r="AO111" s="764"/>
      <c r="AP111" s="764"/>
    </row>
    <row r="112" spans="1:42" s="472" customFormat="1" ht="15" x14ac:dyDescent="0.25">
      <c r="A112" s="544"/>
      <c r="B112" s="585"/>
      <c r="C112" s="1353" t="s">
        <v>887</v>
      </c>
      <c r="D112" s="1353"/>
      <c r="E112" s="1353"/>
      <c r="F112" s="501"/>
      <c r="G112" s="502"/>
      <c r="H112" s="502"/>
      <c r="I112" s="502"/>
      <c r="J112" s="505"/>
      <c r="K112" s="502"/>
      <c r="L112" s="542">
        <v>1871.96</v>
      </c>
      <c r="M112" s="581"/>
      <c r="N112" s="543">
        <v>22341.42</v>
      </c>
      <c r="AF112" s="734"/>
      <c r="AG112" s="499"/>
      <c r="AI112" s="499"/>
      <c r="AN112" s="499" t="s">
        <v>887</v>
      </c>
      <c r="AO112" s="764"/>
      <c r="AP112" s="764"/>
    </row>
    <row r="113" spans="1:42" s="472" customFormat="1" ht="22.5" x14ac:dyDescent="0.25">
      <c r="A113" s="754" t="s">
        <v>1327</v>
      </c>
      <c r="B113" s="755" t="s">
        <v>2552</v>
      </c>
      <c r="C113" s="1354" t="s">
        <v>2553</v>
      </c>
      <c r="D113" s="1354"/>
      <c r="E113" s="1354"/>
      <c r="F113" s="756" t="s">
        <v>847</v>
      </c>
      <c r="G113" s="757">
        <v>3.1059000000000001</v>
      </c>
      <c r="H113" s="758">
        <v>1</v>
      </c>
      <c r="I113" s="769">
        <v>3.1059000000000001</v>
      </c>
      <c r="J113" s="760">
        <v>59.99</v>
      </c>
      <c r="K113" s="757"/>
      <c r="L113" s="760">
        <v>186.32</v>
      </c>
      <c r="M113" s="762">
        <v>7.72</v>
      </c>
      <c r="N113" s="763">
        <v>1438.39</v>
      </c>
      <c r="AF113" s="734"/>
      <c r="AG113" s="499"/>
      <c r="AI113" s="499"/>
      <c r="AN113" s="499"/>
      <c r="AO113" s="764" t="s">
        <v>2553</v>
      </c>
      <c r="AP113" s="764"/>
    </row>
    <row r="114" spans="1:42" s="472" customFormat="1" ht="15" x14ac:dyDescent="0.25">
      <c r="A114" s="765"/>
      <c r="B114" s="766"/>
      <c r="C114" s="1354" t="s">
        <v>887</v>
      </c>
      <c r="D114" s="1354"/>
      <c r="E114" s="1354"/>
      <c r="F114" s="756"/>
      <c r="G114" s="757"/>
      <c r="H114" s="757"/>
      <c r="I114" s="757"/>
      <c r="J114" s="767"/>
      <c r="K114" s="757"/>
      <c r="L114" s="760">
        <v>186.32</v>
      </c>
      <c r="M114" s="768"/>
      <c r="N114" s="763">
        <v>1438.39</v>
      </c>
      <c r="AF114" s="734"/>
      <c r="AG114" s="499"/>
      <c r="AI114" s="499"/>
      <c r="AN114" s="499"/>
      <c r="AO114" s="764"/>
      <c r="AP114" s="764" t="s">
        <v>887</v>
      </c>
    </row>
    <row r="115" spans="1:42" s="472" customFormat="1" ht="15" x14ac:dyDescent="0.25">
      <c r="A115" s="754" t="s">
        <v>1329</v>
      </c>
      <c r="B115" s="755" t="s">
        <v>2554</v>
      </c>
      <c r="C115" s="1354" t="s">
        <v>2555</v>
      </c>
      <c r="D115" s="1354"/>
      <c r="E115" s="1354"/>
      <c r="F115" s="756" t="s">
        <v>847</v>
      </c>
      <c r="G115" s="757">
        <v>4.2839999999999998</v>
      </c>
      <c r="H115" s="758">
        <v>1</v>
      </c>
      <c r="I115" s="759">
        <v>4.2839999999999998</v>
      </c>
      <c r="J115" s="760">
        <v>185.49</v>
      </c>
      <c r="K115" s="757"/>
      <c r="L115" s="760">
        <v>794.64</v>
      </c>
      <c r="M115" s="762">
        <v>7.72</v>
      </c>
      <c r="N115" s="763">
        <v>6134.62</v>
      </c>
      <c r="AF115" s="734"/>
      <c r="AG115" s="499"/>
      <c r="AI115" s="499"/>
      <c r="AN115" s="499"/>
      <c r="AO115" s="764" t="s">
        <v>2555</v>
      </c>
      <c r="AP115" s="764"/>
    </row>
    <row r="116" spans="1:42" s="472" customFormat="1" ht="15" x14ac:dyDescent="0.25">
      <c r="A116" s="765"/>
      <c r="B116" s="766"/>
      <c r="C116" s="1354" t="s">
        <v>887</v>
      </c>
      <c r="D116" s="1354"/>
      <c r="E116" s="1354"/>
      <c r="F116" s="756"/>
      <c r="G116" s="757"/>
      <c r="H116" s="757"/>
      <c r="I116" s="757"/>
      <c r="J116" s="767"/>
      <c r="K116" s="757"/>
      <c r="L116" s="760">
        <v>794.64</v>
      </c>
      <c r="M116" s="768"/>
      <c r="N116" s="763">
        <v>6134.62</v>
      </c>
      <c r="AF116" s="734"/>
      <c r="AG116" s="499"/>
      <c r="AI116" s="499"/>
      <c r="AN116" s="499"/>
      <c r="AO116" s="764"/>
      <c r="AP116" s="764" t="s">
        <v>887</v>
      </c>
    </row>
    <row r="117" spans="1:42" s="472" customFormat="1" ht="33" x14ac:dyDescent="0.25">
      <c r="A117" s="754" t="s">
        <v>1331</v>
      </c>
      <c r="B117" s="755" t="s">
        <v>2556</v>
      </c>
      <c r="C117" s="1354" t="s">
        <v>2557</v>
      </c>
      <c r="D117" s="1354"/>
      <c r="E117" s="1354"/>
      <c r="F117" s="756" t="s">
        <v>816</v>
      </c>
      <c r="G117" s="757">
        <v>1.1459999999999999</v>
      </c>
      <c r="H117" s="758">
        <v>1</v>
      </c>
      <c r="I117" s="759">
        <v>1.1459999999999999</v>
      </c>
      <c r="J117" s="760">
        <v>313</v>
      </c>
      <c r="K117" s="757"/>
      <c r="L117" s="760">
        <v>358.7</v>
      </c>
      <c r="M117" s="762">
        <v>7.72</v>
      </c>
      <c r="N117" s="763">
        <v>2769.16</v>
      </c>
      <c r="AF117" s="734"/>
      <c r="AG117" s="499"/>
      <c r="AI117" s="499"/>
      <c r="AN117" s="499"/>
      <c r="AO117" s="764" t="s">
        <v>2557</v>
      </c>
      <c r="AP117" s="764"/>
    </row>
    <row r="118" spans="1:42" s="472" customFormat="1" ht="15" x14ac:dyDescent="0.25">
      <c r="A118" s="765"/>
      <c r="B118" s="766"/>
      <c r="C118" s="1354" t="s">
        <v>887</v>
      </c>
      <c r="D118" s="1354"/>
      <c r="E118" s="1354"/>
      <c r="F118" s="756"/>
      <c r="G118" s="757"/>
      <c r="H118" s="757"/>
      <c r="I118" s="757"/>
      <c r="J118" s="767"/>
      <c r="K118" s="757"/>
      <c r="L118" s="760">
        <v>358.7</v>
      </c>
      <c r="M118" s="768"/>
      <c r="N118" s="763">
        <v>2769.16</v>
      </c>
      <c r="AF118" s="734"/>
      <c r="AG118" s="499"/>
      <c r="AI118" s="499"/>
      <c r="AN118" s="499"/>
      <c r="AO118" s="764"/>
      <c r="AP118" s="764" t="s">
        <v>887</v>
      </c>
    </row>
    <row r="119" spans="1:42" s="472" customFormat="1" ht="34.5" x14ac:dyDescent="0.25">
      <c r="A119" s="500" t="s">
        <v>662</v>
      </c>
      <c r="B119" s="586" t="s">
        <v>2558</v>
      </c>
      <c r="C119" s="1353" t="s">
        <v>2559</v>
      </c>
      <c r="D119" s="1353"/>
      <c r="E119" s="1353"/>
      <c r="F119" s="501" t="s">
        <v>2514</v>
      </c>
      <c r="G119" s="502">
        <v>0.20824999999999999</v>
      </c>
      <c r="H119" s="503">
        <v>1</v>
      </c>
      <c r="I119" s="559">
        <v>0.20824999999999999</v>
      </c>
      <c r="J119" s="505"/>
      <c r="K119" s="502"/>
      <c r="L119" s="505"/>
      <c r="M119" s="502"/>
      <c r="N119" s="506"/>
      <c r="AF119" s="734"/>
      <c r="AG119" s="499"/>
      <c r="AI119" s="499" t="s">
        <v>2559</v>
      </c>
      <c r="AN119" s="499"/>
      <c r="AO119" s="764"/>
      <c r="AP119" s="764"/>
    </row>
    <row r="120" spans="1:42" s="472" customFormat="1" ht="33.75" x14ac:dyDescent="0.25">
      <c r="A120" s="507"/>
      <c r="B120" s="508" t="s">
        <v>1670</v>
      </c>
      <c r="C120" s="1340" t="s">
        <v>1671</v>
      </c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1"/>
      <c r="AF120" s="734"/>
      <c r="AG120" s="499"/>
      <c r="AI120" s="499"/>
      <c r="AJ120" s="509" t="s">
        <v>1671</v>
      </c>
      <c r="AN120" s="499"/>
      <c r="AO120" s="764"/>
      <c r="AP120" s="764"/>
    </row>
    <row r="121" spans="1:42" s="472" customFormat="1" ht="15" x14ac:dyDescent="0.25">
      <c r="A121" s="736"/>
      <c r="B121" s="508" t="s">
        <v>190</v>
      </c>
      <c r="C121" s="1300" t="s">
        <v>2538</v>
      </c>
      <c r="D121" s="1300"/>
      <c r="E121" s="1300"/>
      <c r="F121" s="737"/>
      <c r="G121" s="582"/>
      <c r="H121" s="582"/>
      <c r="I121" s="582"/>
      <c r="J121" s="523">
        <v>5408.02</v>
      </c>
      <c r="K121" s="529">
        <v>1.5</v>
      </c>
      <c r="L121" s="523">
        <v>1689.33</v>
      </c>
      <c r="M121" s="524">
        <v>27.32</v>
      </c>
      <c r="N121" s="738">
        <v>46152.5</v>
      </c>
      <c r="AF121" s="734"/>
      <c r="AG121" s="499"/>
      <c r="AI121" s="499"/>
      <c r="AK121" s="509" t="s">
        <v>2538</v>
      </c>
      <c r="AN121" s="499"/>
      <c r="AO121" s="764"/>
      <c r="AP121" s="764"/>
    </row>
    <row r="122" spans="1:42" s="472" customFormat="1" ht="15" x14ac:dyDescent="0.25">
      <c r="A122" s="736"/>
      <c r="B122" s="508" t="s">
        <v>651</v>
      </c>
      <c r="C122" s="1300" t="s">
        <v>712</v>
      </c>
      <c r="D122" s="1300"/>
      <c r="E122" s="1300"/>
      <c r="F122" s="737"/>
      <c r="G122" s="582"/>
      <c r="H122" s="582"/>
      <c r="I122" s="582"/>
      <c r="J122" s="523">
        <v>2828.36</v>
      </c>
      <c r="K122" s="529">
        <v>1.5</v>
      </c>
      <c r="L122" s="528">
        <v>883.51</v>
      </c>
      <c r="M122" s="524">
        <v>10.92</v>
      </c>
      <c r="N122" s="738">
        <v>9647.93</v>
      </c>
      <c r="AF122" s="734"/>
      <c r="AG122" s="499"/>
      <c r="AI122" s="499"/>
      <c r="AK122" s="509" t="s">
        <v>712</v>
      </c>
      <c r="AN122" s="499"/>
      <c r="AO122" s="764"/>
      <c r="AP122" s="764"/>
    </row>
    <row r="123" spans="1:42" s="472" customFormat="1" ht="15" x14ac:dyDescent="0.25">
      <c r="A123" s="736"/>
      <c r="B123" s="508" t="s">
        <v>652</v>
      </c>
      <c r="C123" s="1300" t="s">
        <v>2515</v>
      </c>
      <c r="D123" s="1300"/>
      <c r="E123" s="1300"/>
      <c r="F123" s="737"/>
      <c r="G123" s="582"/>
      <c r="H123" s="582"/>
      <c r="I123" s="582"/>
      <c r="J123" s="528">
        <v>431.06</v>
      </c>
      <c r="K123" s="529">
        <v>1.5</v>
      </c>
      <c r="L123" s="528">
        <v>134.65</v>
      </c>
      <c r="M123" s="524">
        <v>27.32</v>
      </c>
      <c r="N123" s="738">
        <v>3678.64</v>
      </c>
      <c r="AF123" s="734"/>
      <c r="AG123" s="499"/>
      <c r="AI123" s="499"/>
      <c r="AK123" s="509" t="s">
        <v>2515</v>
      </c>
      <c r="AN123" s="499"/>
      <c r="AO123" s="764"/>
      <c r="AP123" s="764"/>
    </row>
    <row r="124" spans="1:42" s="472" customFormat="1" ht="15" x14ac:dyDescent="0.25">
      <c r="A124" s="736"/>
      <c r="B124" s="508" t="s">
        <v>232</v>
      </c>
      <c r="C124" s="1300" t="s">
        <v>844</v>
      </c>
      <c r="D124" s="1300"/>
      <c r="E124" s="1300"/>
      <c r="F124" s="737"/>
      <c r="G124" s="582"/>
      <c r="H124" s="582"/>
      <c r="I124" s="582"/>
      <c r="J124" s="523">
        <v>4148.05</v>
      </c>
      <c r="K124" s="582"/>
      <c r="L124" s="528">
        <v>863.83</v>
      </c>
      <c r="M124" s="524">
        <v>7.72</v>
      </c>
      <c r="N124" s="738">
        <v>6668.77</v>
      </c>
      <c r="AF124" s="734"/>
      <c r="AG124" s="499"/>
      <c r="AI124" s="499"/>
      <c r="AK124" s="509" t="s">
        <v>844</v>
      </c>
      <c r="AN124" s="499"/>
      <c r="AO124" s="764"/>
      <c r="AP124" s="764"/>
    </row>
    <row r="125" spans="1:42" s="472" customFormat="1" ht="15" x14ac:dyDescent="0.25">
      <c r="A125" s="739"/>
      <c r="B125" s="508"/>
      <c r="C125" s="1300" t="s">
        <v>2539</v>
      </c>
      <c r="D125" s="1300"/>
      <c r="E125" s="1300"/>
      <c r="F125" s="737" t="s">
        <v>822</v>
      </c>
      <c r="G125" s="745">
        <v>634</v>
      </c>
      <c r="H125" s="529">
        <v>1.5</v>
      </c>
      <c r="I125" s="753">
        <v>198.04575</v>
      </c>
      <c r="J125" s="519"/>
      <c r="K125" s="582"/>
      <c r="L125" s="519"/>
      <c r="M125" s="582"/>
      <c r="N125" s="741"/>
      <c r="AF125" s="734"/>
      <c r="AG125" s="499"/>
      <c r="AI125" s="499"/>
      <c r="AL125" s="509" t="s">
        <v>2539</v>
      </c>
      <c r="AN125" s="499"/>
      <c r="AO125" s="764"/>
      <c r="AP125" s="764"/>
    </row>
    <row r="126" spans="1:42" s="472" customFormat="1" ht="15" x14ac:dyDescent="0.25">
      <c r="A126" s="739"/>
      <c r="B126" s="508"/>
      <c r="C126" s="1300" t="s">
        <v>2516</v>
      </c>
      <c r="D126" s="1300"/>
      <c r="E126" s="1300"/>
      <c r="F126" s="737" t="s">
        <v>822</v>
      </c>
      <c r="G126" s="524">
        <v>32.119999999999997</v>
      </c>
      <c r="H126" s="529">
        <v>1.5</v>
      </c>
      <c r="I126" s="746">
        <v>10.033485000000001</v>
      </c>
      <c r="J126" s="519"/>
      <c r="K126" s="582"/>
      <c r="L126" s="519"/>
      <c r="M126" s="582"/>
      <c r="N126" s="741"/>
      <c r="AF126" s="734"/>
      <c r="AG126" s="499"/>
      <c r="AI126" s="499"/>
      <c r="AL126" s="509" t="s">
        <v>2516</v>
      </c>
      <c r="AN126" s="499"/>
      <c r="AO126" s="764"/>
      <c r="AP126" s="764"/>
    </row>
    <row r="127" spans="1:42" s="472" customFormat="1" ht="15" x14ac:dyDescent="0.25">
      <c r="A127" s="736"/>
      <c r="B127" s="508"/>
      <c r="C127" s="1342" t="s">
        <v>2517</v>
      </c>
      <c r="D127" s="1342"/>
      <c r="E127" s="1342"/>
      <c r="F127" s="742"/>
      <c r="G127" s="581"/>
      <c r="H127" s="581"/>
      <c r="I127" s="581"/>
      <c r="J127" s="743">
        <v>12384.43</v>
      </c>
      <c r="K127" s="581"/>
      <c r="L127" s="743">
        <v>3436.67</v>
      </c>
      <c r="M127" s="581"/>
      <c r="N127" s="744">
        <v>62469.2</v>
      </c>
      <c r="AF127" s="734"/>
      <c r="AG127" s="499"/>
      <c r="AI127" s="499"/>
      <c r="AM127" s="509" t="s">
        <v>2517</v>
      </c>
      <c r="AN127" s="499"/>
      <c r="AO127" s="764"/>
      <c r="AP127" s="764"/>
    </row>
    <row r="128" spans="1:42" s="472" customFormat="1" ht="15" x14ac:dyDescent="0.25">
      <c r="A128" s="739"/>
      <c r="B128" s="508"/>
      <c r="C128" s="1300" t="s">
        <v>882</v>
      </c>
      <c r="D128" s="1300"/>
      <c r="E128" s="1300"/>
      <c r="F128" s="737"/>
      <c r="G128" s="582"/>
      <c r="H128" s="582"/>
      <c r="I128" s="582"/>
      <c r="J128" s="519"/>
      <c r="K128" s="582"/>
      <c r="L128" s="523">
        <v>1823.98</v>
      </c>
      <c r="M128" s="582"/>
      <c r="N128" s="738">
        <v>49831.14</v>
      </c>
      <c r="AF128" s="734"/>
      <c r="AG128" s="499"/>
      <c r="AI128" s="499"/>
      <c r="AL128" s="509" t="s">
        <v>882</v>
      </c>
      <c r="AN128" s="499"/>
      <c r="AO128" s="764"/>
      <c r="AP128" s="764"/>
    </row>
    <row r="129" spans="1:42" s="472" customFormat="1" ht="23.25" x14ac:dyDescent="0.25">
      <c r="A129" s="739"/>
      <c r="B129" s="508" t="s">
        <v>2540</v>
      </c>
      <c r="C129" s="1300" t="s">
        <v>2541</v>
      </c>
      <c r="D129" s="1300"/>
      <c r="E129" s="1300"/>
      <c r="F129" s="737" t="s">
        <v>648</v>
      </c>
      <c r="G129" s="745">
        <v>102</v>
      </c>
      <c r="H129" s="582"/>
      <c r="I129" s="745">
        <v>102</v>
      </c>
      <c r="J129" s="519"/>
      <c r="K129" s="582"/>
      <c r="L129" s="523">
        <v>1860.46</v>
      </c>
      <c r="M129" s="582"/>
      <c r="N129" s="738">
        <v>50827.76</v>
      </c>
      <c r="AF129" s="734"/>
      <c r="AG129" s="499"/>
      <c r="AI129" s="499"/>
      <c r="AL129" s="509" t="s">
        <v>2541</v>
      </c>
      <c r="AN129" s="499"/>
      <c r="AO129" s="764"/>
      <c r="AP129" s="764"/>
    </row>
    <row r="130" spans="1:42" s="472" customFormat="1" ht="23.25" x14ac:dyDescent="0.25">
      <c r="A130" s="739"/>
      <c r="B130" s="508" t="s">
        <v>2542</v>
      </c>
      <c r="C130" s="1300" t="s">
        <v>2543</v>
      </c>
      <c r="D130" s="1300"/>
      <c r="E130" s="1300"/>
      <c r="F130" s="737" t="s">
        <v>648</v>
      </c>
      <c r="G130" s="745">
        <v>58</v>
      </c>
      <c r="H130" s="582"/>
      <c r="I130" s="745">
        <v>58</v>
      </c>
      <c r="J130" s="519"/>
      <c r="K130" s="582"/>
      <c r="L130" s="523">
        <v>1057.9100000000001</v>
      </c>
      <c r="M130" s="582"/>
      <c r="N130" s="738">
        <v>28902.06</v>
      </c>
      <c r="AF130" s="734"/>
      <c r="AG130" s="499"/>
      <c r="AI130" s="499"/>
      <c r="AL130" s="509" t="s">
        <v>2543</v>
      </c>
      <c r="AN130" s="499"/>
      <c r="AO130" s="764"/>
      <c r="AP130" s="764"/>
    </row>
    <row r="131" spans="1:42" s="472" customFormat="1" ht="15" x14ac:dyDescent="0.25">
      <c r="A131" s="544"/>
      <c r="B131" s="585"/>
      <c r="C131" s="1353" t="s">
        <v>887</v>
      </c>
      <c r="D131" s="1353"/>
      <c r="E131" s="1353"/>
      <c r="F131" s="501"/>
      <c r="G131" s="502"/>
      <c r="H131" s="502"/>
      <c r="I131" s="502"/>
      <c r="J131" s="505"/>
      <c r="K131" s="502"/>
      <c r="L131" s="542">
        <v>6355.04</v>
      </c>
      <c r="M131" s="581"/>
      <c r="N131" s="543">
        <v>142199.01999999999</v>
      </c>
      <c r="AF131" s="734"/>
      <c r="AG131" s="499"/>
      <c r="AI131" s="499"/>
      <c r="AN131" s="499" t="s">
        <v>887</v>
      </c>
      <c r="AO131" s="764"/>
      <c r="AP131" s="764"/>
    </row>
    <row r="132" spans="1:42" s="472" customFormat="1" ht="22.5" x14ac:dyDescent="0.25">
      <c r="A132" s="754" t="s">
        <v>1466</v>
      </c>
      <c r="B132" s="755" t="s">
        <v>2560</v>
      </c>
      <c r="C132" s="1354" t="s">
        <v>2561</v>
      </c>
      <c r="D132" s="1354"/>
      <c r="E132" s="1354"/>
      <c r="F132" s="756" t="s">
        <v>847</v>
      </c>
      <c r="G132" s="757">
        <v>21.138999999999999</v>
      </c>
      <c r="H132" s="758">
        <v>1</v>
      </c>
      <c r="I132" s="759">
        <v>21.138999999999999</v>
      </c>
      <c r="J132" s="760">
        <v>725.69</v>
      </c>
      <c r="K132" s="757"/>
      <c r="L132" s="761">
        <v>15340.36</v>
      </c>
      <c r="M132" s="762">
        <v>7.72</v>
      </c>
      <c r="N132" s="763">
        <v>118427.58</v>
      </c>
      <c r="AF132" s="734"/>
      <c r="AG132" s="499"/>
      <c r="AI132" s="499"/>
      <c r="AN132" s="499"/>
      <c r="AO132" s="764" t="s">
        <v>2561</v>
      </c>
      <c r="AP132" s="764"/>
    </row>
    <row r="133" spans="1:42" s="472" customFormat="1" ht="15" x14ac:dyDescent="0.25">
      <c r="A133" s="765"/>
      <c r="B133" s="766"/>
      <c r="C133" s="1354" t="s">
        <v>887</v>
      </c>
      <c r="D133" s="1354"/>
      <c r="E133" s="1354"/>
      <c r="F133" s="756"/>
      <c r="G133" s="757"/>
      <c r="H133" s="757"/>
      <c r="I133" s="757"/>
      <c r="J133" s="767"/>
      <c r="K133" s="757"/>
      <c r="L133" s="761">
        <v>15340.36</v>
      </c>
      <c r="M133" s="768"/>
      <c r="N133" s="763">
        <v>118427.58</v>
      </c>
      <c r="AF133" s="734"/>
      <c r="AG133" s="499"/>
      <c r="AI133" s="499"/>
      <c r="AN133" s="499"/>
      <c r="AO133" s="764"/>
      <c r="AP133" s="764" t="s">
        <v>887</v>
      </c>
    </row>
    <row r="134" spans="1:42" s="472" customFormat="1" ht="23.25" x14ac:dyDescent="0.25">
      <c r="A134" s="500" t="s">
        <v>663</v>
      </c>
      <c r="B134" s="586" t="s">
        <v>2562</v>
      </c>
      <c r="C134" s="1353" t="s">
        <v>2563</v>
      </c>
      <c r="D134" s="1353"/>
      <c r="E134" s="1353"/>
      <c r="F134" s="501" t="s">
        <v>816</v>
      </c>
      <c r="G134" s="502">
        <v>0.15540000000000001</v>
      </c>
      <c r="H134" s="503">
        <v>1</v>
      </c>
      <c r="I134" s="735">
        <v>0.15540000000000001</v>
      </c>
      <c r="J134" s="542">
        <v>6780</v>
      </c>
      <c r="K134" s="502"/>
      <c r="L134" s="542">
        <v>1053.6099999999999</v>
      </c>
      <c r="M134" s="750">
        <v>7.72</v>
      </c>
      <c r="N134" s="543">
        <v>8133.87</v>
      </c>
      <c r="AF134" s="734"/>
      <c r="AG134" s="499"/>
      <c r="AI134" s="499" t="s">
        <v>2563</v>
      </c>
      <c r="AN134" s="499"/>
      <c r="AO134" s="764"/>
      <c r="AP134" s="764"/>
    </row>
    <row r="135" spans="1:42" s="472" customFormat="1" ht="15" x14ac:dyDescent="0.25">
      <c r="A135" s="544"/>
      <c r="B135" s="585"/>
      <c r="C135" s="1353" t="s">
        <v>887</v>
      </c>
      <c r="D135" s="1353"/>
      <c r="E135" s="1353"/>
      <c r="F135" s="501"/>
      <c r="G135" s="502"/>
      <c r="H135" s="502"/>
      <c r="I135" s="502"/>
      <c r="J135" s="505"/>
      <c r="K135" s="502"/>
      <c r="L135" s="542">
        <v>1053.6099999999999</v>
      </c>
      <c r="M135" s="581"/>
      <c r="N135" s="543">
        <v>8133.87</v>
      </c>
      <c r="AF135" s="734"/>
      <c r="AG135" s="499"/>
      <c r="AI135" s="499"/>
      <c r="AN135" s="499" t="s">
        <v>887</v>
      </c>
      <c r="AO135" s="764"/>
      <c r="AP135" s="764"/>
    </row>
    <row r="136" spans="1:42" s="472" customFormat="1" ht="23.25" x14ac:dyDescent="0.25">
      <c r="A136" s="500" t="s">
        <v>664</v>
      </c>
      <c r="B136" s="586" t="s">
        <v>2564</v>
      </c>
      <c r="C136" s="1353" t="s">
        <v>2565</v>
      </c>
      <c r="D136" s="1353"/>
      <c r="E136" s="1353"/>
      <c r="F136" s="501" t="s">
        <v>816</v>
      </c>
      <c r="G136" s="502">
        <v>1.0738000000000001</v>
      </c>
      <c r="H136" s="503">
        <v>1</v>
      </c>
      <c r="I136" s="735">
        <v>1.0738000000000001</v>
      </c>
      <c r="J136" s="542">
        <v>5488.69</v>
      </c>
      <c r="K136" s="502"/>
      <c r="L136" s="542">
        <v>5893.76</v>
      </c>
      <c r="M136" s="750">
        <v>7.72</v>
      </c>
      <c r="N136" s="543">
        <v>45499.83</v>
      </c>
      <c r="AF136" s="734"/>
      <c r="AG136" s="499"/>
      <c r="AI136" s="499" t="s">
        <v>2565</v>
      </c>
      <c r="AN136" s="499"/>
      <c r="AO136" s="764"/>
      <c r="AP136" s="764"/>
    </row>
    <row r="137" spans="1:42" s="472" customFormat="1" ht="15" x14ac:dyDescent="0.25">
      <c r="A137" s="544"/>
      <c r="B137" s="585"/>
      <c r="C137" s="1353" t="s">
        <v>887</v>
      </c>
      <c r="D137" s="1353"/>
      <c r="E137" s="1353"/>
      <c r="F137" s="501"/>
      <c r="G137" s="502"/>
      <c r="H137" s="502"/>
      <c r="I137" s="502"/>
      <c r="J137" s="505"/>
      <c r="K137" s="502"/>
      <c r="L137" s="542">
        <v>5893.76</v>
      </c>
      <c r="M137" s="581"/>
      <c r="N137" s="543">
        <v>45499.83</v>
      </c>
      <c r="AF137" s="734"/>
      <c r="AG137" s="499"/>
      <c r="AI137" s="499"/>
      <c r="AN137" s="499" t="s">
        <v>887</v>
      </c>
      <c r="AO137" s="764"/>
      <c r="AP137" s="764"/>
    </row>
    <row r="138" spans="1:42" s="472" customFormat="1" ht="23.25" x14ac:dyDescent="0.25">
      <c r="A138" s="500" t="s">
        <v>665</v>
      </c>
      <c r="B138" s="586" t="s">
        <v>2566</v>
      </c>
      <c r="C138" s="1353" t="s">
        <v>2567</v>
      </c>
      <c r="D138" s="1353"/>
      <c r="E138" s="1353"/>
      <c r="F138" s="501" t="s">
        <v>2514</v>
      </c>
      <c r="G138" s="502">
        <v>0.25580000000000003</v>
      </c>
      <c r="H138" s="503">
        <v>1</v>
      </c>
      <c r="I138" s="735">
        <v>0.25580000000000003</v>
      </c>
      <c r="J138" s="505"/>
      <c r="K138" s="502"/>
      <c r="L138" s="505"/>
      <c r="M138" s="502"/>
      <c r="N138" s="506"/>
      <c r="AF138" s="734"/>
      <c r="AG138" s="499"/>
      <c r="AI138" s="499" t="s">
        <v>2567</v>
      </c>
      <c r="AN138" s="499"/>
      <c r="AO138" s="764"/>
      <c r="AP138" s="764"/>
    </row>
    <row r="139" spans="1:42" s="472" customFormat="1" ht="33.75" x14ac:dyDescent="0.25">
      <c r="A139" s="507"/>
      <c r="B139" s="508" t="s">
        <v>1670</v>
      </c>
      <c r="C139" s="1340" t="s">
        <v>1671</v>
      </c>
      <c r="D139" s="1340"/>
      <c r="E139" s="1340"/>
      <c r="F139" s="1340"/>
      <c r="G139" s="1340"/>
      <c r="H139" s="1340"/>
      <c r="I139" s="1340"/>
      <c r="J139" s="1340"/>
      <c r="K139" s="1340"/>
      <c r="L139" s="1340"/>
      <c r="M139" s="1340"/>
      <c r="N139" s="1341"/>
      <c r="AF139" s="734"/>
      <c r="AG139" s="499"/>
      <c r="AI139" s="499"/>
      <c r="AJ139" s="509" t="s">
        <v>1671</v>
      </c>
      <c r="AN139" s="499"/>
      <c r="AO139" s="764"/>
      <c r="AP139" s="764"/>
    </row>
    <row r="140" spans="1:42" s="472" customFormat="1" ht="15" x14ac:dyDescent="0.25">
      <c r="A140" s="736"/>
      <c r="B140" s="508" t="s">
        <v>190</v>
      </c>
      <c r="C140" s="1300" t="s">
        <v>2538</v>
      </c>
      <c r="D140" s="1300"/>
      <c r="E140" s="1300"/>
      <c r="F140" s="737"/>
      <c r="G140" s="582"/>
      <c r="H140" s="582"/>
      <c r="I140" s="582"/>
      <c r="J140" s="523">
        <v>2082.6</v>
      </c>
      <c r="K140" s="529">
        <v>1.5</v>
      </c>
      <c r="L140" s="528">
        <v>799.09</v>
      </c>
      <c r="M140" s="524">
        <v>27.32</v>
      </c>
      <c r="N140" s="738">
        <v>21831.14</v>
      </c>
      <c r="AF140" s="734"/>
      <c r="AG140" s="499"/>
      <c r="AI140" s="499"/>
      <c r="AK140" s="509" t="s">
        <v>2538</v>
      </c>
      <c r="AN140" s="499"/>
      <c r="AO140" s="764"/>
      <c r="AP140" s="764"/>
    </row>
    <row r="141" spans="1:42" s="472" customFormat="1" ht="15" x14ac:dyDescent="0.25">
      <c r="A141" s="736"/>
      <c r="B141" s="508" t="s">
        <v>651</v>
      </c>
      <c r="C141" s="1300" t="s">
        <v>712</v>
      </c>
      <c r="D141" s="1300"/>
      <c r="E141" s="1300"/>
      <c r="F141" s="737"/>
      <c r="G141" s="582"/>
      <c r="H141" s="582"/>
      <c r="I141" s="582"/>
      <c r="J141" s="523">
        <v>1847.63</v>
      </c>
      <c r="K141" s="529">
        <v>1.5</v>
      </c>
      <c r="L141" s="528">
        <v>708.94</v>
      </c>
      <c r="M141" s="524">
        <v>10.92</v>
      </c>
      <c r="N141" s="738">
        <v>7741.62</v>
      </c>
      <c r="AF141" s="734"/>
      <c r="AG141" s="499"/>
      <c r="AI141" s="499"/>
      <c r="AK141" s="509" t="s">
        <v>712</v>
      </c>
      <c r="AN141" s="499"/>
      <c r="AO141" s="764"/>
      <c r="AP141" s="764"/>
    </row>
    <row r="142" spans="1:42" s="472" customFormat="1" ht="15" x14ac:dyDescent="0.25">
      <c r="A142" s="736"/>
      <c r="B142" s="508" t="s">
        <v>652</v>
      </c>
      <c r="C142" s="1300" t="s">
        <v>2515</v>
      </c>
      <c r="D142" s="1300"/>
      <c r="E142" s="1300"/>
      <c r="F142" s="737"/>
      <c r="G142" s="582"/>
      <c r="H142" s="582"/>
      <c r="I142" s="582"/>
      <c r="J142" s="528">
        <v>361.66</v>
      </c>
      <c r="K142" s="529">
        <v>1.5</v>
      </c>
      <c r="L142" s="528">
        <v>138.77000000000001</v>
      </c>
      <c r="M142" s="524">
        <v>27.32</v>
      </c>
      <c r="N142" s="738">
        <v>3791.2</v>
      </c>
      <c r="AF142" s="734"/>
      <c r="AG142" s="499"/>
      <c r="AI142" s="499"/>
      <c r="AK142" s="509" t="s">
        <v>2515</v>
      </c>
      <c r="AN142" s="499"/>
      <c r="AO142" s="764"/>
      <c r="AP142" s="764"/>
    </row>
    <row r="143" spans="1:42" s="472" customFormat="1" ht="15" x14ac:dyDescent="0.25">
      <c r="A143" s="736"/>
      <c r="B143" s="508" t="s">
        <v>232</v>
      </c>
      <c r="C143" s="1300" t="s">
        <v>844</v>
      </c>
      <c r="D143" s="1300"/>
      <c r="E143" s="1300"/>
      <c r="F143" s="737"/>
      <c r="G143" s="582"/>
      <c r="H143" s="582"/>
      <c r="I143" s="582"/>
      <c r="J143" s="523">
        <v>30662.21</v>
      </c>
      <c r="K143" s="582"/>
      <c r="L143" s="523">
        <v>7843.39</v>
      </c>
      <c r="M143" s="524">
        <v>7.72</v>
      </c>
      <c r="N143" s="738">
        <v>60550.97</v>
      </c>
      <c r="AF143" s="734"/>
      <c r="AG143" s="499"/>
      <c r="AI143" s="499"/>
      <c r="AK143" s="509" t="s">
        <v>844</v>
      </c>
      <c r="AN143" s="499"/>
      <c r="AO143" s="764"/>
      <c r="AP143" s="764"/>
    </row>
    <row r="144" spans="1:42" s="472" customFormat="1" ht="15" x14ac:dyDescent="0.25">
      <c r="A144" s="739"/>
      <c r="B144" s="508"/>
      <c r="C144" s="1300" t="s">
        <v>2539</v>
      </c>
      <c r="D144" s="1300"/>
      <c r="E144" s="1300"/>
      <c r="F144" s="737" t="s">
        <v>822</v>
      </c>
      <c r="G144" s="745">
        <v>267</v>
      </c>
      <c r="H144" s="529">
        <v>1.5</v>
      </c>
      <c r="I144" s="770">
        <v>102.4479</v>
      </c>
      <c r="J144" s="519"/>
      <c r="K144" s="582"/>
      <c r="L144" s="519"/>
      <c r="M144" s="582"/>
      <c r="N144" s="741"/>
      <c r="AF144" s="734"/>
      <c r="AG144" s="499"/>
      <c r="AI144" s="499"/>
      <c r="AL144" s="509" t="s">
        <v>2539</v>
      </c>
      <c r="AN144" s="499"/>
      <c r="AO144" s="764"/>
      <c r="AP144" s="764"/>
    </row>
    <row r="145" spans="1:42" s="472" customFormat="1" ht="15" x14ac:dyDescent="0.25">
      <c r="A145" s="739"/>
      <c r="B145" s="508"/>
      <c r="C145" s="1300" t="s">
        <v>2516</v>
      </c>
      <c r="D145" s="1300"/>
      <c r="E145" s="1300"/>
      <c r="F145" s="737" t="s">
        <v>822</v>
      </c>
      <c r="G145" s="524">
        <v>35.950000000000003</v>
      </c>
      <c r="H145" s="529">
        <v>1.5</v>
      </c>
      <c r="I145" s="746">
        <v>13.794015</v>
      </c>
      <c r="J145" s="519"/>
      <c r="K145" s="582"/>
      <c r="L145" s="519"/>
      <c r="M145" s="582"/>
      <c r="N145" s="741"/>
      <c r="AF145" s="734"/>
      <c r="AG145" s="499"/>
      <c r="AI145" s="499"/>
      <c r="AL145" s="509" t="s">
        <v>2516</v>
      </c>
      <c r="AN145" s="499"/>
      <c r="AO145" s="764"/>
      <c r="AP145" s="764"/>
    </row>
    <row r="146" spans="1:42" s="472" customFormat="1" ht="15" x14ac:dyDescent="0.25">
      <c r="A146" s="736"/>
      <c r="B146" s="508"/>
      <c r="C146" s="1342" t="s">
        <v>2517</v>
      </c>
      <c r="D146" s="1342"/>
      <c r="E146" s="1342"/>
      <c r="F146" s="742"/>
      <c r="G146" s="581"/>
      <c r="H146" s="581"/>
      <c r="I146" s="581"/>
      <c r="J146" s="743">
        <v>34592.44</v>
      </c>
      <c r="K146" s="581"/>
      <c r="L146" s="743">
        <v>9351.42</v>
      </c>
      <c r="M146" s="581"/>
      <c r="N146" s="744">
        <v>90123.73</v>
      </c>
      <c r="AF146" s="734"/>
      <c r="AG146" s="499"/>
      <c r="AI146" s="499"/>
      <c r="AM146" s="509" t="s">
        <v>2517</v>
      </c>
      <c r="AN146" s="499"/>
      <c r="AO146" s="764"/>
      <c r="AP146" s="764"/>
    </row>
    <row r="147" spans="1:42" s="472" customFormat="1" ht="15" x14ac:dyDescent="0.25">
      <c r="A147" s="739"/>
      <c r="B147" s="508"/>
      <c r="C147" s="1300" t="s">
        <v>882</v>
      </c>
      <c r="D147" s="1300"/>
      <c r="E147" s="1300"/>
      <c r="F147" s="737"/>
      <c r="G147" s="582"/>
      <c r="H147" s="582"/>
      <c r="I147" s="582"/>
      <c r="J147" s="519"/>
      <c r="K147" s="582"/>
      <c r="L147" s="528">
        <v>937.86</v>
      </c>
      <c r="M147" s="582"/>
      <c r="N147" s="738">
        <v>25622.34</v>
      </c>
      <c r="AF147" s="734"/>
      <c r="AG147" s="499"/>
      <c r="AI147" s="499"/>
      <c r="AL147" s="509" t="s">
        <v>882</v>
      </c>
      <c r="AN147" s="499"/>
      <c r="AO147" s="764"/>
      <c r="AP147" s="764"/>
    </row>
    <row r="148" spans="1:42" s="472" customFormat="1" ht="34.5" x14ac:dyDescent="0.25">
      <c r="A148" s="739"/>
      <c r="B148" s="508" t="s">
        <v>2548</v>
      </c>
      <c r="C148" s="1300" t="s">
        <v>2549</v>
      </c>
      <c r="D148" s="1300"/>
      <c r="E148" s="1300"/>
      <c r="F148" s="737" t="s">
        <v>648</v>
      </c>
      <c r="G148" s="745">
        <v>73</v>
      </c>
      <c r="H148" s="582"/>
      <c r="I148" s="745">
        <v>73</v>
      </c>
      <c r="J148" s="519"/>
      <c r="K148" s="582"/>
      <c r="L148" s="528">
        <v>684.64</v>
      </c>
      <c r="M148" s="582"/>
      <c r="N148" s="738">
        <v>18704.310000000001</v>
      </c>
      <c r="AF148" s="734"/>
      <c r="AG148" s="499"/>
      <c r="AI148" s="499"/>
      <c r="AL148" s="509" t="s">
        <v>2549</v>
      </c>
      <c r="AN148" s="499"/>
      <c r="AO148" s="764"/>
      <c r="AP148" s="764"/>
    </row>
    <row r="149" spans="1:42" s="472" customFormat="1" ht="34.5" x14ac:dyDescent="0.25">
      <c r="A149" s="739"/>
      <c r="B149" s="508" t="s">
        <v>2550</v>
      </c>
      <c r="C149" s="1300" t="s">
        <v>2551</v>
      </c>
      <c r="D149" s="1300"/>
      <c r="E149" s="1300"/>
      <c r="F149" s="737" t="s">
        <v>648</v>
      </c>
      <c r="G149" s="745">
        <v>34</v>
      </c>
      <c r="H149" s="582"/>
      <c r="I149" s="745">
        <v>34</v>
      </c>
      <c r="J149" s="519"/>
      <c r="K149" s="582"/>
      <c r="L149" s="528">
        <v>318.87</v>
      </c>
      <c r="M149" s="582"/>
      <c r="N149" s="738">
        <v>8711.6</v>
      </c>
      <c r="AF149" s="734"/>
      <c r="AG149" s="499"/>
      <c r="AI149" s="499"/>
      <c r="AL149" s="509" t="s">
        <v>2551</v>
      </c>
      <c r="AN149" s="499"/>
      <c r="AO149" s="764"/>
      <c r="AP149" s="764"/>
    </row>
    <row r="150" spans="1:42" s="472" customFormat="1" ht="15" x14ac:dyDescent="0.25">
      <c r="A150" s="544"/>
      <c r="B150" s="585"/>
      <c r="C150" s="1353" t="s">
        <v>887</v>
      </c>
      <c r="D150" s="1353"/>
      <c r="E150" s="1353"/>
      <c r="F150" s="501"/>
      <c r="G150" s="502"/>
      <c r="H150" s="502"/>
      <c r="I150" s="502"/>
      <c r="J150" s="505"/>
      <c r="K150" s="502"/>
      <c r="L150" s="542">
        <v>10354.93</v>
      </c>
      <c r="M150" s="581"/>
      <c r="N150" s="543">
        <v>117539.64</v>
      </c>
      <c r="AF150" s="734"/>
      <c r="AG150" s="499"/>
      <c r="AI150" s="499"/>
      <c r="AN150" s="499" t="s">
        <v>887</v>
      </c>
      <c r="AO150" s="764"/>
      <c r="AP150" s="764"/>
    </row>
    <row r="151" spans="1:42" s="472" customFormat="1" ht="22.5" x14ac:dyDescent="0.25">
      <c r="A151" s="754" t="s">
        <v>1337</v>
      </c>
      <c r="B151" s="755" t="s">
        <v>2552</v>
      </c>
      <c r="C151" s="1354" t="s">
        <v>2553</v>
      </c>
      <c r="D151" s="1354"/>
      <c r="E151" s="1354"/>
      <c r="F151" s="756" t="s">
        <v>847</v>
      </c>
      <c r="G151" s="757">
        <v>12.08</v>
      </c>
      <c r="H151" s="758">
        <v>1</v>
      </c>
      <c r="I151" s="762">
        <v>12.08</v>
      </c>
      <c r="J151" s="760">
        <v>59.99</v>
      </c>
      <c r="K151" s="757"/>
      <c r="L151" s="760">
        <v>724.68</v>
      </c>
      <c r="M151" s="762">
        <v>7.72</v>
      </c>
      <c r="N151" s="763">
        <v>5594.53</v>
      </c>
      <c r="AF151" s="734"/>
      <c r="AG151" s="499"/>
      <c r="AI151" s="499"/>
      <c r="AN151" s="499"/>
      <c r="AO151" s="764" t="s">
        <v>2553</v>
      </c>
      <c r="AP151" s="764"/>
    </row>
    <row r="152" spans="1:42" s="472" customFormat="1" ht="15" x14ac:dyDescent="0.25">
      <c r="A152" s="765"/>
      <c r="B152" s="766"/>
      <c r="C152" s="1354" t="s">
        <v>887</v>
      </c>
      <c r="D152" s="1354"/>
      <c r="E152" s="1354"/>
      <c r="F152" s="756"/>
      <c r="G152" s="757"/>
      <c r="H152" s="757"/>
      <c r="I152" s="757"/>
      <c r="J152" s="767"/>
      <c r="K152" s="757"/>
      <c r="L152" s="760">
        <v>724.68</v>
      </c>
      <c r="M152" s="768"/>
      <c r="N152" s="763">
        <v>5594.53</v>
      </c>
      <c r="AF152" s="734"/>
      <c r="AG152" s="499"/>
      <c r="AI152" s="499"/>
      <c r="AN152" s="499"/>
      <c r="AO152" s="764"/>
      <c r="AP152" s="764" t="s">
        <v>887</v>
      </c>
    </row>
    <row r="153" spans="1:42" s="472" customFormat="1" ht="15" x14ac:dyDescent="0.25">
      <c r="A153" s="754" t="s">
        <v>1340</v>
      </c>
      <c r="B153" s="755" t="s">
        <v>2554</v>
      </c>
      <c r="C153" s="1354" t="s">
        <v>2555</v>
      </c>
      <c r="D153" s="1354"/>
      <c r="E153" s="1354"/>
      <c r="F153" s="756" t="s">
        <v>847</v>
      </c>
      <c r="G153" s="757">
        <v>20.56</v>
      </c>
      <c r="H153" s="758">
        <v>1</v>
      </c>
      <c r="I153" s="762">
        <v>20.56</v>
      </c>
      <c r="J153" s="760">
        <v>185.49</v>
      </c>
      <c r="K153" s="757"/>
      <c r="L153" s="761">
        <v>3813.67</v>
      </c>
      <c r="M153" s="762">
        <v>7.72</v>
      </c>
      <c r="N153" s="763">
        <v>29441.53</v>
      </c>
      <c r="AF153" s="734"/>
      <c r="AG153" s="499"/>
      <c r="AI153" s="499"/>
      <c r="AN153" s="499"/>
      <c r="AO153" s="764" t="s">
        <v>2555</v>
      </c>
      <c r="AP153" s="764"/>
    </row>
    <row r="154" spans="1:42" s="472" customFormat="1" ht="15" x14ac:dyDescent="0.25">
      <c r="A154" s="765"/>
      <c r="B154" s="766"/>
      <c r="C154" s="1354" t="s">
        <v>887</v>
      </c>
      <c r="D154" s="1354"/>
      <c r="E154" s="1354"/>
      <c r="F154" s="756"/>
      <c r="G154" s="757"/>
      <c r="H154" s="757"/>
      <c r="I154" s="757"/>
      <c r="J154" s="767"/>
      <c r="K154" s="757"/>
      <c r="L154" s="761">
        <v>3813.67</v>
      </c>
      <c r="M154" s="768"/>
      <c r="N154" s="763">
        <v>29441.53</v>
      </c>
      <c r="AF154" s="734"/>
      <c r="AG154" s="499"/>
      <c r="AI154" s="499"/>
      <c r="AN154" s="499"/>
      <c r="AO154" s="764"/>
      <c r="AP154" s="764" t="s">
        <v>887</v>
      </c>
    </row>
    <row r="155" spans="1:42" s="472" customFormat="1" ht="33" x14ac:dyDescent="0.25">
      <c r="A155" s="754" t="s">
        <v>1342</v>
      </c>
      <c r="B155" s="755" t="s">
        <v>2556</v>
      </c>
      <c r="C155" s="1354" t="s">
        <v>2557</v>
      </c>
      <c r="D155" s="1354"/>
      <c r="E155" s="1354"/>
      <c r="F155" s="756" t="s">
        <v>816</v>
      </c>
      <c r="G155" s="757">
        <v>9.82</v>
      </c>
      <c r="H155" s="758">
        <v>1</v>
      </c>
      <c r="I155" s="762">
        <v>9.82</v>
      </c>
      <c r="J155" s="760">
        <v>313</v>
      </c>
      <c r="K155" s="757"/>
      <c r="L155" s="761">
        <v>3073.66</v>
      </c>
      <c r="M155" s="762">
        <v>7.72</v>
      </c>
      <c r="N155" s="763">
        <v>23728.66</v>
      </c>
      <c r="AF155" s="734"/>
      <c r="AG155" s="499"/>
      <c r="AI155" s="499"/>
      <c r="AN155" s="499"/>
      <c r="AO155" s="764" t="s">
        <v>2557</v>
      </c>
      <c r="AP155" s="764"/>
    </row>
    <row r="156" spans="1:42" s="472" customFormat="1" ht="15" x14ac:dyDescent="0.25">
      <c r="A156" s="765"/>
      <c r="B156" s="766"/>
      <c r="C156" s="1354" t="s">
        <v>887</v>
      </c>
      <c r="D156" s="1354"/>
      <c r="E156" s="1354"/>
      <c r="F156" s="756"/>
      <c r="G156" s="757"/>
      <c r="H156" s="757"/>
      <c r="I156" s="757"/>
      <c r="J156" s="767"/>
      <c r="K156" s="757"/>
      <c r="L156" s="761">
        <v>3073.66</v>
      </c>
      <c r="M156" s="768"/>
      <c r="N156" s="763">
        <v>23728.66</v>
      </c>
      <c r="AF156" s="734"/>
      <c r="AG156" s="499"/>
      <c r="AI156" s="499"/>
      <c r="AN156" s="499"/>
      <c r="AO156" s="764"/>
      <c r="AP156" s="764" t="s">
        <v>887</v>
      </c>
    </row>
    <row r="157" spans="1:42" s="472" customFormat="1" ht="34.5" x14ac:dyDescent="0.25">
      <c r="A157" s="500" t="s">
        <v>666</v>
      </c>
      <c r="B157" s="586" t="s">
        <v>2568</v>
      </c>
      <c r="C157" s="1353" t="s">
        <v>2569</v>
      </c>
      <c r="D157" s="1353"/>
      <c r="E157" s="1353"/>
      <c r="F157" s="501" t="s">
        <v>2570</v>
      </c>
      <c r="G157" s="502">
        <v>1.6870000000000001</v>
      </c>
      <c r="H157" s="503">
        <v>1</v>
      </c>
      <c r="I157" s="749">
        <v>1.6870000000000001</v>
      </c>
      <c r="J157" s="505"/>
      <c r="K157" s="502"/>
      <c r="L157" s="505"/>
      <c r="M157" s="502"/>
      <c r="N157" s="506"/>
      <c r="AF157" s="734"/>
      <c r="AG157" s="499"/>
      <c r="AI157" s="499" t="s">
        <v>2569</v>
      </c>
      <c r="AN157" s="499"/>
      <c r="AO157" s="764"/>
      <c r="AP157" s="764"/>
    </row>
    <row r="158" spans="1:42" s="472" customFormat="1" ht="33.75" x14ac:dyDescent="0.25">
      <c r="A158" s="507"/>
      <c r="B158" s="508" t="s">
        <v>1670</v>
      </c>
      <c r="C158" s="1340" t="s">
        <v>1671</v>
      </c>
      <c r="D158" s="1340"/>
      <c r="E158" s="1340"/>
      <c r="F158" s="1340"/>
      <c r="G158" s="1340"/>
      <c r="H158" s="1340"/>
      <c r="I158" s="1340"/>
      <c r="J158" s="1340"/>
      <c r="K158" s="1340"/>
      <c r="L158" s="1340"/>
      <c r="M158" s="1340"/>
      <c r="N158" s="1341"/>
      <c r="AF158" s="734"/>
      <c r="AG158" s="499"/>
      <c r="AI158" s="499"/>
      <c r="AJ158" s="509" t="s">
        <v>1671</v>
      </c>
      <c r="AN158" s="499"/>
      <c r="AO158" s="764"/>
      <c r="AP158" s="764"/>
    </row>
    <row r="159" spans="1:42" s="472" customFormat="1" ht="15" x14ac:dyDescent="0.25">
      <c r="A159" s="736"/>
      <c r="B159" s="508" t="s">
        <v>190</v>
      </c>
      <c r="C159" s="1300" t="s">
        <v>2538</v>
      </c>
      <c r="D159" s="1300"/>
      <c r="E159" s="1300"/>
      <c r="F159" s="737"/>
      <c r="G159" s="582"/>
      <c r="H159" s="582"/>
      <c r="I159" s="582"/>
      <c r="J159" s="528">
        <v>201.61</v>
      </c>
      <c r="K159" s="529">
        <v>1.5</v>
      </c>
      <c r="L159" s="528">
        <v>510.17</v>
      </c>
      <c r="M159" s="524">
        <v>27.32</v>
      </c>
      <c r="N159" s="738">
        <v>13937.84</v>
      </c>
      <c r="AF159" s="734"/>
      <c r="AG159" s="499"/>
      <c r="AI159" s="499"/>
      <c r="AK159" s="509" t="s">
        <v>2538</v>
      </c>
      <c r="AN159" s="499"/>
      <c r="AO159" s="764"/>
      <c r="AP159" s="764"/>
    </row>
    <row r="160" spans="1:42" s="472" customFormat="1" ht="15" x14ac:dyDescent="0.25">
      <c r="A160" s="736"/>
      <c r="B160" s="508" t="s">
        <v>651</v>
      </c>
      <c r="C160" s="1300" t="s">
        <v>712</v>
      </c>
      <c r="D160" s="1300"/>
      <c r="E160" s="1300"/>
      <c r="F160" s="737"/>
      <c r="G160" s="582"/>
      <c r="H160" s="582"/>
      <c r="I160" s="582"/>
      <c r="J160" s="528">
        <v>71.64</v>
      </c>
      <c r="K160" s="529">
        <v>1.5</v>
      </c>
      <c r="L160" s="528">
        <v>181.29</v>
      </c>
      <c r="M160" s="524">
        <v>10.92</v>
      </c>
      <c r="N160" s="738">
        <v>1979.69</v>
      </c>
      <c r="AF160" s="734"/>
      <c r="AG160" s="499"/>
      <c r="AI160" s="499"/>
      <c r="AK160" s="509" t="s">
        <v>712</v>
      </c>
      <c r="AN160" s="499"/>
      <c r="AO160" s="764"/>
      <c r="AP160" s="764"/>
    </row>
    <row r="161" spans="1:42" s="472" customFormat="1" ht="15" x14ac:dyDescent="0.25">
      <c r="A161" s="736"/>
      <c r="B161" s="508" t="s">
        <v>652</v>
      </c>
      <c r="C161" s="1300" t="s">
        <v>2515</v>
      </c>
      <c r="D161" s="1300"/>
      <c r="E161" s="1300"/>
      <c r="F161" s="737"/>
      <c r="G161" s="582"/>
      <c r="H161" s="582"/>
      <c r="I161" s="582"/>
      <c r="J161" s="528">
        <v>2.3199999999999998</v>
      </c>
      <c r="K161" s="529">
        <v>1.5</v>
      </c>
      <c r="L161" s="528">
        <v>5.87</v>
      </c>
      <c r="M161" s="524">
        <v>27.32</v>
      </c>
      <c r="N161" s="748">
        <v>160.37</v>
      </c>
      <c r="AF161" s="734"/>
      <c r="AG161" s="499"/>
      <c r="AI161" s="499"/>
      <c r="AK161" s="509" t="s">
        <v>2515</v>
      </c>
      <c r="AN161" s="499"/>
      <c r="AO161" s="764"/>
      <c r="AP161" s="764"/>
    </row>
    <row r="162" spans="1:42" s="472" customFormat="1" ht="15" x14ac:dyDescent="0.25">
      <c r="A162" s="736"/>
      <c r="B162" s="508" t="s">
        <v>232</v>
      </c>
      <c r="C162" s="1300" t="s">
        <v>844</v>
      </c>
      <c r="D162" s="1300"/>
      <c r="E162" s="1300"/>
      <c r="F162" s="737"/>
      <c r="G162" s="582"/>
      <c r="H162" s="582"/>
      <c r="I162" s="582"/>
      <c r="J162" s="528">
        <v>62.75</v>
      </c>
      <c r="K162" s="582"/>
      <c r="L162" s="528">
        <v>105.86</v>
      </c>
      <c r="M162" s="524">
        <v>7.72</v>
      </c>
      <c r="N162" s="748">
        <v>817.24</v>
      </c>
      <c r="AF162" s="734"/>
      <c r="AG162" s="499"/>
      <c r="AI162" s="499"/>
      <c r="AK162" s="509" t="s">
        <v>844</v>
      </c>
      <c r="AN162" s="499"/>
      <c r="AO162" s="764"/>
      <c r="AP162" s="764"/>
    </row>
    <row r="163" spans="1:42" s="472" customFormat="1" ht="15" x14ac:dyDescent="0.25">
      <c r="A163" s="739"/>
      <c r="B163" s="508"/>
      <c r="C163" s="1300" t="s">
        <v>2539</v>
      </c>
      <c r="D163" s="1300"/>
      <c r="E163" s="1300"/>
      <c r="F163" s="737" t="s">
        <v>822</v>
      </c>
      <c r="G163" s="529">
        <v>21.2</v>
      </c>
      <c r="H163" s="529">
        <v>1.5</v>
      </c>
      <c r="I163" s="770">
        <v>53.646599999999999</v>
      </c>
      <c r="J163" s="519"/>
      <c r="K163" s="582"/>
      <c r="L163" s="519"/>
      <c r="M163" s="582"/>
      <c r="N163" s="741"/>
      <c r="AF163" s="734"/>
      <c r="AG163" s="499"/>
      <c r="AI163" s="499"/>
      <c r="AL163" s="509" t="s">
        <v>2539</v>
      </c>
      <c r="AN163" s="499"/>
      <c r="AO163" s="764"/>
      <c r="AP163" s="764"/>
    </row>
    <row r="164" spans="1:42" s="472" customFormat="1" ht="15" x14ac:dyDescent="0.25">
      <c r="A164" s="739"/>
      <c r="B164" s="508"/>
      <c r="C164" s="1300" t="s">
        <v>2516</v>
      </c>
      <c r="D164" s="1300"/>
      <c r="E164" s="1300"/>
      <c r="F164" s="737" t="s">
        <v>822</v>
      </c>
      <c r="G164" s="529">
        <v>0.2</v>
      </c>
      <c r="H164" s="529">
        <v>1.5</v>
      </c>
      <c r="I164" s="770">
        <v>0.50609999999999999</v>
      </c>
      <c r="J164" s="519"/>
      <c r="K164" s="582"/>
      <c r="L164" s="519"/>
      <c r="M164" s="582"/>
      <c r="N164" s="741"/>
      <c r="AF164" s="734"/>
      <c r="AG164" s="499"/>
      <c r="AI164" s="499"/>
      <c r="AL164" s="509" t="s">
        <v>2516</v>
      </c>
      <c r="AN164" s="499"/>
      <c r="AO164" s="764"/>
      <c r="AP164" s="764"/>
    </row>
    <row r="165" spans="1:42" s="472" customFormat="1" ht="15" x14ac:dyDescent="0.25">
      <c r="A165" s="736"/>
      <c r="B165" s="508"/>
      <c r="C165" s="1342" t="s">
        <v>2517</v>
      </c>
      <c r="D165" s="1342"/>
      <c r="E165" s="1342"/>
      <c r="F165" s="742"/>
      <c r="G165" s="581"/>
      <c r="H165" s="581"/>
      <c r="I165" s="581"/>
      <c r="J165" s="747">
        <v>336</v>
      </c>
      <c r="K165" s="581"/>
      <c r="L165" s="747">
        <v>797.32</v>
      </c>
      <c r="M165" s="581"/>
      <c r="N165" s="744">
        <v>16734.77</v>
      </c>
      <c r="AF165" s="734"/>
      <c r="AG165" s="499"/>
      <c r="AI165" s="499"/>
      <c r="AM165" s="509" t="s">
        <v>2517</v>
      </c>
      <c r="AN165" s="499"/>
      <c r="AO165" s="764"/>
      <c r="AP165" s="764"/>
    </row>
    <row r="166" spans="1:42" s="472" customFormat="1" ht="15" x14ac:dyDescent="0.25">
      <c r="A166" s="739"/>
      <c r="B166" s="508"/>
      <c r="C166" s="1300" t="s">
        <v>882</v>
      </c>
      <c r="D166" s="1300"/>
      <c r="E166" s="1300"/>
      <c r="F166" s="737"/>
      <c r="G166" s="582"/>
      <c r="H166" s="582"/>
      <c r="I166" s="582"/>
      <c r="J166" s="519"/>
      <c r="K166" s="582"/>
      <c r="L166" s="528">
        <v>516.04</v>
      </c>
      <c r="M166" s="582"/>
      <c r="N166" s="738">
        <v>14098.21</v>
      </c>
      <c r="AF166" s="734"/>
      <c r="AG166" s="499"/>
      <c r="AI166" s="499"/>
      <c r="AL166" s="509" t="s">
        <v>882</v>
      </c>
      <c r="AN166" s="499"/>
      <c r="AO166" s="764"/>
      <c r="AP166" s="764"/>
    </row>
    <row r="167" spans="1:42" s="472" customFormat="1" ht="15" x14ac:dyDescent="0.25">
      <c r="A167" s="739"/>
      <c r="B167" s="508" t="s">
        <v>2571</v>
      </c>
      <c r="C167" s="1300" t="s">
        <v>2572</v>
      </c>
      <c r="D167" s="1300"/>
      <c r="E167" s="1300"/>
      <c r="F167" s="737" t="s">
        <v>648</v>
      </c>
      <c r="G167" s="745">
        <v>110</v>
      </c>
      <c r="H167" s="582"/>
      <c r="I167" s="745">
        <v>110</v>
      </c>
      <c r="J167" s="519"/>
      <c r="K167" s="582"/>
      <c r="L167" s="528">
        <v>567.64</v>
      </c>
      <c r="M167" s="582"/>
      <c r="N167" s="738">
        <v>15508.03</v>
      </c>
      <c r="AF167" s="734"/>
      <c r="AG167" s="499"/>
      <c r="AI167" s="499"/>
      <c r="AL167" s="509" t="s">
        <v>2572</v>
      </c>
      <c r="AN167" s="499"/>
      <c r="AO167" s="764"/>
      <c r="AP167" s="764"/>
    </row>
    <row r="168" spans="1:42" s="472" customFormat="1" ht="15" x14ac:dyDescent="0.25">
      <c r="A168" s="739"/>
      <c r="B168" s="508" t="s">
        <v>2573</v>
      </c>
      <c r="C168" s="1300" t="s">
        <v>2574</v>
      </c>
      <c r="D168" s="1300"/>
      <c r="E168" s="1300"/>
      <c r="F168" s="737" t="s">
        <v>648</v>
      </c>
      <c r="G168" s="745">
        <v>69</v>
      </c>
      <c r="H168" s="582"/>
      <c r="I168" s="745">
        <v>69</v>
      </c>
      <c r="J168" s="519"/>
      <c r="K168" s="582"/>
      <c r="L168" s="528">
        <v>356.07</v>
      </c>
      <c r="M168" s="582"/>
      <c r="N168" s="738">
        <v>9727.76</v>
      </c>
      <c r="AF168" s="734"/>
      <c r="AG168" s="499"/>
      <c r="AI168" s="499"/>
      <c r="AL168" s="509" t="s">
        <v>2574</v>
      </c>
      <c r="AN168" s="499"/>
      <c r="AO168" s="764"/>
      <c r="AP168" s="764"/>
    </row>
    <row r="169" spans="1:42" s="472" customFormat="1" ht="15" x14ac:dyDescent="0.25">
      <c r="A169" s="544"/>
      <c r="B169" s="585"/>
      <c r="C169" s="1353" t="s">
        <v>887</v>
      </c>
      <c r="D169" s="1353"/>
      <c r="E169" s="1353"/>
      <c r="F169" s="501"/>
      <c r="G169" s="502"/>
      <c r="H169" s="502"/>
      <c r="I169" s="502"/>
      <c r="J169" s="505"/>
      <c r="K169" s="502"/>
      <c r="L169" s="542">
        <v>1721.03</v>
      </c>
      <c r="M169" s="581"/>
      <c r="N169" s="543">
        <v>41970.559999999998</v>
      </c>
      <c r="AF169" s="734"/>
      <c r="AG169" s="499"/>
      <c r="AI169" s="499"/>
      <c r="AN169" s="499" t="s">
        <v>887</v>
      </c>
      <c r="AO169" s="764"/>
      <c r="AP169" s="764"/>
    </row>
    <row r="170" spans="1:42" s="472" customFormat="1" ht="23.25" x14ac:dyDescent="0.25">
      <c r="A170" s="500" t="s">
        <v>667</v>
      </c>
      <c r="B170" s="586" t="s">
        <v>2575</v>
      </c>
      <c r="C170" s="1353" t="s">
        <v>2576</v>
      </c>
      <c r="D170" s="1353"/>
      <c r="E170" s="1353"/>
      <c r="F170" s="501" t="s">
        <v>816</v>
      </c>
      <c r="G170" s="502">
        <v>0.40488000000000002</v>
      </c>
      <c r="H170" s="503">
        <v>1</v>
      </c>
      <c r="I170" s="559">
        <v>0.40488000000000002</v>
      </c>
      <c r="J170" s="542">
        <v>8894.49</v>
      </c>
      <c r="K170" s="502"/>
      <c r="L170" s="542">
        <v>3601.2</v>
      </c>
      <c r="M170" s="750">
        <v>7.72</v>
      </c>
      <c r="N170" s="543">
        <v>27801.26</v>
      </c>
      <c r="AF170" s="734"/>
      <c r="AG170" s="499"/>
      <c r="AI170" s="499" t="s">
        <v>2576</v>
      </c>
      <c r="AN170" s="499"/>
      <c r="AO170" s="764"/>
      <c r="AP170" s="764"/>
    </row>
    <row r="171" spans="1:42" s="472" customFormat="1" ht="15" x14ac:dyDescent="0.25">
      <c r="A171" s="544"/>
      <c r="B171" s="585"/>
      <c r="C171" s="1353" t="s">
        <v>887</v>
      </c>
      <c r="D171" s="1353"/>
      <c r="E171" s="1353"/>
      <c r="F171" s="501"/>
      <c r="G171" s="502"/>
      <c r="H171" s="502"/>
      <c r="I171" s="502"/>
      <c r="J171" s="505"/>
      <c r="K171" s="502"/>
      <c r="L171" s="542">
        <v>3601.2</v>
      </c>
      <c r="M171" s="581"/>
      <c r="N171" s="543">
        <v>27801.26</v>
      </c>
      <c r="AF171" s="734"/>
      <c r="AG171" s="499"/>
      <c r="AI171" s="499"/>
      <c r="AN171" s="499" t="s">
        <v>887</v>
      </c>
      <c r="AO171" s="764"/>
      <c r="AP171" s="764"/>
    </row>
    <row r="172" spans="1:42" s="472" customFormat="1" ht="15" x14ac:dyDescent="0.25">
      <c r="A172" s="500" t="s">
        <v>668</v>
      </c>
      <c r="B172" s="586" t="s">
        <v>2577</v>
      </c>
      <c r="C172" s="1353" t="s">
        <v>2578</v>
      </c>
      <c r="D172" s="1353"/>
      <c r="E172" s="1353"/>
      <c r="F172" s="501" t="s">
        <v>816</v>
      </c>
      <c r="G172" s="502">
        <v>2.6991999999999999E-2</v>
      </c>
      <c r="H172" s="503">
        <v>1</v>
      </c>
      <c r="I172" s="771">
        <v>2.6991999999999999E-2</v>
      </c>
      <c r="J172" s="542">
        <v>1677.23</v>
      </c>
      <c r="K172" s="502"/>
      <c r="L172" s="545">
        <v>45.27</v>
      </c>
      <c r="M172" s="750">
        <v>7.72</v>
      </c>
      <c r="N172" s="752">
        <v>349.48</v>
      </c>
      <c r="AF172" s="734"/>
      <c r="AG172" s="499"/>
      <c r="AI172" s="499" t="s">
        <v>2578</v>
      </c>
      <c r="AN172" s="499"/>
      <c r="AO172" s="764"/>
      <c r="AP172" s="764"/>
    </row>
    <row r="173" spans="1:42" s="472" customFormat="1" ht="15" x14ac:dyDescent="0.25">
      <c r="A173" s="544"/>
      <c r="B173" s="585"/>
      <c r="C173" s="1353" t="s">
        <v>887</v>
      </c>
      <c r="D173" s="1353"/>
      <c r="E173" s="1353"/>
      <c r="F173" s="501"/>
      <c r="G173" s="502"/>
      <c r="H173" s="502"/>
      <c r="I173" s="502"/>
      <c r="J173" s="505"/>
      <c r="K173" s="502"/>
      <c r="L173" s="545">
        <v>45.27</v>
      </c>
      <c r="M173" s="581"/>
      <c r="N173" s="752">
        <v>349.48</v>
      </c>
      <c r="AF173" s="734"/>
      <c r="AG173" s="499"/>
      <c r="AI173" s="499"/>
      <c r="AN173" s="499" t="s">
        <v>887</v>
      </c>
      <c r="AO173" s="764"/>
      <c r="AP173" s="764"/>
    </row>
    <row r="174" spans="1:42" s="472" customFormat="1" ht="45.75" x14ac:dyDescent="0.25">
      <c r="A174" s="500" t="s">
        <v>669</v>
      </c>
      <c r="B174" s="586" t="s">
        <v>2579</v>
      </c>
      <c r="C174" s="1353" t="s">
        <v>2580</v>
      </c>
      <c r="D174" s="1353"/>
      <c r="E174" s="1353"/>
      <c r="F174" s="501" t="s">
        <v>2524</v>
      </c>
      <c r="G174" s="502">
        <v>0.33360000000000001</v>
      </c>
      <c r="H174" s="503">
        <v>1</v>
      </c>
      <c r="I174" s="735">
        <v>0.33360000000000001</v>
      </c>
      <c r="J174" s="505"/>
      <c r="K174" s="502"/>
      <c r="L174" s="505"/>
      <c r="M174" s="502"/>
      <c r="N174" s="506"/>
      <c r="AF174" s="734"/>
      <c r="AG174" s="499"/>
      <c r="AI174" s="499" t="s">
        <v>2580</v>
      </c>
      <c r="AN174" s="499"/>
      <c r="AO174" s="764"/>
      <c r="AP174" s="764"/>
    </row>
    <row r="175" spans="1:42" s="472" customFormat="1" ht="33.75" x14ac:dyDescent="0.25">
      <c r="A175" s="507"/>
      <c r="B175" s="508" t="s">
        <v>1670</v>
      </c>
      <c r="C175" s="1340" t="s">
        <v>1671</v>
      </c>
      <c r="D175" s="1340"/>
      <c r="E175" s="1340"/>
      <c r="F175" s="1340"/>
      <c r="G175" s="1340"/>
      <c r="H175" s="1340"/>
      <c r="I175" s="1340"/>
      <c r="J175" s="1340"/>
      <c r="K175" s="1340"/>
      <c r="L175" s="1340"/>
      <c r="M175" s="1340"/>
      <c r="N175" s="1341"/>
      <c r="AF175" s="734"/>
      <c r="AG175" s="499"/>
      <c r="AI175" s="499"/>
      <c r="AJ175" s="509" t="s">
        <v>1671</v>
      </c>
      <c r="AN175" s="499"/>
      <c r="AO175" s="764"/>
      <c r="AP175" s="764"/>
    </row>
    <row r="176" spans="1:42" s="472" customFormat="1" ht="15" x14ac:dyDescent="0.25">
      <c r="A176" s="736"/>
      <c r="B176" s="508" t="s">
        <v>651</v>
      </c>
      <c r="C176" s="1300" t="s">
        <v>712</v>
      </c>
      <c r="D176" s="1300"/>
      <c r="E176" s="1300"/>
      <c r="F176" s="737"/>
      <c r="G176" s="582"/>
      <c r="H176" s="582"/>
      <c r="I176" s="582"/>
      <c r="J176" s="523">
        <v>1593.48</v>
      </c>
      <c r="K176" s="529">
        <v>1.5</v>
      </c>
      <c r="L176" s="528">
        <v>797.38</v>
      </c>
      <c r="M176" s="524">
        <v>10.92</v>
      </c>
      <c r="N176" s="738">
        <v>8707.39</v>
      </c>
      <c r="AF176" s="734"/>
      <c r="AG176" s="499"/>
      <c r="AI176" s="499"/>
      <c r="AK176" s="509" t="s">
        <v>712</v>
      </c>
      <c r="AN176" s="499"/>
      <c r="AO176" s="764"/>
      <c r="AP176" s="764"/>
    </row>
    <row r="177" spans="1:42" s="472" customFormat="1" ht="15" x14ac:dyDescent="0.25">
      <c r="A177" s="736"/>
      <c r="B177" s="508" t="s">
        <v>652</v>
      </c>
      <c r="C177" s="1300" t="s">
        <v>2515</v>
      </c>
      <c r="D177" s="1300"/>
      <c r="E177" s="1300"/>
      <c r="F177" s="737"/>
      <c r="G177" s="582"/>
      <c r="H177" s="582"/>
      <c r="I177" s="582"/>
      <c r="J177" s="528">
        <v>162</v>
      </c>
      <c r="K177" s="529">
        <v>1.5</v>
      </c>
      <c r="L177" s="528">
        <v>81.06</v>
      </c>
      <c r="M177" s="524">
        <v>27.32</v>
      </c>
      <c r="N177" s="738">
        <v>2214.56</v>
      </c>
      <c r="AF177" s="734"/>
      <c r="AG177" s="499"/>
      <c r="AI177" s="499"/>
      <c r="AK177" s="509" t="s">
        <v>2515</v>
      </c>
      <c r="AN177" s="499"/>
      <c r="AO177" s="764"/>
      <c r="AP177" s="764"/>
    </row>
    <row r="178" spans="1:42" s="472" customFormat="1" ht="15" x14ac:dyDescent="0.25">
      <c r="A178" s="739"/>
      <c r="B178" s="508"/>
      <c r="C178" s="1300" t="s">
        <v>2516</v>
      </c>
      <c r="D178" s="1300"/>
      <c r="E178" s="1300"/>
      <c r="F178" s="737" t="s">
        <v>822</v>
      </c>
      <c r="G178" s="745">
        <v>12</v>
      </c>
      <c r="H178" s="529">
        <v>1.5</v>
      </c>
      <c r="I178" s="770">
        <v>6.0048000000000004</v>
      </c>
      <c r="J178" s="519"/>
      <c r="K178" s="582"/>
      <c r="L178" s="519"/>
      <c r="M178" s="582"/>
      <c r="N178" s="741"/>
      <c r="AF178" s="734"/>
      <c r="AG178" s="499"/>
      <c r="AI178" s="499"/>
      <c r="AL178" s="509" t="s">
        <v>2516</v>
      </c>
      <c r="AN178" s="499"/>
      <c r="AO178" s="764"/>
      <c r="AP178" s="764"/>
    </row>
    <row r="179" spans="1:42" s="472" customFormat="1" ht="15" x14ac:dyDescent="0.25">
      <c r="A179" s="736"/>
      <c r="B179" s="508"/>
      <c r="C179" s="1342" t="s">
        <v>2517</v>
      </c>
      <c r="D179" s="1342"/>
      <c r="E179" s="1342"/>
      <c r="F179" s="742"/>
      <c r="G179" s="581"/>
      <c r="H179" s="581"/>
      <c r="I179" s="581"/>
      <c r="J179" s="743">
        <v>1593.48</v>
      </c>
      <c r="K179" s="581"/>
      <c r="L179" s="747">
        <v>797.38</v>
      </c>
      <c r="M179" s="581"/>
      <c r="N179" s="744">
        <v>8707.39</v>
      </c>
      <c r="AF179" s="734"/>
      <c r="AG179" s="499"/>
      <c r="AI179" s="499"/>
      <c r="AM179" s="509" t="s">
        <v>2517</v>
      </c>
      <c r="AN179" s="499"/>
      <c r="AO179" s="764"/>
      <c r="AP179" s="764"/>
    </row>
    <row r="180" spans="1:42" s="472" customFormat="1" ht="15" x14ac:dyDescent="0.25">
      <c r="A180" s="739"/>
      <c r="B180" s="508"/>
      <c r="C180" s="1300" t="s">
        <v>882</v>
      </c>
      <c r="D180" s="1300"/>
      <c r="E180" s="1300"/>
      <c r="F180" s="737"/>
      <c r="G180" s="582"/>
      <c r="H180" s="582"/>
      <c r="I180" s="582"/>
      <c r="J180" s="519"/>
      <c r="K180" s="582"/>
      <c r="L180" s="528">
        <v>81.06</v>
      </c>
      <c r="M180" s="582"/>
      <c r="N180" s="738">
        <v>2214.56</v>
      </c>
      <c r="AF180" s="734"/>
      <c r="AG180" s="499"/>
      <c r="AI180" s="499"/>
      <c r="AL180" s="509" t="s">
        <v>882</v>
      </c>
      <c r="AN180" s="499"/>
      <c r="AO180" s="764"/>
      <c r="AP180" s="764"/>
    </row>
    <row r="181" spans="1:42" s="472" customFormat="1" ht="23.25" x14ac:dyDescent="0.25">
      <c r="A181" s="739"/>
      <c r="B181" s="508" t="s">
        <v>2525</v>
      </c>
      <c r="C181" s="1300" t="s">
        <v>2526</v>
      </c>
      <c r="D181" s="1300"/>
      <c r="E181" s="1300"/>
      <c r="F181" s="737" t="s">
        <v>648</v>
      </c>
      <c r="G181" s="745">
        <v>92</v>
      </c>
      <c r="H181" s="582"/>
      <c r="I181" s="745">
        <v>92</v>
      </c>
      <c r="J181" s="519"/>
      <c r="K181" s="582"/>
      <c r="L181" s="528">
        <v>74.58</v>
      </c>
      <c r="M181" s="582"/>
      <c r="N181" s="738">
        <v>2037.4</v>
      </c>
      <c r="AF181" s="734"/>
      <c r="AG181" s="499"/>
      <c r="AI181" s="499"/>
      <c r="AL181" s="509" t="s">
        <v>2526</v>
      </c>
      <c r="AN181" s="499"/>
      <c r="AO181" s="764"/>
      <c r="AP181" s="764"/>
    </row>
    <row r="182" spans="1:42" s="472" customFormat="1" ht="23.25" x14ac:dyDescent="0.25">
      <c r="A182" s="739"/>
      <c r="B182" s="508" t="s">
        <v>2527</v>
      </c>
      <c r="C182" s="1300" t="s">
        <v>2528</v>
      </c>
      <c r="D182" s="1300"/>
      <c r="E182" s="1300"/>
      <c r="F182" s="737" t="s">
        <v>648</v>
      </c>
      <c r="G182" s="745">
        <v>46</v>
      </c>
      <c r="H182" s="582"/>
      <c r="I182" s="745">
        <v>46</v>
      </c>
      <c r="J182" s="519"/>
      <c r="K182" s="582"/>
      <c r="L182" s="528">
        <v>37.29</v>
      </c>
      <c r="M182" s="582"/>
      <c r="N182" s="738">
        <v>1018.7</v>
      </c>
      <c r="AF182" s="734"/>
      <c r="AG182" s="499"/>
      <c r="AI182" s="499"/>
      <c r="AL182" s="509" t="s">
        <v>2528</v>
      </c>
      <c r="AN182" s="499"/>
      <c r="AO182" s="764"/>
      <c r="AP182" s="764"/>
    </row>
    <row r="183" spans="1:42" s="472" customFormat="1" ht="15" x14ac:dyDescent="0.25">
      <c r="A183" s="544"/>
      <c r="B183" s="585"/>
      <c r="C183" s="1353" t="s">
        <v>887</v>
      </c>
      <c r="D183" s="1353"/>
      <c r="E183" s="1353"/>
      <c r="F183" s="501"/>
      <c r="G183" s="502"/>
      <c r="H183" s="502"/>
      <c r="I183" s="502"/>
      <c r="J183" s="505"/>
      <c r="K183" s="502"/>
      <c r="L183" s="545">
        <v>909.25</v>
      </c>
      <c r="M183" s="581"/>
      <c r="N183" s="543">
        <v>11763.49</v>
      </c>
      <c r="AF183" s="734"/>
      <c r="AG183" s="499"/>
      <c r="AI183" s="499"/>
      <c r="AN183" s="499" t="s">
        <v>887</v>
      </c>
      <c r="AO183" s="764"/>
      <c r="AP183" s="764"/>
    </row>
    <row r="184" spans="1:42" s="472" customFormat="1" ht="15" x14ac:dyDescent="0.25">
      <c r="A184" s="1347" t="s">
        <v>1217</v>
      </c>
      <c r="B184" s="1348"/>
      <c r="C184" s="1348"/>
      <c r="D184" s="1348"/>
      <c r="E184" s="1348"/>
      <c r="F184" s="1348"/>
      <c r="G184" s="1348"/>
      <c r="H184" s="1348"/>
      <c r="I184" s="1348"/>
      <c r="J184" s="1348"/>
      <c r="K184" s="1348"/>
      <c r="L184" s="1348"/>
      <c r="M184" s="1348"/>
      <c r="N184" s="1349"/>
      <c r="AF184" s="734"/>
      <c r="AG184" s="499" t="s">
        <v>1217</v>
      </c>
      <c r="AI184" s="499"/>
      <c r="AN184" s="499"/>
      <c r="AO184" s="764"/>
      <c r="AP184" s="764"/>
    </row>
    <row r="185" spans="1:42" s="472" customFormat="1" ht="23.25" x14ac:dyDescent="0.25">
      <c r="A185" s="500" t="s">
        <v>670</v>
      </c>
      <c r="B185" s="586" t="s">
        <v>2581</v>
      </c>
      <c r="C185" s="1353" t="s">
        <v>2582</v>
      </c>
      <c r="D185" s="1353"/>
      <c r="E185" s="1353"/>
      <c r="F185" s="501" t="s">
        <v>130</v>
      </c>
      <c r="G185" s="502">
        <v>126.73</v>
      </c>
      <c r="H185" s="503">
        <v>1</v>
      </c>
      <c r="I185" s="750">
        <v>126.73</v>
      </c>
      <c r="J185" s="505"/>
      <c r="K185" s="502"/>
      <c r="L185" s="505"/>
      <c r="M185" s="502"/>
      <c r="N185" s="506"/>
      <c r="AF185" s="734"/>
      <c r="AG185" s="499"/>
      <c r="AI185" s="499" t="s">
        <v>2582</v>
      </c>
      <c r="AN185" s="499"/>
      <c r="AO185" s="764"/>
      <c r="AP185" s="764"/>
    </row>
    <row r="186" spans="1:42" s="472" customFormat="1" ht="33.75" x14ac:dyDescent="0.25">
      <c r="A186" s="507"/>
      <c r="B186" s="508" t="s">
        <v>1670</v>
      </c>
      <c r="C186" s="1340" t="s">
        <v>1671</v>
      </c>
      <c r="D186" s="1340"/>
      <c r="E186" s="1340"/>
      <c r="F186" s="1340"/>
      <c r="G186" s="1340"/>
      <c r="H186" s="1340"/>
      <c r="I186" s="1340"/>
      <c r="J186" s="1340"/>
      <c r="K186" s="1340"/>
      <c r="L186" s="1340"/>
      <c r="M186" s="1340"/>
      <c r="N186" s="1341"/>
      <c r="AF186" s="734"/>
      <c r="AG186" s="499"/>
      <c r="AI186" s="499"/>
      <c r="AJ186" s="509" t="s">
        <v>1671</v>
      </c>
      <c r="AN186" s="499"/>
      <c r="AO186" s="764"/>
      <c r="AP186" s="764"/>
    </row>
    <row r="187" spans="1:42" s="472" customFormat="1" ht="15" x14ac:dyDescent="0.25">
      <c r="A187" s="736"/>
      <c r="B187" s="508" t="s">
        <v>190</v>
      </c>
      <c r="C187" s="1300" t="s">
        <v>2538</v>
      </c>
      <c r="D187" s="1300"/>
      <c r="E187" s="1300"/>
      <c r="F187" s="737"/>
      <c r="G187" s="582"/>
      <c r="H187" s="582"/>
      <c r="I187" s="582"/>
      <c r="J187" s="528">
        <v>16.739999999999998</v>
      </c>
      <c r="K187" s="529">
        <v>1.5</v>
      </c>
      <c r="L187" s="523">
        <v>3182.19</v>
      </c>
      <c r="M187" s="524">
        <v>27.32</v>
      </c>
      <c r="N187" s="738">
        <v>86937.43</v>
      </c>
      <c r="AF187" s="734"/>
      <c r="AG187" s="499"/>
      <c r="AI187" s="499"/>
      <c r="AK187" s="509" t="s">
        <v>2538</v>
      </c>
      <c r="AN187" s="499"/>
      <c r="AO187" s="764"/>
      <c r="AP187" s="764"/>
    </row>
    <row r="188" spans="1:42" s="472" customFormat="1" ht="15" x14ac:dyDescent="0.25">
      <c r="A188" s="736"/>
      <c r="B188" s="508" t="s">
        <v>232</v>
      </c>
      <c r="C188" s="1300" t="s">
        <v>844</v>
      </c>
      <c r="D188" s="1300"/>
      <c r="E188" s="1300"/>
      <c r="F188" s="737"/>
      <c r="G188" s="582"/>
      <c r="H188" s="582"/>
      <c r="I188" s="582"/>
      <c r="J188" s="528">
        <v>53.72</v>
      </c>
      <c r="K188" s="582"/>
      <c r="L188" s="523">
        <v>6807.94</v>
      </c>
      <c r="M188" s="524">
        <v>7.72</v>
      </c>
      <c r="N188" s="738">
        <v>52557.3</v>
      </c>
      <c r="AF188" s="734"/>
      <c r="AG188" s="499"/>
      <c r="AI188" s="499"/>
      <c r="AK188" s="509" t="s">
        <v>844</v>
      </c>
      <c r="AN188" s="499"/>
      <c r="AO188" s="764"/>
      <c r="AP188" s="764"/>
    </row>
    <row r="189" spans="1:42" s="472" customFormat="1" ht="15" x14ac:dyDescent="0.25">
      <c r="A189" s="739"/>
      <c r="B189" s="508"/>
      <c r="C189" s="1300" t="s">
        <v>2539</v>
      </c>
      <c r="D189" s="1300"/>
      <c r="E189" s="1300"/>
      <c r="F189" s="737" t="s">
        <v>822</v>
      </c>
      <c r="G189" s="524">
        <v>1.74</v>
      </c>
      <c r="H189" s="529">
        <v>1.5</v>
      </c>
      <c r="I189" s="770">
        <v>330.76530000000002</v>
      </c>
      <c r="J189" s="519"/>
      <c r="K189" s="582"/>
      <c r="L189" s="519"/>
      <c r="M189" s="582"/>
      <c r="N189" s="741"/>
      <c r="AF189" s="734"/>
      <c r="AG189" s="499"/>
      <c r="AI189" s="499"/>
      <c r="AL189" s="509" t="s">
        <v>2539</v>
      </c>
      <c r="AN189" s="499"/>
      <c r="AO189" s="764"/>
      <c r="AP189" s="764"/>
    </row>
    <row r="190" spans="1:42" s="472" customFormat="1" ht="15" x14ac:dyDescent="0.25">
      <c r="A190" s="736"/>
      <c r="B190" s="508"/>
      <c r="C190" s="1342" t="s">
        <v>2517</v>
      </c>
      <c r="D190" s="1342"/>
      <c r="E190" s="1342"/>
      <c r="F190" s="742"/>
      <c r="G190" s="581"/>
      <c r="H190" s="581"/>
      <c r="I190" s="581"/>
      <c r="J190" s="747">
        <v>70.459999999999994</v>
      </c>
      <c r="K190" s="581"/>
      <c r="L190" s="743">
        <v>9990.1299999999992</v>
      </c>
      <c r="M190" s="581"/>
      <c r="N190" s="744">
        <v>139494.73000000001</v>
      </c>
      <c r="AF190" s="734"/>
      <c r="AG190" s="499"/>
      <c r="AI190" s="499"/>
      <c r="AM190" s="509" t="s">
        <v>2517</v>
      </c>
      <c r="AN190" s="499"/>
      <c r="AO190" s="764"/>
      <c r="AP190" s="764"/>
    </row>
    <row r="191" spans="1:42" s="472" customFormat="1" ht="15" x14ac:dyDescent="0.25">
      <c r="A191" s="739"/>
      <c r="B191" s="508"/>
      <c r="C191" s="1300" t="s">
        <v>882</v>
      </c>
      <c r="D191" s="1300"/>
      <c r="E191" s="1300"/>
      <c r="F191" s="737"/>
      <c r="G191" s="582"/>
      <c r="H191" s="582"/>
      <c r="I191" s="582"/>
      <c r="J191" s="519"/>
      <c r="K191" s="582"/>
      <c r="L191" s="523">
        <v>3182.19</v>
      </c>
      <c r="M191" s="582"/>
      <c r="N191" s="738">
        <v>86937.43</v>
      </c>
      <c r="AF191" s="734"/>
      <c r="AG191" s="499"/>
      <c r="AI191" s="499"/>
      <c r="AL191" s="509" t="s">
        <v>882</v>
      </c>
      <c r="AN191" s="499"/>
      <c r="AO191" s="764"/>
      <c r="AP191" s="764"/>
    </row>
    <row r="192" spans="1:42" s="472" customFormat="1" ht="34.5" x14ac:dyDescent="0.25">
      <c r="A192" s="739"/>
      <c r="B192" s="508" t="s">
        <v>2518</v>
      </c>
      <c r="C192" s="1300" t="s">
        <v>2519</v>
      </c>
      <c r="D192" s="1300"/>
      <c r="E192" s="1300"/>
      <c r="F192" s="737" t="s">
        <v>648</v>
      </c>
      <c r="G192" s="745">
        <v>89</v>
      </c>
      <c r="H192" s="582"/>
      <c r="I192" s="745">
        <v>89</v>
      </c>
      <c r="J192" s="519"/>
      <c r="K192" s="582"/>
      <c r="L192" s="523">
        <v>2832.15</v>
      </c>
      <c r="M192" s="582"/>
      <c r="N192" s="738">
        <v>77374.31</v>
      </c>
      <c r="AF192" s="734"/>
      <c r="AG192" s="499"/>
      <c r="AI192" s="499"/>
      <c r="AL192" s="509" t="s">
        <v>2519</v>
      </c>
      <c r="AN192" s="499"/>
      <c r="AO192" s="764"/>
      <c r="AP192" s="764"/>
    </row>
    <row r="193" spans="1:45" s="472" customFormat="1" ht="34.5" x14ac:dyDescent="0.25">
      <c r="A193" s="739"/>
      <c r="B193" s="508" t="s">
        <v>2520</v>
      </c>
      <c r="C193" s="1300" t="s">
        <v>2521</v>
      </c>
      <c r="D193" s="1300"/>
      <c r="E193" s="1300"/>
      <c r="F193" s="737" t="s">
        <v>648</v>
      </c>
      <c r="G193" s="745">
        <v>41</v>
      </c>
      <c r="H193" s="582"/>
      <c r="I193" s="745">
        <v>41</v>
      </c>
      <c r="J193" s="519"/>
      <c r="K193" s="582"/>
      <c r="L193" s="523">
        <v>1304.7</v>
      </c>
      <c r="M193" s="582"/>
      <c r="N193" s="738">
        <v>35644.35</v>
      </c>
      <c r="AF193" s="734"/>
      <c r="AG193" s="499"/>
      <c r="AI193" s="499"/>
      <c r="AL193" s="509" t="s">
        <v>2521</v>
      </c>
      <c r="AN193" s="499"/>
      <c r="AO193" s="764"/>
      <c r="AP193" s="764"/>
    </row>
    <row r="194" spans="1:45" s="472" customFormat="1" ht="15" x14ac:dyDescent="0.25">
      <c r="A194" s="544"/>
      <c r="B194" s="585"/>
      <c r="C194" s="1353" t="s">
        <v>887</v>
      </c>
      <c r="D194" s="1353"/>
      <c r="E194" s="1353"/>
      <c r="F194" s="501"/>
      <c r="G194" s="502"/>
      <c r="H194" s="502"/>
      <c r="I194" s="502"/>
      <c r="J194" s="505"/>
      <c r="K194" s="502"/>
      <c r="L194" s="542">
        <v>14126.98</v>
      </c>
      <c r="M194" s="581"/>
      <c r="N194" s="543">
        <v>252513.39</v>
      </c>
      <c r="AF194" s="734"/>
      <c r="AG194" s="499"/>
      <c r="AI194" s="499"/>
      <c r="AN194" s="499" t="s">
        <v>887</v>
      </c>
      <c r="AO194" s="764"/>
      <c r="AP194" s="764"/>
    </row>
    <row r="195" spans="1:45" s="472" customFormat="1" ht="34.5" x14ac:dyDescent="0.25">
      <c r="A195" s="500" t="s">
        <v>671</v>
      </c>
      <c r="B195" s="586" t="s">
        <v>1952</v>
      </c>
      <c r="C195" s="1353" t="s">
        <v>2583</v>
      </c>
      <c r="D195" s="1353"/>
      <c r="E195" s="1353"/>
      <c r="F195" s="501" t="s">
        <v>130</v>
      </c>
      <c r="G195" s="502">
        <v>-256.37479000000002</v>
      </c>
      <c r="H195" s="503">
        <v>1</v>
      </c>
      <c r="I195" s="559">
        <v>-256.37479000000002</v>
      </c>
      <c r="J195" s="545">
        <v>25.97</v>
      </c>
      <c r="K195" s="502"/>
      <c r="L195" s="542">
        <v>-6658.05</v>
      </c>
      <c r="M195" s="750">
        <v>7.72</v>
      </c>
      <c r="N195" s="543">
        <v>-51400.15</v>
      </c>
      <c r="AF195" s="734"/>
      <c r="AG195" s="499"/>
      <c r="AI195" s="499" t="s">
        <v>2583</v>
      </c>
      <c r="AN195" s="499"/>
      <c r="AO195" s="764"/>
      <c r="AP195" s="764"/>
    </row>
    <row r="196" spans="1:45" s="472" customFormat="1" ht="15" x14ac:dyDescent="0.25">
      <c r="A196" s="544"/>
      <c r="B196" s="585"/>
      <c r="C196" s="1353" t="s">
        <v>887</v>
      </c>
      <c r="D196" s="1353"/>
      <c r="E196" s="1353"/>
      <c r="F196" s="501"/>
      <c r="G196" s="502"/>
      <c r="H196" s="502"/>
      <c r="I196" s="502"/>
      <c r="J196" s="505"/>
      <c r="K196" s="502"/>
      <c r="L196" s="542">
        <v>-6658.05</v>
      </c>
      <c r="M196" s="581"/>
      <c r="N196" s="543">
        <v>-51400.15</v>
      </c>
      <c r="AF196" s="734"/>
      <c r="AG196" s="499"/>
      <c r="AI196" s="499"/>
      <c r="AN196" s="499" t="s">
        <v>887</v>
      </c>
      <c r="AO196" s="764"/>
      <c r="AP196" s="764"/>
    </row>
    <row r="197" spans="1:45" s="472" customFormat="1" ht="15" x14ac:dyDescent="0.25">
      <c r="A197" s="1347" t="s">
        <v>1255</v>
      </c>
      <c r="B197" s="1348"/>
      <c r="C197" s="1348"/>
      <c r="D197" s="1348"/>
      <c r="E197" s="1348"/>
      <c r="F197" s="1348"/>
      <c r="G197" s="1348"/>
      <c r="H197" s="1348"/>
      <c r="I197" s="1348"/>
      <c r="J197" s="1348"/>
      <c r="K197" s="1348"/>
      <c r="L197" s="1348"/>
      <c r="M197" s="1348"/>
      <c r="N197" s="1349"/>
      <c r="AF197" s="734"/>
      <c r="AG197" s="499" t="s">
        <v>1255</v>
      </c>
      <c r="AI197" s="499"/>
      <c r="AN197" s="499"/>
      <c r="AO197" s="764"/>
      <c r="AP197" s="764"/>
    </row>
    <row r="198" spans="1:45" s="472" customFormat="1" ht="15" x14ac:dyDescent="0.25">
      <c r="A198" s="1347" t="s">
        <v>1306</v>
      </c>
      <c r="B198" s="1348"/>
      <c r="C198" s="1348"/>
      <c r="D198" s="1348"/>
      <c r="E198" s="1348"/>
      <c r="F198" s="1348"/>
      <c r="G198" s="1348"/>
      <c r="H198" s="1348"/>
      <c r="I198" s="1348"/>
      <c r="J198" s="1348"/>
      <c r="K198" s="1348"/>
      <c r="L198" s="1348"/>
      <c r="M198" s="1348"/>
      <c r="N198" s="1349"/>
      <c r="AF198" s="734"/>
      <c r="AG198" s="499" t="s">
        <v>1306</v>
      </c>
      <c r="AI198" s="499"/>
      <c r="AN198" s="499"/>
      <c r="AO198" s="764"/>
      <c r="AP198" s="764"/>
    </row>
    <row r="199" spans="1:45" s="472" customFormat="1" ht="15" x14ac:dyDescent="0.25">
      <c r="A199" s="1347" t="s">
        <v>1333</v>
      </c>
      <c r="B199" s="1348"/>
      <c r="C199" s="1348"/>
      <c r="D199" s="1348"/>
      <c r="E199" s="1348"/>
      <c r="F199" s="1348"/>
      <c r="G199" s="1348"/>
      <c r="H199" s="1348"/>
      <c r="I199" s="1348"/>
      <c r="J199" s="1348"/>
      <c r="K199" s="1348"/>
      <c r="L199" s="1348"/>
      <c r="M199" s="1348"/>
      <c r="N199" s="1349"/>
      <c r="AF199" s="734"/>
      <c r="AG199" s="499" t="s">
        <v>1333</v>
      </c>
      <c r="AI199" s="499"/>
      <c r="AN199" s="499"/>
      <c r="AO199" s="764"/>
      <c r="AP199" s="764"/>
    </row>
    <row r="200" spans="1:45" s="472" customFormat="1" ht="15" x14ac:dyDescent="0.25">
      <c r="A200" s="1347" t="s">
        <v>1366</v>
      </c>
      <c r="B200" s="1348"/>
      <c r="C200" s="1348"/>
      <c r="D200" s="1348"/>
      <c r="E200" s="1348"/>
      <c r="F200" s="1348"/>
      <c r="G200" s="1348"/>
      <c r="H200" s="1348"/>
      <c r="I200" s="1348"/>
      <c r="J200" s="1348"/>
      <c r="K200" s="1348"/>
      <c r="L200" s="1348"/>
      <c r="M200" s="1348"/>
      <c r="N200" s="1349"/>
      <c r="AF200" s="734"/>
      <c r="AG200" s="499" t="s">
        <v>1366</v>
      </c>
      <c r="AI200" s="499"/>
      <c r="AN200" s="499"/>
      <c r="AO200" s="764"/>
      <c r="AP200" s="764"/>
    </row>
    <row r="201" spans="1:45" s="472" customFormat="1" ht="15" x14ac:dyDescent="0.25">
      <c r="A201" s="1347" t="s">
        <v>1398</v>
      </c>
      <c r="B201" s="1348"/>
      <c r="C201" s="1348"/>
      <c r="D201" s="1348"/>
      <c r="E201" s="1348"/>
      <c r="F201" s="1348"/>
      <c r="G201" s="1348"/>
      <c r="H201" s="1348"/>
      <c r="I201" s="1348"/>
      <c r="J201" s="1348"/>
      <c r="K201" s="1348"/>
      <c r="L201" s="1348"/>
      <c r="M201" s="1348"/>
      <c r="N201" s="1349"/>
      <c r="AF201" s="734"/>
      <c r="AG201" s="499" t="s">
        <v>1398</v>
      </c>
      <c r="AI201" s="499"/>
      <c r="AN201" s="499"/>
      <c r="AO201" s="764"/>
      <c r="AP201" s="764"/>
    </row>
    <row r="202" spans="1:45" s="472" customFormat="1" ht="22.5" x14ac:dyDescent="0.25">
      <c r="A202" s="754" t="s">
        <v>672</v>
      </c>
      <c r="B202" s="755" t="s">
        <v>2584</v>
      </c>
      <c r="C202" s="1354" t="s">
        <v>2585</v>
      </c>
      <c r="D202" s="1354"/>
      <c r="E202" s="1354"/>
      <c r="F202" s="756" t="s">
        <v>847</v>
      </c>
      <c r="G202" s="757">
        <v>23</v>
      </c>
      <c r="H202" s="758">
        <v>1</v>
      </c>
      <c r="I202" s="758">
        <v>23</v>
      </c>
      <c r="J202" s="767"/>
      <c r="K202" s="757"/>
      <c r="L202" s="767"/>
      <c r="M202" s="757"/>
      <c r="N202" s="772"/>
      <c r="AF202" s="734"/>
      <c r="AG202" s="499"/>
      <c r="AI202" s="499"/>
      <c r="AN202" s="499"/>
      <c r="AO202" s="764" t="s">
        <v>2585</v>
      </c>
      <c r="AP202" s="764"/>
    </row>
    <row r="203" spans="1:45" s="472" customFormat="1" ht="33.75" x14ac:dyDescent="0.25">
      <c r="A203" s="773"/>
      <c r="B203" s="774" t="s">
        <v>1670</v>
      </c>
      <c r="C203" s="1355" t="s">
        <v>1671</v>
      </c>
      <c r="D203" s="1355"/>
      <c r="E203" s="1355"/>
      <c r="F203" s="1355"/>
      <c r="G203" s="1355"/>
      <c r="H203" s="1355"/>
      <c r="I203" s="1355"/>
      <c r="J203" s="1355"/>
      <c r="K203" s="1355"/>
      <c r="L203" s="1355"/>
      <c r="M203" s="1355"/>
      <c r="N203" s="1356"/>
      <c r="AF203" s="734"/>
      <c r="AG203" s="499"/>
      <c r="AI203" s="499"/>
      <c r="AN203" s="499"/>
      <c r="AO203" s="764"/>
      <c r="AP203" s="764"/>
      <c r="AQ203" s="717" t="s">
        <v>1671</v>
      </c>
    </row>
    <row r="204" spans="1:45" s="472" customFormat="1" ht="15" x14ac:dyDescent="0.25">
      <c r="A204" s="775"/>
      <c r="B204" s="774" t="s">
        <v>190</v>
      </c>
      <c r="C204" s="1357" t="s">
        <v>2538</v>
      </c>
      <c r="D204" s="1357"/>
      <c r="E204" s="1357"/>
      <c r="F204" s="776"/>
      <c r="G204" s="777"/>
      <c r="H204" s="777"/>
      <c r="I204" s="777"/>
      <c r="J204" s="778">
        <v>6.75</v>
      </c>
      <c r="K204" s="779">
        <v>1.5</v>
      </c>
      <c r="L204" s="778">
        <v>232.88</v>
      </c>
      <c r="M204" s="780">
        <v>27.32</v>
      </c>
      <c r="N204" s="781">
        <v>6362.28</v>
      </c>
      <c r="AF204" s="734"/>
      <c r="AG204" s="499"/>
      <c r="AI204" s="499"/>
      <c r="AN204" s="499"/>
      <c r="AO204" s="764"/>
      <c r="AP204" s="764"/>
      <c r="AQ204" s="717"/>
      <c r="AR204" s="717" t="s">
        <v>2538</v>
      </c>
    </row>
    <row r="205" spans="1:45" s="472" customFormat="1" ht="15" x14ac:dyDescent="0.25">
      <c r="A205" s="775"/>
      <c r="B205" s="774" t="s">
        <v>651</v>
      </c>
      <c r="C205" s="1357" t="s">
        <v>712</v>
      </c>
      <c r="D205" s="1357"/>
      <c r="E205" s="1357"/>
      <c r="F205" s="776"/>
      <c r="G205" s="777"/>
      <c r="H205" s="777"/>
      <c r="I205" s="777"/>
      <c r="J205" s="778">
        <v>8.2899999999999991</v>
      </c>
      <c r="K205" s="779">
        <v>1.5</v>
      </c>
      <c r="L205" s="778">
        <v>286.01</v>
      </c>
      <c r="M205" s="780">
        <v>10.92</v>
      </c>
      <c r="N205" s="781">
        <v>3123.23</v>
      </c>
      <c r="AF205" s="734"/>
      <c r="AG205" s="499"/>
      <c r="AI205" s="499"/>
      <c r="AN205" s="499"/>
      <c r="AO205" s="764"/>
      <c r="AP205" s="764"/>
      <c r="AQ205" s="717"/>
      <c r="AR205" s="717" t="s">
        <v>712</v>
      </c>
    </row>
    <row r="206" spans="1:45" s="472" customFormat="1" ht="15" x14ac:dyDescent="0.25">
      <c r="A206" s="775"/>
      <c r="B206" s="774" t="s">
        <v>652</v>
      </c>
      <c r="C206" s="1357" t="s">
        <v>2515</v>
      </c>
      <c r="D206" s="1357"/>
      <c r="E206" s="1357"/>
      <c r="F206" s="776"/>
      <c r="G206" s="777"/>
      <c r="H206" s="777"/>
      <c r="I206" s="777"/>
      <c r="J206" s="778">
        <v>0.81</v>
      </c>
      <c r="K206" s="779">
        <v>1.5</v>
      </c>
      <c r="L206" s="778">
        <v>27.95</v>
      </c>
      <c r="M206" s="780">
        <v>27.32</v>
      </c>
      <c r="N206" s="782">
        <v>763.59</v>
      </c>
      <c r="AF206" s="734"/>
      <c r="AG206" s="499"/>
      <c r="AI206" s="499"/>
      <c r="AN206" s="499"/>
      <c r="AO206" s="764"/>
      <c r="AP206" s="764"/>
      <c r="AQ206" s="717"/>
      <c r="AR206" s="717" t="s">
        <v>2515</v>
      </c>
    </row>
    <row r="207" spans="1:45" s="472" customFormat="1" ht="15" x14ac:dyDescent="0.25">
      <c r="A207" s="775"/>
      <c r="B207" s="774" t="s">
        <v>232</v>
      </c>
      <c r="C207" s="1357" t="s">
        <v>844</v>
      </c>
      <c r="D207" s="1357"/>
      <c r="E207" s="1357"/>
      <c r="F207" s="776"/>
      <c r="G207" s="777"/>
      <c r="H207" s="777"/>
      <c r="I207" s="777"/>
      <c r="J207" s="778">
        <v>0.37</v>
      </c>
      <c r="K207" s="777"/>
      <c r="L207" s="778">
        <v>8.51</v>
      </c>
      <c r="M207" s="780">
        <v>7.72</v>
      </c>
      <c r="N207" s="782">
        <v>65.7</v>
      </c>
      <c r="AF207" s="734"/>
      <c r="AG207" s="499"/>
      <c r="AI207" s="499"/>
      <c r="AN207" s="499"/>
      <c r="AO207" s="764"/>
      <c r="AP207" s="764"/>
      <c r="AQ207" s="717"/>
      <c r="AR207" s="717" t="s">
        <v>844</v>
      </c>
    </row>
    <row r="208" spans="1:45" s="472" customFormat="1" ht="15" x14ac:dyDescent="0.25">
      <c r="A208" s="711"/>
      <c r="B208" s="774"/>
      <c r="C208" s="1357" t="s">
        <v>2539</v>
      </c>
      <c r="D208" s="1357"/>
      <c r="E208" s="1357"/>
      <c r="F208" s="776" t="s">
        <v>822</v>
      </c>
      <c r="G208" s="780">
        <v>0.85</v>
      </c>
      <c r="H208" s="779">
        <v>1.5</v>
      </c>
      <c r="I208" s="783">
        <v>29.324999999999999</v>
      </c>
      <c r="J208" s="784"/>
      <c r="K208" s="777"/>
      <c r="L208" s="784"/>
      <c r="M208" s="777"/>
      <c r="N208" s="785"/>
      <c r="AF208" s="734"/>
      <c r="AG208" s="499"/>
      <c r="AI208" s="499"/>
      <c r="AN208" s="499"/>
      <c r="AO208" s="764"/>
      <c r="AP208" s="764"/>
      <c r="AQ208" s="717"/>
      <c r="AR208" s="717"/>
      <c r="AS208" s="717" t="s">
        <v>2539</v>
      </c>
    </row>
    <row r="209" spans="1:47" s="472" customFormat="1" ht="15" x14ac:dyDescent="0.25">
      <c r="A209" s="711"/>
      <c r="B209" s="774"/>
      <c r="C209" s="1357" t="s">
        <v>2516</v>
      </c>
      <c r="D209" s="1357"/>
      <c r="E209" s="1357"/>
      <c r="F209" s="776" t="s">
        <v>822</v>
      </c>
      <c r="G209" s="780">
        <v>7.0000000000000007E-2</v>
      </c>
      <c r="H209" s="779">
        <v>1.5</v>
      </c>
      <c r="I209" s="783">
        <v>2.415</v>
      </c>
      <c r="J209" s="784"/>
      <c r="K209" s="777"/>
      <c r="L209" s="784"/>
      <c r="M209" s="777"/>
      <c r="N209" s="785"/>
      <c r="AF209" s="734"/>
      <c r="AG209" s="499"/>
      <c r="AI209" s="499"/>
      <c r="AN209" s="499"/>
      <c r="AO209" s="764"/>
      <c r="AP209" s="764"/>
      <c r="AQ209" s="717"/>
      <c r="AR209" s="717"/>
      <c r="AS209" s="717" t="s">
        <v>2516</v>
      </c>
    </row>
    <row r="210" spans="1:47" s="472" customFormat="1" ht="15" x14ac:dyDescent="0.25">
      <c r="A210" s="775"/>
      <c r="B210" s="774"/>
      <c r="C210" s="1358" t="s">
        <v>2517</v>
      </c>
      <c r="D210" s="1358"/>
      <c r="E210" s="1358"/>
      <c r="F210" s="786"/>
      <c r="G210" s="768"/>
      <c r="H210" s="768"/>
      <c r="I210" s="768"/>
      <c r="J210" s="787">
        <v>15.41</v>
      </c>
      <c r="K210" s="768"/>
      <c r="L210" s="787">
        <v>527.4</v>
      </c>
      <c r="M210" s="768"/>
      <c r="N210" s="788">
        <v>9551.2099999999991</v>
      </c>
      <c r="AF210" s="734"/>
      <c r="AG210" s="499"/>
      <c r="AI210" s="499"/>
      <c r="AN210" s="499"/>
      <c r="AO210" s="764"/>
      <c r="AP210" s="764"/>
      <c r="AQ210" s="717"/>
      <c r="AR210" s="717"/>
      <c r="AS210" s="717"/>
      <c r="AT210" s="717" t="s">
        <v>2517</v>
      </c>
    </row>
    <row r="211" spans="1:47" s="472" customFormat="1" ht="15" x14ac:dyDescent="0.25">
      <c r="A211" s="711"/>
      <c r="B211" s="774"/>
      <c r="C211" s="1357" t="s">
        <v>882</v>
      </c>
      <c r="D211" s="1357"/>
      <c r="E211" s="1357"/>
      <c r="F211" s="776"/>
      <c r="G211" s="777"/>
      <c r="H211" s="777"/>
      <c r="I211" s="777"/>
      <c r="J211" s="784"/>
      <c r="K211" s="777"/>
      <c r="L211" s="778">
        <v>260.83</v>
      </c>
      <c r="M211" s="777"/>
      <c r="N211" s="781">
        <v>7125.87</v>
      </c>
      <c r="AF211" s="734"/>
      <c r="AG211" s="499"/>
      <c r="AI211" s="499"/>
      <c r="AN211" s="499"/>
      <c r="AO211" s="764"/>
      <c r="AP211" s="764"/>
      <c r="AQ211" s="717"/>
      <c r="AR211" s="717"/>
      <c r="AS211" s="717" t="s">
        <v>882</v>
      </c>
      <c r="AT211" s="717"/>
    </row>
    <row r="212" spans="1:47" s="472" customFormat="1" ht="15" x14ac:dyDescent="0.25">
      <c r="A212" s="711"/>
      <c r="B212" s="774" t="s">
        <v>2571</v>
      </c>
      <c r="C212" s="1357" t="s">
        <v>2572</v>
      </c>
      <c r="D212" s="1357"/>
      <c r="E212" s="1357"/>
      <c r="F212" s="776" t="s">
        <v>648</v>
      </c>
      <c r="G212" s="789">
        <v>110</v>
      </c>
      <c r="H212" s="777"/>
      <c r="I212" s="789">
        <v>110</v>
      </c>
      <c r="J212" s="784"/>
      <c r="K212" s="777"/>
      <c r="L212" s="778">
        <v>286.91000000000003</v>
      </c>
      <c r="M212" s="777"/>
      <c r="N212" s="781">
        <v>7838.46</v>
      </c>
      <c r="AF212" s="734"/>
      <c r="AG212" s="499"/>
      <c r="AI212" s="499"/>
      <c r="AN212" s="499"/>
      <c r="AO212" s="764"/>
      <c r="AP212" s="764"/>
      <c r="AQ212" s="717"/>
      <c r="AR212" s="717"/>
      <c r="AS212" s="717" t="s">
        <v>2572</v>
      </c>
      <c r="AT212" s="717"/>
    </row>
    <row r="213" spans="1:47" s="472" customFormat="1" ht="15" x14ac:dyDescent="0.25">
      <c r="A213" s="711"/>
      <c r="B213" s="774" t="s">
        <v>2573</v>
      </c>
      <c r="C213" s="1357" t="s">
        <v>2574</v>
      </c>
      <c r="D213" s="1357"/>
      <c r="E213" s="1357"/>
      <c r="F213" s="776" t="s">
        <v>648</v>
      </c>
      <c r="G213" s="789">
        <v>69</v>
      </c>
      <c r="H213" s="777"/>
      <c r="I213" s="789">
        <v>69</v>
      </c>
      <c r="J213" s="784"/>
      <c r="K213" s="777"/>
      <c r="L213" s="778">
        <v>179.97</v>
      </c>
      <c r="M213" s="777"/>
      <c r="N213" s="781">
        <v>4916.8500000000004</v>
      </c>
      <c r="AF213" s="734"/>
      <c r="AG213" s="499"/>
      <c r="AI213" s="499"/>
      <c r="AN213" s="499"/>
      <c r="AO213" s="764"/>
      <c r="AP213" s="764"/>
      <c r="AQ213" s="717"/>
      <c r="AR213" s="717"/>
      <c r="AS213" s="717" t="s">
        <v>2574</v>
      </c>
      <c r="AT213" s="717"/>
    </row>
    <row r="214" spans="1:47" s="472" customFormat="1" ht="15" x14ac:dyDescent="0.25">
      <c r="A214" s="765"/>
      <c r="B214" s="766"/>
      <c r="C214" s="1354" t="s">
        <v>887</v>
      </c>
      <c r="D214" s="1354"/>
      <c r="E214" s="1354"/>
      <c r="F214" s="756"/>
      <c r="G214" s="757"/>
      <c r="H214" s="757"/>
      <c r="I214" s="757"/>
      <c r="J214" s="767"/>
      <c r="K214" s="757"/>
      <c r="L214" s="760">
        <v>994.28</v>
      </c>
      <c r="M214" s="768"/>
      <c r="N214" s="763">
        <v>22306.52</v>
      </c>
      <c r="AF214" s="734"/>
      <c r="AG214" s="499"/>
      <c r="AI214" s="499"/>
      <c r="AN214" s="499"/>
      <c r="AO214" s="764"/>
      <c r="AP214" s="764" t="s">
        <v>887</v>
      </c>
      <c r="AQ214" s="717"/>
      <c r="AR214" s="717"/>
      <c r="AS214" s="717"/>
      <c r="AT214" s="717"/>
    </row>
    <row r="215" spans="1:47" s="472" customFormat="1" ht="22.5" x14ac:dyDescent="0.25">
      <c r="A215" s="754" t="s">
        <v>672</v>
      </c>
      <c r="B215" s="755" t="s">
        <v>2586</v>
      </c>
      <c r="C215" s="1354" t="s">
        <v>2587</v>
      </c>
      <c r="D215" s="1354"/>
      <c r="E215" s="1354"/>
      <c r="F215" s="756" t="s">
        <v>847</v>
      </c>
      <c r="G215" s="757">
        <v>85</v>
      </c>
      <c r="H215" s="758">
        <v>1</v>
      </c>
      <c r="I215" s="758">
        <v>85</v>
      </c>
      <c r="J215" s="760">
        <v>155.94</v>
      </c>
      <c r="K215" s="757"/>
      <c r="L215" s="761">
        <v>13254.9</v>
      </c>
      <c r="M215" s="762">
        <v>7.72</v>
      </c>
      <c r="N215" s="763">
        <v>102327.83</v>
      </c>
      <c r="AF215" s="734"/>
      <c r="AG215" s="499"/>
      <c r="AI215" s="499"/>
      <c r="AN215" s="499"/>
      <c r="AO215" s="764" t="s">
        <v>2587</v>
      </c>
      <c r="AP215" s="764"/>
      <c r="AQ215" s="717"/>
      <c r="AR215" s="717"/>
      <c r="AS215" s="717"/>
      <c r="AT215" s="717"/>
    </row>
    <row r="216" spans="1:47" s="472" customFormat="1" ht="15" x14ac:dyDescent="0.25">
      <c r="A216" s="765"/>
      <c r="B216" s="766"/>
      <c r="C216" s="1354" t="s">
        <v>887</v>
      </c>
      <c r="D216" s="1354"/>
      <c r="E216" s="1354"/>
      <c r="F216" s="756"/>
      <c r="G216" s="757"/>
      <c r="H216" s="757"/>
      <c r="I216" s="757"/>
      <c r="J216" s="767"/>
      <c r="K216" s="757"/>
      <c r="L216" s="761">
        <v>13254.9</v>
      </c>
      <c r="M216" s="768"/>
      <c r="N216" s="763">
        <v>102327.83</v>
      </c>
      <c r="AF216" s="734"/>
      <c r="AG216" s="499"/>
      <c r="AI216" s="499"/>
      <c r="AN216" s="499"/>
      <c r="AO216" s="764"/>
      <c r="AP216" s="764" t="s">
        <v>887</v>
      </c>
      <c r="AQ216" s="717"/>
      <c r="AR216" s="717"/>
      <c r="AS216" s="717"/>
      <c r="AT216" s="717"/>
    </row>
    <row r="217" spans="1:47" s="472" customFormat="1" ht="15" x14ac:dyDescent="0.25">
      <c r="A217" s="500" t="s">
        <v>672</v>
      </c>
      <c r="B217" s="586" t="s">
        <v>2588</v>
      </c>
      <c r="C217" s="1353" t="s">
        <v>2589</v>
      </c>
      <c r="D217" s="1353"/>
      <c r="E217" s="1353"/>
      <c r="F217" s="501" t="s">
        <v>847</v>
      </c>
      <c r="G217" s="502">
        <v>85</v>
      </c>
      <c r="H217" s="503">
        <v>1</v>
      </c>
      <c r="I217" s="503">
        <v>85</v>
      </c>
      <c r="J217" s="545">
        <v>68.7</v>
      </c>
      <c r="K217" s="502"/>
      <c r="L217" s="542">
        <v>5839.5</v>
      </c>
      <c r="M217" s="750">
        <v>7.72</v>
      </c>
      <c r="N217" s="543">
        <v>45080.94</v>
      </c>
      <c r="AF217" s="734"/>
      <c r="AG217" s="499"/>
      <c r="AI217" s="499" t="s">
        <v>2589</v>
      </c>
      <c r="AN217" s="499"/>
      <c r="AO217" s="764"/>
      <c r="AP217" s="764"/>
      <c r="AQ217" s="717"/>
      <c r="AR217" s="717"/>
      <c r="AS217" s="717"/>
      <c r="AT217" s="717"/>
    </row>
    <row r="218" spans="1:47" s="472" customFormat="1" ht="15" x14ac:dyDescent="0.25">
      <c r="A218" s="544"/>
      <c r="B218" s="585"/>
      <c r="C218" s="1353" t="s">
        <v>887</v>
      </c>
      <c r="D218" s="1353"/>
      <c r="E218" s="1353"/>
      <c r="F218" s="501"/>
      <c r="G218" s="502"/>
      <c r="H218" s="502"/>
      <c r="I218" s="502"/>
      <c r="J218" s="505"/>
      <c r="K218" s="502"/>
      <c r="L218" s="542">
        <v>5839.5</v>
      </c>
      <c r="M218" s="581"/>
      <c r="N218" s="543">
        <v>45080.94</v>
      </c>
      <c r="AF218" s="734"/>
      <c r="AG218" s="499"/>
      <c r="AI218" s="499"/>
      <c r="AN218" s="499" t="s">
        <v>887</v>
      </c>
      <c r="AO218" s="764"/>
      <c r="AP218" s="764"/>
      <c r="AQ218" s="717"/>
      <c r="AR218" s="717"/>
      <c r="AS218" s="717"/>
      <c r="AT218" s="717"/>
    </row>
    <row r="219" spans="1:47" s="472" customFormat="1" ht="54" x14ac:dyDescent="0.25">
      <c r="A219" s="754" t="s">
        <v>930</v>
      </c>
      <c r="B219" s="755" t="s">
        <v>2579</v>
      </c>
      <c r="C219" s="1354" t="s">
        <v>2590</v>
      </c>
      <c r="D219" s="1354"/>
      <c r="E219" s="1354"/>
      <c r="F219" s="756" t="s">
        <v>2524</v>
      </c>
      <c r="G219" s="757">
        <v>2.3E-2</v>
      </c>
      <c r="H219" s="758">
        <v>1</v>
      </c>
      <c r="I219" s="759">
        <v>2.3E-2</v>
      </c>
      <c r="J219" s="767"/>
      <c r="K219" s="757"/>
      <c r="L219" s="767"/>
      <c r="M219" s="757"/>
      <c r="N219" s="772"/>
      <c r="AF219" s="734"/>
      <c r="AG219" s="499"/>
      <c r="AI219" s="499"/>
      <c r="AN219" s="499"/>
      <c r="AO219" s="764" t="s">
        <v>2590</v>
      </c>
      <c r="AP219" s="764"/>
      <c r="AQ219" s="717"/>
      <c r="AR219" s="717"/>
      <c r="AS219" s="717"/>
      <c r="AT219" s="717"/>
    </row>
    <row r="220" spans="1:47" s="472" customFormat="1" ht="15" x14ac:dyDescent="0.25">
      <c r="A220" s="790"/>
      <c r="B220" s="791"/>
      <c r="C220" s="1357" t="s">
        <v>2591</v>
      </c>
      <c r="D220" s="1357"/>
      <c r="E220" s="1357"/>
      <c r="F220" s="1357"/>
      <c r="G220" s="1357"/>
      <c r="H220" s="1357"/>
      <c r="I220" s="1357"/>
      <c r="J220" s="1357"/>
      <c r="K220" s="1357"/>
      <c r="L220" s="1357"/>
      <c r="M220" s="1357"/>
      <c r="N220" s="1359"/>
      <c r="AF220" s="734"/>
      <c r="AG220" s="499"/>
      <c r="AI220" s="499"/>
      <c r="AN220" s="499"/>
      <c r="AO220" s="764"/>
      <c r="AP220" s="764"/>
      <c r="AQ220" s="717"/>
      <c r="AR220" s="717"/>
      <c r="AS220" s="717"/>
      <c r="AT220" s="717"/>
      <c r="AU220" s="717" t="s">
        <v>2591</v>
      </c>
    </row>
    <row r="221" spans="1:47" s="472" customFormat="1" ht="33.75" x14ac:dyDescent="0.25">
      <c r="A221" s="773"/>
      <c r="B221" s="774" t="s">
        <v>1670</v>
      </c>
      <c r="C221" s="1355" t="s">
        <v>1671</v>
      </c>
      <c r="D221" s="1355"/>
      <c r="E221" s="1355"/>
      <c r="F221" s="1355"/>
      <c r="G221" s="1355"/>
      <c r="H221" s="1355"/>
      <c r="I221" s="1355"/>
      <c r="J221" s="1355"/>
      <c r="K221" s="1355"/>
      <c r="L221" s="1355"/>
      <c r="M221" s="1355"/>
      <c r="N221" s="1356"/>
      <c r="AF221" s="734"/>
      <c r="AG221" s="499"/>
      <c r="AI221" s="499"/>
      <c r="AN221" s="499"/>
      <c r="AO221" s="764"/>
      <c r="AP221" s="764"/>
      <c r="AQ221" s="717" t="s">
        <v>1671</v>
      </c>
      <c r="AR221" s="717"/>
      <c r="AS221" s="717"/>
      <c r="AT221" s="717"/>
      <c r="AU221" s="717"/>
    </row>
    <row r="222" spans="1:47" s="472" customFormat="1" ht="15" x14ac:dyDescent="0.25">
      <c r="A222" s="775"/>
      <c r="B222" s="774" t="s">
        <v>651</v>
      </c>
      <c r="C222" s="1357" t="s">
        <v>712</v>
      </c>
      <c r="D222" s="1357"/>
      <c r="E222" s="1357"/>
      <c r="F222" s="776"/>
      <c r="G222" s="777"/>
      <c r="H222" s="777"/>
      <c r="I222" s="777"/>
      <c r="J222" s="792">
        <v>1593.48</v>
      </c>
      <c r="K222" s="779">
        <v>1.5</v>
      </c>
      <c r="L222" s="778">
        <v>54.98</v>
      </c>
      <c r="M222" s="780">
        <v>10.92</v>
      </c>
      <c r="N222" s="782">
        <v>600.38</v>
      </c>
      <c r="AF222" s="734"/>
      <c r="AG222" s="499"/>
      <c r="AI222" s="499"/>
      <c r="AN222" s="499"/>
      <c r="AO222" s="764"/>
      <c r="AP222" s="764"/>
      <c r="AQ222" s="717"/>
      <c r="AR222" s="717" t="s">
        <v>712</v>
      </c>
      <c r="AS222" s="717"/>
      <c r="AT222" s="717"/>
      <c r="AU222" s="717"/>
    </row>
    <row r="223" spans="1:47" s="472" customFormat="1" ht="15" x14ac:dyDescent="0.25">
      <c r="A223" s="775"/>
      <c r="B223" s="774" t="s">
        <v>652</v>
      </c>
      <c r="C223" s="1357" t="s">
        <v>2515</v>
      </c>
      <c r="D223" s="1357"/>
      <c r="E223" s="1357"/>
      <c r="F223" s="776"/>
      <c r="G223" s="777"/>
      <c r="H223" s="777"/>
      <c r="I223" s="777"/>
      <c r="J223" s="778">
        <v>162</v>
      </c>
      <c r="K223" s="779">
        <v>1.5</v>
      </c>
      <c r="L223" s="778">
        <v>5.59</v>
      </c>
      <c r="M223" s="780">
        <v>27.32</v>
      </c>
      <c r="N223" s="782">
        <v>152.72</v>
      </c>
      <c r="AF223" s="734"/>
      <c r="AG223" s="499"/>
      <c r="AI223" s="499"/>
      <c r="AN223" s="499"/>
      <c r="AO223" s="764"/>
      <c r="AP223" s="764"/>
      <c r="AQ223" s="717"/>
      <c r="AR223" s="717" t="s">
        <v>2515</v>
      </c>
      <c r="AS223" s="717"/>
      <c r="AT223" s="717"/>
      <c r="AU223" s="717"/>
    </row>
    <row r="224" spans="1:47" s="472" customFormat="1" ht="15" x14ac:dyDescent="0.25">
      <c r="A224" s="711"/>
      <c r="B224" s="774"/>
      <c r="C224" s="1357" t="s">
        <v>2516</v>
      </c>
      <c r="D224" s="1357"/>
      <c r="E224" s="1357"/>
      <c r="F224" s="776" t="s">
        <v>822</v>
      </c>
      <c r="G224" s="789">
        <v>12</v>
      </c>
      <c r="H224" s="779">
        <v>1.5</v>
      </c>
      <c r="I224" s="783">
        <v>0.41399999999999998</v>
      </c>
      <c r="J224" s="784"/>
      <c r="K224" s="777"/>
      <c r="L224" s="784"/>
      <c r="M224" s="777"/>
      <c r="N224" s="785"/>
      <c r="AF224" s="734"/>
      <c r="AG224" s="499"/>
      <c r="AI224" s="499"/>
      <c r="AN224" s="499"/>
      <c r="AO224" s="764"/>
      <c r="AP224" s="764"/>
      <c r="AQ224" s="717"/>
      <c r="AR224" s="717"/>
      <c r="AS224" s="717" t="s">
        <v>2516</v>
      </c>
      <c r="AT224" s="717"/>
      <c r="AU224" s="717"/>
    </row>
    <row r="225" spans="1:49" s="472" customFormat="1" ht="15" x14ac:dyDescent="0.25">
      <c r="A225" s="775"/>
      <c r="B225" s="774"/>
      <c r="C225" s="1358" t="s">
        <v>2517</v>
      </c>
      <c r="D225" s="1358"/>
      <c r="E225" s="1358"/>
      <c r="F225" s="786"/>
      <c r="G225" s="768"/>
      <c r="H225" s="768"/>
      <c r="I225" s="768"/>
      <c r="J225" s="793">
        <v>1593.48</v>
      </c>
      <c r="K225" s="768"/>
      <c r="L225" s="787">
        <v>54.98</v>
      </c>
      <c r="M225" s="768"/>
      <c r="N225" s="794">
        <v>600.38</v>
      </c>
      <c r="AF225" s="734"/>
      <c r="AG225" s="499"/>
      <c r="AI225" s="499"/>
      <c r="AN225" s="499"/>
      <c r="AO225" s="764"/>
      <c r="AP225" s="764"/>
      <c r="AQ225" s="717"/>
      <c r="AR225" s="717"/>
      <c r="AS225" s="717"/>
      <c r="AT225" s="717" t="s">
        <v>2517</v>
      </c>
      <c r="AU225" s="717"/>
    </row>
    <row r="226" spans="1:49" s="472" customFormat="1" ht="15" x14ac:dyDescent="0.25">
      <c r="A226" s="711"/>
      <c r="B226" s="774"/>
      <c r="C226" s="1357" t="s">
        <v>882</v>
      </c>
      <c r="D226" s="1357"/>
      <c r="E226" s="1357"/>
      <c r="F226" s="776"/>
      <c r="G226" s="777"/>
      <c r="H226" s="777"/>
      <c r="I226" s="777"/>
      <c r="J226" s="784"/>
      <c r="K226" s="777"/>
      <c r="L226" s="778">
        <v>5.59</v>
      </c>
      <c r="M226" s="777"/>
      <c r="N226" s="782">
        <v>152.72</v>
      </c>
      <c r="AF226" s="734"/>
      <c r="AG226" s="499"/>
      <c r="AI226" s="499"/>
      <c r="AN226" s="499"/>
      <c r="AO226" s="764"/>
      <c r="AP226" s="764"/>
      <c r="AQ226" s="717"/>
      <c r="AR226" s="717"/>
      <c r="AS226" s="717" t="s">
        <v>882</v>
      </c>
      <c r="AT226" s="717"/>
      <c r="AU226" s="717"/>
    </row>
    <row r="227" spans="1:49" s="472" customFormat="1" ht="23.25" x14ac:dyDescent="0.25">
      <c r="A227" s="711"/>
      <c r="B227" s="774" t="s">
        <v>2525</v>
      </c>
      <c r="C227" s="1357" t="s">
        <v>2526</v>
      </c>
      <c r="D227" s="1357"/>
      <c r="E227" s="1357"/>
      <c r="F227" s="776" t="s">
        <v>648</v>
      </c>
      <c r="G227" s="789">
        <v>92</v>
      </c>
      <c r="H227" s="777"/>
      <c r="I227" s="789">
        <v>92</v>
      </c>
      <c r="J227" s="784"/>
      <c r="K227" s="777"/>
      <c r="L227" s="778">
        <v>5.14</v>
      </c>
      <c r="M227" s="777"/>
      <c r="N227" s="782">
        <v>140.5</v>
      </c>
      <c r="AF227" s="734"/>
      <c r="AG227" s="499"/>
      <c r="AI227" s="499"/>
      <c r="AN227" s="499"/>
      <c r="AO227" s="764"/>
      <c r="AP227" s="764"/>
      <c r="AQ227" s="717"/>
      <c r="AR227" s="717"/>
      <c r="AS227" s="717" t="s">
        <v>2526</v>
      </c>
      <c r="AT227" s="717"/>
      <c r="AU227" s="717"/>
    </row>
    <row r="228" spans="1:49" s="472" customFormat="1" ht="23.25" x14ac:dyDescent="0.25">
      <c r="A228" s="711"/>
      <c r="B228" s="774" t="s">
        <v>2527</v>
      </c>
      <c r="C228" s="1357" t="s">
        <v>2528</v>
      </c>
      <c r="D228" s="1357"/>
      <c r="E228" s="1357"/>
      <c r="F228" s="776" t="s">
        <v>648</v>
      </c>
      <c r="G228" s="789">
        <v>46</v>
      </c>
      <c r="H228" s="777"/>
      <c r="I228" s="789">
        <v>46</v>
      </c>
      <c r="J228" s="784"/>
      <c r="K228" s="777"/>
      <c r="L228" s="778">
        <v>2.57</v>
      </c>
      <c r="M228" s="777"/>
      <c r="N228" s="782">
        <v>70.25</v>
      </c>
      <c r="AF228" s="734"/>
      <c r="AG228" s="499"/>
      <c r="AI228" s="499"/>
      <c r="AN228" s="499"/>
      <c r="AO228" s="764"/>
      <c r="AP228" s="764"/>
      <c r="AQ228" s="717"/>
      <c r="AR228" s="717"/>
      <c r="AS228" s="717" t="s">
        <v>2528</v>
      </c>
      <c r="AT228" s="717"/>
      <c r="AU228" s="717"/>
    </row>
    <row r="229" spans="1:49" s="472" customFormat="1" ht="15" x14ac:dyDescent="0.25">
      <c r="A229" s="765"/>
      <c r="B229" s="766"/>
      <c r="C229" s="1354" t="s">
        <v>887</v>
      </c>
      <c r="D229" s="1354"/>
      <c r="E229" s="1354"/>
      <c r="F229" s="756"/>
      <c r="G229" s="757"/>
      <c r="H229" s="757"/>
      <c r="I229" s="757"/>
      <c r="J229" s="767"/>
      <c r="K229" s="757"/>
      <c r="L229" s="760">
        <v>62.69</v>
      </c>
      <c r="M229" s="768"/>
      <c r="N229" s="795">
        <v>811.13</v>
      </c>
      <c r="AF229" s="734"/>
      <c r="AG229" s="499"/>
      <c r="AI229" s="499"/>
      <c r="AN229" s="499"/>
      <c r="AO229" s="764"/>
      <c r="AP229" s="764" t="s">
        <v>887</v>
      </c>
      <c r="AQ229" s="717"/>
      <c r="AR229" s="717"/>
      <c r="AS229" s="717"/>
      <c r="AT229" s="717"/>
      <c r="AU229" s="717"/>
    </row>
    <row r="230" spans="1:49" s="472" customFormat="1" ht="22.5" x14ac:dyDescent="0.25">
      <c r="A230" s="754" t="s">
        <v>931</v>
      </c>
      <c r="B230" s="755" t="s">
        <v>2586</v>
      </c>
      <c r="C230" s="1354" t="s">
        <v>2587</v>
      </c>
      <c r="D230" s="1354"/>
      <c r="E230" s="1354"/>
      <c r="F230" s="756" t="s">
        <v>847</v>
      </c>
      <c r="G230" s="757">
        <v>25.3</v>
      </c>
      <c r="H230" s="758">
        <v>1</v>
      </c>
      <c r="I230" s="796">
        <v>25.3</v>
      </c>
      <c r="J230" s="760">
        <v>155.94</v>
      </c>
      <c r="K230" s="757"/>
      <c r="L230" s="761">
        <v>3945.28</v>
      </c>
      <c r="M230" s="762">
        <v>7.72</v>
      </c>
      <c r="N230" s="763">
        <v>30457.56</v>
      </c>
      <c r="AF230" s="734"/>
      <c r="AG230" s="499"/>
      <c r="AI230" s="499"/>
      <c r="AN230" s="499"/>
      <c r="AO230" s="764" t="s">
        <v>2587</v>
      </c>
      <c r="AP230" s="764"/>
      <c r="AQ230" s="717"/>
      <c r="AR230" s="717"/>
      <c r="AS230" s="717"/>
      <c r="AT230" s="717"/>
      <c r="AU230" s="717"/>
    </row>
    <row r="231" spans="1:49" s="472" customFormat="1" ht="15" x14ac:dyDescent="0.25">
      <c r="A231" s="790"/>
      <c r="B231" s="791"/>
      <c r="C231" s="1357" t="s">
        <v>2592</v>
      </c>
      <c r="D231" s="1357"/>
      <c r="E231" s="1357"/>
      <c r="F231" s="1357"/>
      <c r="G231" s="1357"/>
      <c r="H231" s="1357"/>
      <c r="I231" s="1357"/>
      <c r="J231" s="1357"/>
      <c r="K231" s="1357"/>
      <c r="L231" s="1357"/>
      <c r="M231" s="1357"/>
      <c r="N231" s="1359"/>
      <c r="AF231" s="734"/>
      <c r="AG231" s="499"/>
      <c r="AI231" s="499"/>
      <c r="AN231" s="499"/>
      <c r="AO231" s="764"/>
      <c r="AP231" s="764"/>
      <c r="AQ231" s="717"/>
      <c r="AR231" s="717"/>
      <c r="AS231" s="717"/>
      <c r="AT231" s="717"/>
      <c r="AU231" s="717" t="s">
        <v>2592</v>
      </c>
    </row>
    <row r="232" spans="1:49" s="472" customFormat="1" ht="15" x14ac:dyDescent="0.25">
      <c r="A232" s="765"/>
      <c r="B232" s="766"/>
      <c r="C232" s="1354" t="s">
        <v>887</v>
      </c>
      <c r="D232" s="1354"/>
      <c r="E232" s="1354"/>
      <c r="F232" s="756"/>
      <c r="G232" s="757"/>
      <c r="H232" s="757"/>
      <c r="I232" s="757"/>
      <c r="J232" s="767"/>
      <c r="K232" s="757"/>
      <c r="L232" s="761">
        <v>3945.28</v>
      </c>
      <c r="M232" s="768"/>
      <c r="N232" s="763">
        <v>30457.56</v>
      </c>
      <c r="AF232" s="734"/>
      <c r="AG232" s="499"/>
      <c r="AI232" s="499"/>
      <c r="AN232" s="499"/>
      <c r="AO232" s="764"/>
      <c r="AP232" s="764" t="s">
        <v>887</v>
      </c>
      <c r="AQ232" s="717"/>
      <c r="AR232" s="717"/>
      <c r="AS232" s="717"/>
      <c r="AT232" s="717"/>
      <c r="AU232" s="717"/>
    </row>
    <row r="233" spans="1:49" s="472" customFormat="1" ht="15" x14ac:dyDescent="0.25">
      <c r="A233" s="548"/>
      <c r="B233" s="549"/>
      <c r="C233" s="549"/>
      <c r="D233" s="549"/>
      <c r="E233" s="549"/>
      <c r="F233" s="550"/>
      <c r="G233" s="550"/>
      <c r="H233" s="550"/>
      <c r="I233" s="550"/>
      <c r="J233" s="551"/>
      <c r="K233" s="550"/>
      <c r="L233" s="551"/>
      <c r="M233" s="582"/>
      <c r="N233" s="551"/>
      <c r="AF233" s="734"/>
      <c r="AG233" s="499"/>
      <c r="AI233" s="499"/>
      <c r="AN233" s="499"/>
      <c r="AO233" s="764"/>
      <c r="AP233" s="764"/>
      <c r="AQ233" s="717"/>
      <c r="AR233" s="717"/>
      <c r="AS233" s="717"/>
      <c r="AT233" s="717"/>
      <c r="AU233" s="717"/>
    </row>
    <row r="234" spans="1:49" s="472" customFormat="1" ht="15" x14ac:dyDescent="0.25">
      <c r="A234" s="797"/>
      <c r="B234" s="798"/>
      <c r="C234" s="1353" t="s">
        <v>1699</v>
      </c>
      <c r="D234" s="1353"/>
      <c r="E234" s="1353"/>
      <c r="F234" s="1353"/>
      <c r="G234" s="1353"/>
      <c r="H234" s="1353"/>
      <c r="I234" s="1353"/>
      <c r="J234" s="1353"/>
      <c r="K234" s="1353"/>
      <c r="L234" s="799"/>
      <c r="M234" s="800"/>
      <c r="N234" s="801"/>
      <c r="AF234" s="734"/>
      <c r="AG234" s="499"/>
      <c r="AI234" s="499"/>
      <c r="AN234" s="499"/>
      <c r="AO234" s="764"/>
      <c r="AP234" s="764"/>
      <c r="AQ234" s="717"/>
      <c r="AR234" s="717"/>
      <c r="AS234" s="717"/>
      <c r="AT234" s="717"/>
      <c r="AU234" s="717"/>
      <c r="AV234" s="499" t="s">
        <v>1699</v>
      </c>
    </row>
    <row r="235" spans="1:49" s="472" customFormat="1" ht="15" x14ac:dyDescent="0.25">
      <c r="A235" s="541"/>
      <c r="B235" s="508"/>
      <c r="C235" s="1300" t="s">
        <v>905</v>
      </c>
      <c r="D235" s="1300"/>
      <c r="E235" s="1300"/>
      <c r="F235" s="1300"/>
      <c r="G235" s="1300"/>
      <c r="H235" s="1300"/>
      <c r="I235" s="1300"/>
      <c r="J235" s="1300"/>
      <c r="K235" s="1300"/>
      <c r="L235" s="802">
        <v>81968.87</v>
      </c>
      <c r="M235" s="803"/>
      <c r="N235" s="554">
        <v>914850.7</v>
      </c>
      <c r="AF235" s="734"/>
      <c r="AG235" s="499"/>
      <c r="AI235" s="499"/>
      <c r="AN235" s="499"/>
      <c r="AO235" s="764"/>
      <c r="AP235" s="764"/>
      <c r="AQ235" s="717"/>
      <c r="AR235" s="717"/>
      <c r="AS235" s="717"/>
      <c r="AT235" s="717"/>
      <c r="AU235" s="717"/>
      <c r="AV235" s="499"/>
      <c r="AW235" s="509" t="s">
        <v>905</v>
      </c>
    </row>
    <row r="236" spans="1:49" s="472" customFormat="1" ht="15" x14ac:dyDescent="0.25">
      <c r="A236" s="541"/>
      <c r="B236" s="508"/>
      <c r="C236" s="1300" t="s">
        <v>906</v>
      </c>
      <c r="D236" s="1300"/>
      <c r="E236" s="1300"/>
      <c r="F236" s="1300"/>
      <c r="G236" s="1300"/>
      <c r="H236" s="1300"/>
      <c r="I236" s="1300"/>
      <c r="J236" s="1300"/>
      <c r="K236" s="1300"/>
      <c r="L236" s="804"/>
      <c r="M236" s="803"/>
      <c r="N236" s="555"/>
      <c r="AF236" s="734"/>
      <c r="AG236" s="499"/>
      <c r="AI236" s="499"/>
      <c r="AN236" s="499"/>
      <c r="AO236" s="764"/>
      <c r="AP236" s="764"/>
      <c r="AQ236" s="717"/>
      <c r="AR236" s="717"/>
      <c r="AS236" s="717"/>
      <c r="AT236" s="717"/>
      <c r="AU236" s="717"/>
      <c r="AV236" s="499"/>
      <c r="AW236" s="509" t="s">
        <v>906</v>
      </c>
    </row>
    <row r="237" spans="1:49" s="472" customFormat="1" ht="15" x14ac:dyDescent="0.25">
      <c r="A237" s="541"/>
      <c r="B237" s="508"/>
      <c r="C237" s="1300" t="s">
        <v>907</v>
      </c>
      <c r="D237" s="1300"/>
      <c r="E237" s="1300"/>
      <c r="F237" s="1300"/>
      <c r="G237" s="1300"/>
      <c r="H237" s="1300"/>
      <c r="I237" s="1300"/>
      <c r="J237" s="1300"/>
      <c r="K237" s="1300"/>
      <c r="L237" s="802">
        <v>6430.98</v>
      </c>
      <c r="M237" s="803"/>
      <c r="N237" s="554">
        <v>175694.37</v>
      </c>
      <c r="AF237" s="734"/>
      <c r="AG237" s="499"/>
      <c r="AI237" s="499"/>
      <c r="AN237" s="499"/>
      <c r="AO237" s="764"/>
      <c r="AP237" s="764"/>
      <c r="AQ237" s="717"/>
      <c r="AR237" s="717"/>
      <c r="AS237" s="717"/>
      <c r="AT237" s="717"/>
      <c r="AU237" s="717"/>
      <c r="AV237" s="499"/>
      <c r="AW237" s="509" t="s">
        <v>907</v>
      </c>
    </row>
    <row r="238" spans="1:49" s="472" customFormat="1" ht="15" x14ac:dyDescent="0.25">
      <c r="A238" s="541"/>
      <c r="B238" s="508"/>
      <c r="C238" s="1300" t="s">
        <v>908</v>
      </c>
      <c r="D238" s="1300"/>
      <c r="E238" s="1300"/>
      <c r="F238" s="1300"/>
      <c r="G238" s="1300"/>
      <c r="H238" s="1300"/>
      <c r="I238" s="1300"/>
      <c r="J238" s="1300"/>
      <c r="K238" s="1300"/>
      <c r="L238" s="802">
        <v>48568.65</v>
      </c>
      <c r="M238" s="803"/>
      <c r="N238" s="554">
        <v>530369.67000000004</v>
      </c>
      <c r="AF238" s="734"/>
      <c r="AG238" s="499"/>
      <c r="AI238" s="499"/>
      <c r="AN238" s="499"/>
      <c r="AO238" s="764"/>
      <c r="AP238" s="764"/>
      <c r="AQ238" s="717"/>
      <c r="AR238" s="717"/>
      <c r="AS238" s="717"/>
      <c r="AT238" s="717"/>
      <c r="AU238" s="717"/>
      <c r="AV238" s="499"/>
      <c r="AW238" s="509" t="s">
        <v>908</v>
      </c>
    </row>
    <row r="239" spans="1:49" s="472" customFormat="1" ht="15" x14ac:dyDescent="0.25">
      <c r="A239" s="541"/>
      <c r="B239" s="508"/>
      <c r="C239" s="1300" t="s">
        <v>2593</v>
      </c>
      <c r="D239" s="1300"/>
      <c r="E239" s="1300"/>
      <c r="F239" s="1300"/>
      <c r="G239" s="1300"/>
      <c r="H239" s="1300"/>
      <c r="I239" s="1300"/>
      <c r="J239" s="1300"/>
      <c r="K239" s="1300"/>
      <c r="L239" s="802">
        <v>1599.4</v>
      </c>
      <c r="M239" s="803"/>
      <c r="N239" s="554">
        <v>43695.62</v>
      </c>
      <c r="AF239" s="734"/>
      <c r="AG239" s="499"/>
      <c r="AI239" s="499"/>
      <c r="AN239" s="499"/>
      <c r="AO239" s="764"/>
      <c r="AP239" s="764"/>
      <c r="AQ239" s="717"/>
      <c r="AR239" s="717"/>
      <c r="AS239" s="717"/>
      <c r="AT239" s="717"/>
      <c r="AU239" s="717"/>
      <c r="AV239" s="499"/>
      <c r="AW239" s="509" t="s">
        <v>2593</v>
      </c>
    </row>
    <row r="240" spans="1:49" s="472" customFormat="1" ht="15" x14ac:dyDescent="0.25">
      <c r="A240" s="541"/>
      <c r="B240" s="508"/>
      <c r="C240" s="1300" t="s">
        <v>910</v>
      </c>
      <c r="D240" s="1300"/>
      <c r="E240" s="1300"/>
      <c r="F240" s="1300"/>
      <c r="G240" s="1300"/>
      <c r="H240" s="1300"/>
      <c r="I240" s="1300"/>
      <c r="J240" s="1300"/>
      <c r="K240" s="1300"/>
      <c r="L240" s="802">
        <v>26786.7</v>
      </c>
      <c r="M240" s="803"/>
      <c r="N240" s="554">
        <v>206793.32</v>
      </c>
      <c r="AF240" s="734"/>
      <c r="AG240" s="499"/>
      <c r="AI240" s="499"/>
      <c r="AN240" s="499"/>
      <c r="AO240" s="764"/>
      <c r="AP240" s="764"/>
      <c r="AQ240" s="717"/>
      <c r="AR240" s="717"/>
      <c r="AS240" s="717"/>
      <c r="AT240" s="717"/>
      <c r="AU240" s="717"/>
      <c r="AV240" s="499"/>
      <c r="AW240" s="509" t="s">
        <v>910</v>
      </c>
    </row>
    <row r="241" spans="1:49" s="472" customFormat="1" ht="15" x14ac:dyDescent="0.25">
      <c r="A241" s="541"/>
      <c r="B241" s="508"/>
      <c r="C241" s="1300" t="s">
        <v>911</v>
      </c>
      <c r="D241" s="1300"/>
      <c r="E241" s="1300"/>
      <c r="F241" s="1300"/>
      <c r="G241" s="1300"/>
      <c r="H241" s="1300"/>
      <c r="I241" s="1300"/>
      <c r="J241" s="1300"/>
      <c r="K241" s="1300"/>
      <c r="L241" s="805">
        <v>182.54</v>
      </c>
      <c r="M241" s="803"/>
      <c r="N241" s="554">
        <v>1993.34</v>
      </c>
      <c r="AF241" s="734"/>
      <c r="AG241" s="499"/>
      <c r="AI241" s="499"/>
      <c r="AN241" s="499"/>
      <c r="AO241" s="764"/>
      <c r="AP241" s="764"/>
      <c r="AQ241" s="717"/>
      <c r="AR241" s="717"/>
      <c r="AS241" s="717"/>
      <c r="AT241" s="717"/>
      <c r="AU241" s="717"/>
      <c r="AV241" s="499"/>
      <c r="AW241" s="509" t="s">
        <v>911</v>
      </c>
    </row>
    <row r="242" spans="1:49" s="472" customFormat="1" ht="15" x14ac:dyDescent="0.25">
      <c r="A242" s="541"/>
      <c r="B242" s="508"/>
      <c r="C242" s="1300" t="s">
        <v>912</v>
      </c>
      <c r="D242" s="1300"/>
      <c r="E242" s="1300"/>
      <c r="F242" s="1300"/>
      <c r="G242" s="1300"/>
      <c r="H242" s="1300"/>
      <c r="I242" s="1300"/>
      <c r="J242" s="1300"/>
      <c r="K242" s="1300"/>
      <c r="L242" s="802">
        <v>93007.57</v>
      </c>
      <c r="M242" s="803"/>
      <c r="N242" s="554">
        <v>1216427.57</v>
      </c>
      <c r="AF242" s="734"/>
      <c r="AG242" s="499"/>
      <c r="AI242" s="499"/>
      <c r="AN242" s="499"/>
      <c r="AO242" s="764"/>
      <c r="AP242" s="764"/>
      <c r="AQ242" s="717"/>
      <c r="AR242" s="717"/>
      <c r="AS242" s="717"/>
      <c r="AT242" s="717"/>
      <c r="AU242" s="717"/>
      <c r="AV242" s="499"/>
      <c r="AW242" s="509" t="s">
        <v>912</v>
      </c>
    </row>
    <row r="243" spans="1:49" s="472" customFormat="1" ht="15" x14ac:dyDescent="0.25">
      <c r="A243" s="541"/>
      <c r="B243" s="508"/>
      <c r="C243" s="1300" t="s">
        <v>913</v>
      </c>
      <c r="D243" s="1300"/>
      <c r="E243" s="1300"/>
      <c r="F243" s="1300"/>
      <c r="G243" s="1300"/>
      <c r="H243" s="1300"/>
      <c r="I243" s="1300"/>
      <c r="J243" s="1300"/>
      <c r="K243" s="1300"/>
      <c r="L243" s="802">
        <v>80598.14</v>
      </c>
      <c r="M243" s="803"/>
      <c r="N243" s="554">
        <v>1074553.17</v>
      </c>
      <c r="AF243" s="734"/>
      <c r="AG243" s="499"/>
      <c r="AI243" s="499"/>
      <c r="AN243" s="499"/>
      <c r="AO243" s="764"/>
      <c r="AP243" s="764"/>
      <c r="AQ243" s="717"/>
      <c r="AR243" s="717"/>
      <c r="AS243" s="717"/>
      <c r="AT243" s="717"/>
      <c r="AU243" s="717"/>
      <c r="AV243" s="499"/>
      <c r="AW243" s="509" t="s">
        <v>913</v>
      </c>
    </row>
    <row r="244" spans="1:49" s="472" customFormat="1" ht="15" x14ac:dyDescent="0.25">
      <c r="A244" s="541"/>
      <c r="B244" s="508"/>
      <c r="C244" s="1300" t="s">
        <v>914</v>
      </c>
      <c r="D244" s="1300"/>
      <c r="E244" s="1300"/>
      <c r="F244" s="1300"/>
      <c r="G244" s="1300"/>
      <c r="H244" s="1300"/>
      <c r="I244" s="1300"/>
      <c r="J244" s="1300"/>
      <c r="K244" s="1300"/>
      <c r="L244" s="804"/>
      <c r="M244" s="803"/>
      <c r="N244" s="555"/>
      <c r="AF244" s="734"/>
      <c r="AG244" s="499"/>
      <c r="AI244" s="499"/>
      <c r="AN244" s="499"/>
      <c r="AO244" s="764"/>
      <c r="AP244" s="764"/>
      <c r="AQ244" s="717"/>
      <c r="AR244" s="717"/>
      <c r="AS244" s="717"/>
      <c r="AT244" s="717"/>
      <c r="AU244" s="717"/>
      <c r="AV244" s="499"/>
      <c r="AW244" s="509" t="s">
        <v>914</v>
      </c>
    </row>
    <row r="245" spans="1:49" s="472" customFormat="1" ht="15" x14ac:dyDescent="0.25">
      <c r="A245" s="541"/>
      <c r="B245" s="508"/>
      <c r="C245" s="1300" t="s">
        <v>915</v>
      </c>
      <c r="D245" s="1300"/>
      <c r="E245" s="1300"/>
      <c r="F245" s="1300"/>
      <c r="G245" s="1300"/>
      <c r="H245" s="1300"/>
      <c r="I245" s="1300"/>
      <c r="J245" s="1300"/>
      <c r="K245" s="1300"/>
      <c r="L245" s="802">
        <v>5464.61</v>
      </c>
      <c r="M245" s="803"/>
      <c r="N245" s="554">
        <v>149293.14000000001</v>
      </c>
      <c r="AF245" s="734"/>
      <c r="AG245" s="499"/>
      <c r="AI245" s="499"/>
      <c r="AN245" s="499"/>
      <c r="AO245" s="764"/>
      <c r="AP245" s="764"/>
      <c r="AQ245" s="717"/>
      <c r="AR245" s="717"/>
      <c r="AS245" s="717"/>
      <c r="AT245" s="717"/>
      <c r="AU245" s="717"/>
      <c r="AV245" s="499"/>
      <c r="AW245" s="509" t="s">
        <v>915</v>
      </c>
    </row>
    <row r="246" spans="1:49" s="472" customFormat="1" ht="15" x14ac:dyDescent="0.25">
      <c r="A246" s="541"/>
      <c r="B246" s="508"/>
      <c r="C246" s="1300" t="s">
        <v>916</v>
      </c>
      <c r="D246" s="1300"/>
      <c r="E246" s="1300"/>
      <c r="F246" s="1300"/>
      <c r="G246" s="1300"/>
      <c r="H246" s="1300"/>
      <c r="I246" s="1300"/>
      <c r="J246" s="1300"/>
      <c r="K246" s="1300"/>
      <c r="L246" s="802">
        <v>47707.9</v>
      </c>
      <c r="M246" s="803"/>
      <c r="N246" s="554">
        <v>520970.28</v>
      </c>
      <c r="AF246" s="734"/>
      <c r="AG246" s="499"/>
      <c r="AI246" s="499"/>
      <c r="AN246" s="499"/>
      <c r="AO246" s="764"/>
      <c r="AP246" s="764"/>
      <c r="AQ246" s="717"/>
      <c r="AR246" s="717"/>
      <c r="AS246" s="717"/>
      <c r="AT246" s="717"/>
      <c r="AU246" s="717"/>
      <c r="AV246" s="499"/>
      <c r="AW246" s="509" t="s">
        <v>916</v>
      </c>
    </row>
    <row r="247" spans="1:49" s="472" customFormat="1" ht="15" x14ac:dyDescent="0.25">
      <c r="A247" s="541"/>
      <c r="B247" s="508"/>
      <c r="C247" s="1300" t="s">
        <v>2594</v>
      </c>
      <c r="D247" s="1300"/>
      <c r="E247" s="1300"/>
      <c r="F247" s="1300"/>
      <c r="G247" s="1300"/>
      <c r="H247" s="1300"/>
      <c r="I247" s="1300"/>
      <c r="J247" s="1300"/>
      <c r="K247" s="1300"/>
      <c r="L247" s="802">
        <v>1431.2</v>
      </c>
      <c r="M247" s="803"/>
      <c r="N247" s="554">
        <v>39100.39</v>
      </c>
      <c r="AF247" s="734"/>
      <c r="AG247" s="499"/>
      <c r="AI247" s="499"/>
      <c r="AN247" s="499"/>
      <c r="AO247" s="764"/>
      <c r="AP247" s="764"/>
      <c r="AQ247" s="717"/>
      <c r="AR247" s="717"/>
      <c r="AS247" s="717"/>
      <c r="AT247" s="717"/>
      <c r="AU247" s="717"/>
      <c r="AV247" s="499"/>
      <c r="AW247" s="509" t="s">
        <v>2594</v>
      </c>
    </row>
    <row r="248" spans="1:49" s="472" customFormat="1" ht="15" x14ac:dyDescent="0.25">
      <c r="A248" s="541"/>
      <c r="B248" s="508"/>
      <c r="C248" s="1300" t="s">
        <v>918</v>
      </c>
      <c r="D248" s="1300"/>
      <c r="E248" s="1300"/>
      <c r="F248" s="1300"/>
      <c r="G248" s="1300"/>
      <c r="H248" s="1300"/>
      <c r="I248" s="1300"/>
      <c r="J248" s="1300"/>
      <c r="K248" s="1300"/>
      <c r="L248" s="802">
        <v>17600.919999999998</v>
      </c>
      <c r="M248" s="803"/>
      <c r="N248" s="554">
        <v>135879.1</v>
      </c>
      <c r="AF248" s="734"/>
      <c r="AG248" s="499"/>
      <c r="AI248" s="499"/>
      <c r="AN248" s="499"/>
      <c r="AO248" s="764"/>
      <c r="AP248" s="764"/>
      <c r="AQ248" s="717"/>
      <c r="AR248" s="717"/>
      <c r="AS248" s="717"/>
      <c r="AT248" s="717"/>
      <c r="AU248" s="717"/>
      <c r="AV248" s="499"/>
      <c r="AW248" s="509" t="s">
        <v>918</v>
      </c>
    </row>
    <row r="249" spans="1:49" s="472" customFormat="1" ht="15" x14ac:dyDescent="0.25">
      <c r="A249" s="541"/>
      <c r="B249" s="508"/>
      <c r="C249" s="1300" t="s">
        <v>919</v>
      </c>
      <c r="D249" s="1300"/>
      <c r="E249" s="1300"/>
      <c r="F249" s="1300"/>
      <c r="G249" s="1300"/>
      <c r="H249" s="1300"/>
      <c r="I249" s="1300"/>
      <c r="J249" s="1300"/>
      <c r="K249" s="1300"/>
      <c r="L249" s="802">
        <v>6507.08</v>
      </c>
      <c r="M249" s="803"/>
      <c r="N249" s="554">
        <v>177773.37</v>
      </c>
      <c r="AF249" s="734"/>
      <c r="AG249" s="499"/>
      <c r="AI249" s="499"/>
      <c r="AN249" s="499"/>
      <c r="AO249" s="764"/>
      <c r="AP249" s="764"/>
      <c r="AQ249" s="717"/>
      <c r="AR249" s="717"/>
      <c r="AS249" s="717"/>
      <c r="AT249" s="717"/>
      <c r="AU249" s="717"/>
      <c r="AV249" s="499"/>
      <c r="AW249" s="509" t="s">
        <v>919</v>
      </c>
    </row>
    <row r="250" spans="1:49" s="472" customFormat="1" ht="15" x14ac:dyDescent="0.25">
      <c r="A250" s="541"/>
      <c r="B250" s="508"/>
      <c r="C250" s="1300" t="s">
        <v>920</v>
      </c>
      <c r="D250" s="1300"/>
      <c r="E250" s="1300"/>
      <c r="F250" s="1300"/>
      <c r="G250" s="1300"/>
      <c r="H250" s="1300"/>
      <c r="I250" s="1300"/>
      <c r="J250" s="1300"/>
      <c r="K250" s="1300"/>
      <c r="L250" s="802">
        <v>3317.63</v>
      </c>
      <c r="M250" s="803"/>
      <c r="N250" s="554">
        <v>90637.28</v>
      </c>
      <c r="AF250" s="734"/>
      <c r="AG250" s="499"/>
      <c r="AI250" s="499"/>
      <c r="AN250" s="499"/>
      <c r="AO250" s="764"/>
      <c r="AP250" s="764"/>
      <c r="AQ250" s="717"/>
      <c r="AR250" s="717"/>
      <c r="AS250" s="717"/>
      <c r="AT250" s="717"/>
      <c r="AU250" s="717"/>
      <c r="AV250" s="499"/>
      <c r="AW250" s="509" t="s">
        <v>920</v>
      </c>
    </row>
    <row r="251" spans="1:49" s="472" customFormat="1" ht="15" x14ac:dyDescent="0.25">
      <c r="A251" s="541"/>
      <c r="B251" s="508"/>
      <c r="C251" s="1300" t="s">
        <v>921</v>
      </c>
      <c r="D251" s="1300"/>
      <c r="E251" s="1300"/>
      <c r="F251" s="1300"/>
      <c r="G251" s="1300"/>
      <c r="H251" s="1300"/>
      <c r="I251" s="1300"/>
      <c r="J251" s="1300"/>
      <c r="K251" s="1300"/>
      <c r="L251" s="805">
        <v>182.54</v>
      </c>
      <c r="M251" s="803"/>
      <c r="N251" s="554">
        <v>1993.34</v>
      </c>
      <c r="AF251" s="734"/>
      <c r="AG251" s="499"/>
      <c r="AI251" s="499"/>
      <c r="AN251" s="499"/>
      <c r="AO251" s="764"/>
      <c r="AP251" s="764"/>
      <c r="AQ251" s="717"/>
      <c r="AR251" s="717"/>
      <c r="AS251" s="717"/>
      <c r="AT251" s="717"/>
      <c r="AU251" s="717"/>
      <c r="AV251" s="499"/>
      <c r="AW251" s="509" t="s">
        <v>921</v>
      </c>
    </row>
    <row r="252" spans="1:49" s="472" customFormat="1" ht="15" x14ac:dyDescent="0.25">
      <c r="A252" s="541"/>
      <c r="B252" s="508"/>
      <c r="C252" s="1300" t="s">
        <v>2595</v>
      </c>
      <c r="D252" s="1300"/>
      <c r="E252" s="1300"/>
      <c r="F252" s="1300"/>
      <c r="G252" s="1300"/>
      <c r="H252" s="1300"/>
      <c r="I252" s="1300"/>
      <c r="J252" s="1300"/>
      <c r="K252" s="1300"/>
      <c r="L252" s="802">
        <v>12226.89</v>
      </c>
      <c r="M252" s="803"/>
      <c r="N252" s="554">
        <v>139881.06</v>
      </c>
      <c r="AF252" s="734"/>
      <c r="AG252" s="499"/>
      <c r="AI252" s="499"/>
      <c r="AN252" s="499"/>
      <c r="AO252" s="764"/>
      <c r="AP252" s="764"/>
      <c r="AQ252" s="717"/>
      <c r="AR252" s="717"/>
      <c r="AS252" s="717"/>
      <c r="AT252" s="717"/>
      <c r="AU252" s="717"/>
      <c r="AV252" s="499"/>
      <c r="AW252" s="509" t="s">
        <v>2595</v>
      </c>
    </row>
    <row r="253" spans="1:49" s="472" customFormat="1" ht="15" x14ac:dyDescent="0.25">
      <c r="A253" s="541"/>
      <c r="B253" s="508"/>
      <c r="C253" s="1300" t="s">
        <v>914</v>
      </c>
      <c r="D253" s="1300"/>
      <c r="E253" s="1300"/>
      <c r="F253" s="1300"/>
      <c r="G253" s="1300"/>
      <c r="H253" s="1300"/>
      <c r="I253" s="1300"/>
      <c r="J253" s="1300"/>
      <c r="K253" s="1300"/>
      <c r="L253" s="804"/>
      <c r="M253" s="803"/>
      <c r="N253" s="555"/>
      <c r="AF253" s="734"/>
      <c r="AG253" s="499"/>
      <c r="AI253" s="499"/>
      <c r="AN253" s="499"/>
      <c r="AO253" s="764"/>
      <c r="AP253" s="764"/>
      <c r="AQ253" s="717"/>
      <c r="AR253" s="717"/>
      <c r="AS253" s="717"/>
      <c r="AT253" s="717"/>
      <c r="AU253" s="717"/>
      <c r="AV253" s="499"/>
      <c r="AW253" s="509" t="s">
        <v>914</v>
      </c>
    </row>
    <row r="254" spans="1:49" s="472" customFormat="1" ht="15" x14ac:dyDescent="0.25">
      <c r="A254" s="541"/>
      <c r="B254" s="508"/>
      <c r="C254" s="1300" t="s">
        <v>915</v>
      </c>
      <c r="D254" s="1300"/>
      <c r="E254" s="1300"/>
      <c r="F254" s="1300"/>
      <c r="G254" s="1300"/>
      <c r="H254" s="1300"/>
      <c r="I254" s="1300"/>
      <c r="J254" s="1300"/>
      <c r="K254" s="1300"/>
      <c r="L254" s="805">
        <v>966.37</v>
      </c>
      <c r="M254" s="803"/>
      <c r="N254" s="554">
        <v>26401.23</v>
      </c>
      <c r="AF254" s="734"/>
      <c r="AG254" s="499"/>
      <c r="AI254" s="499"/>
      <c r="AN254" s="499"/>
      <c r="AO254" s="764"/>
      <c r="AP254" s="764"/>
      <c r="AQ254" s="717"/>
      <c r="AR254" s="717"/>
      <c r="AS254" s="717"/>
      <c r="AT254" s="717"/>
      <c r="AU254" s="717"/>
      <c r="AV254" s="499"/>
      <c r="AW254" s="509" t="s">
        <v>915</v>
      </c>
    </row>
    <row r="255" spans="1:49" s="472" customFormat="1" ht="15" x14ac:dyDescent="0.25">
      <c r="A255" s="541"/>
      <c r="B255" s="508"/>
      <c r="C255" s="1300" t="s">
        <v>916</v>
      </c>
      <c r="D255" s="1300"/>
      <c r="E255" s="1300"/>
      <c r="F255" s="1300"/>
      <c r="G255" s="1300"/>
      <c r="H255" s="1300"/>
      <c r="I255" s="1300"/>
      <c r="J255" s="1300"/>
      <c r="K255" s="1300"/>
      <c r="L255" s="805">
        <v>860.75</v>
      </c>
      <c r="M255" s="803"/>
      <c r="N255" s="554">
        <v>9399.39</v>
      </c>
      <c r="AF255" s="734"/>
      <c r="AG255" s="499"/>
      <c r="AI255" s="499"/>
      <c r="AN255" s="499"/>
      <c r="AO255" s="764"/>
      <c r="AP255" s="764"/>
      <c r="AQ255" s="717"/>
      <c r="AR255" s="717"/>
      <c r="AS255" s="717"/>
      <c r="AT255" s="717"/>
      <c r="AU255" s="717"/>
      <c r="AV255" s="499"/>
      <c r="AW255" s="509" t="s">
        <v>916</v>
      </c>
    </row>
    <row r="256" spans="1:49" s="472" customFormat="1" ht="15" x14ac:dyDescent="0.25">
      <c r="A256" s="541"/>
      <c r="B256" s="508"/>
      <c r="C256" s="1300" t="s">
        <v>2594</v>
      </c>
      <c r="D256" s="1300"/>
      <c r="E256" s="1300"/>
      <c r="F256" s="1300"/>
      <c r="G256" s="1300"/>
      <c r="H256" s="1300"/>
      <c r="I256" s="1300"/>
      <c r="J256" s="1300"/>
      <c r="K256" s="1300"/>
      <c r="L256" s="805">
        <v>168.2</v>
      </c>
      <c r="M256" s="803"/>
      <c r="N256" s="554">
        <v>4595.2299999999996</v>
      </c>
      <c r="AF256" s="734"/>
      <c r="AG256" s="499"/>
      <c r="AI256" s="499"/>
      <c r="AN256" s="499"/>
      <c r="AO256" s="764"/>
      <c r="AP256" s="764"/>
      <c r="AQ256" s="717"/>
      <c r="AR256" s="717"/>
      <c r="AS256" s="717"/>
      <c r="AT256" s="717"/>
      <c r="AU256" s="717"/>
      <c r="AV256" s="499"/>
      <c r="AW256" s="509" t="s">
        <v>2594</v>
      </c>
    </row>
    <row r="257" spans="1:50" s="472" customFormat="1" ht="15" x14ac:dyDescent="0.25">
      <c r="A257" s="541"/>
      <c r="B257" s="508"/>
      <c r="C257" s="1300" t="s">
        <v>918</v>
      </c>
      <c r="D257" s="1300"/>
      <c r="E257" s="1300"/>
      <c r="F257" s="1300"/>
      <c r="G257" s="1300"/>
      <c r="H257" s="1300"/>
      <c r="I257" s="1300"/>
      <c r="J257" s="1300"/>
      <c r="K257" s="1300"/>
      <c r="L257" s="802">
        <v>9185.7800000000007</v>
      </c>
      <c r="M257" s="803"/>
      <c r="N257" s="554">
        <v>70914.22</v>
      </c>
      <c r="AF257" s="734"/>
      <c r="AG257" s="499"/>
      <c r="AI257" s="499"/>
      <c r="AN257" s="499"/>
      <c r="AO257" s="764"/>
      <c r="AP257" s="764"/>
      <c r="AQ257" s="717"/>
      <c r="AR257" s="717"/>
      <c r="AS257" s="717"/>
      <c r="AT257" s="717"/>
      <c r="AU257" s="717"/>
      <c r="AV257" s="499"/>
      <c r="AW257" s="509" t="s">
        <v>918</v>
      </c>
    </row>
    <row r="258" spans="1:50" s="472" customFormat="1" ht="15" x14ac:dyDescent="0.25">
      <c r="A258" s="541"/>
      <c r="B258" s="508"/>
      <c r="C258" s="1300" t="s">
        <v>919</v>
      </c>
      <c r="D258" s="1300"/>
      <c r="E258" s="1300"/>
      <c r="F258" s="1300"/>
      <c r="G258" s="1300"/>
      <c r="H258" s="1300"/>
      <c r="I258" s="1300"/>
      <c r="J258" s="1300"/>
      <c r="K258" s="1300"/>
      <c r="L258" s="805">
        <v>828.24</v>
      </c>
      <c r="M258" s="803"/>
      <c r="N258" s="554">
        <v>22627.42</v>
      </c>
      <c r="AF258" s="734"/>
      <c r="AG258" s="499"/>
      <c r="AI258" s="499"/>
      <c r="AN258" s="499"/>
      <c r="AO258" s="764"/>
      <c r="AP258" s="764"/>
      <c r="AQ258" s="717"/>
      <c r="AR258" s="717"/>
      <c r="AS258" s="717"/>
      <c r="AT258" s="717"/>
      <c r="AU258" s="717"/>
      <c r="AV258" s="499"/>
      <c r="AW258" s="509" t="s">
        <v>919</v>
      </c>
    </row>
    <row r="259" spans="1:50" s="472" customFormat="1" ht="15" x14ac:dyDescent="0.25">
      <c r="A259" s="541"/>
      <c r="B259" s="508"/>
      <c r="C259" s="1300" t="s">
        <v>920</v>
      </c>
      <c r="D259" s="1300"/>
      <c r="E259" s="1300"/>
      <c r="F259" s="1300"/>
      <c r="G259" s="1300"/>
      <c r="H259" s="1300"/>
      <c r="I259" s="1300"/>
      <c r="J259" s="1300"/>
      <c r="K259" s="1300"/>
      <c r="L259" s="805">
        <v>385.75</v>
      </c>
      <c r="M259" s="803"/>
      <c r="N259" s="554">
        <v>10538.8</v>
      </c>
      <c r="AF259" s="734"/>
      <c r="AG259" s="499"/>
      <c r="AI259" s="499"/>
      <c r="AN259" s="499"/>
      <c r="AO259" s="764"/>
      <c r="AP259" s="764"/>
      <c r="AQ259" s="717"/>
      <c r="AR259" s="717"/>
      <c r="AS259" s="717"/>
      <c r="AT259" s="717"/>
      <c r="AU259" s="717"/>
      <c r="AV259" s="499"/>
      <c r="AW259" s="509" t="s">
        <v>920</v>
      </c>
    </row>
    <row r="260" spans="1:50" s="472" customFormat="1" ht="15" x14ac:dyDescent="0.25">
      <c r="A260" s="541"/>
      <c r="B260" s="508"/>
      <c r="C260" s="1300" t="s">
        <v>922</v>
      </c>
      <c r="D260" s="1300"/>
      <c r="E260" s="1300"/>
      <c r="F260" s="1300"/>
      <c r="G260" s="1300"/>
      <c r="H260" s="1300"/>
      <c r="I260" s="1300"/>
      <c r="J260" s="1300"/>
      <c r="K260" s="1300"/>
      <c r="L260" s="802">
        <v>8030.38</v>
      </c>
      <c r="M260" s="803"/>
      <c r="N260" s="554">
        <v>219389.99</v>
      </c>
      <c r="AF260" s="734"/>
      <c r="AG260" s="499"/>
      <c r="AI260" s="499"/>
      <c r="AN260" s="499"/>
      <c r="AO260" s="764"/>
      <c r="AP260" s="764"/>
      <c r="AQ260" s="717"/>
      <c r="AR260" s="717"/>
      <c r="AS260" s="717"/>
      <c r="AT260" s="717"/>
      <c r="AU260" s="717"/>
      <c r="AV260" s="499"/>
      <c r="AW260" s="509" t="s">
        <v>922</v>
      </c>
    </row>
    <row r="261" spans="1:50" s="472" customFormat="1" ht="15" x14ac:dyDescent="0.25">
      <c r="A261" s="541"/>
      <c r="B261" s="508"/>
      <c r="C261" s="1300" t="s">
        <v>923</v>
      </c>
      <c r="D261" s="1300"/>
      <c r="E261" s="1300"/>
      <c r="F261" s="1300"/>
      <c r="G261" s="1300"/>
      <c r="H261" s="1300"/>
      <c r="I261" s="1300"/>
      <c r="J261" s="1300"/>
      <c r="K261" s="1300"/>
      <c r="L261" s="802">
        <v>7335.32</v>
      </c>
      <c r="M261" s="803"/>
      <c r="N261" s="554">
        <v>200400.79</v>
      </c>
      <c r="AF261" s="734"/>
      <c r="AG261" s="499"/>
      <c r="AI261" s="499"/>
      <c r="AN261" s="499"/>
      <c r="AO261" s="764"/>
      <c r="AP261" s="764"/>
      <c r="AQ261" s="717"/>
      <c r="AR261" s="717"/>
      <c r="AS261" s="717"/>
      <c r="AT261" s="717"/>
      <c r="AU261" s="717"/>
      <c r="AV261" s="499"/>
      <c r="AW261" s="509" t="s">
        <v>923</v>
      </c>
    </row>
    <row r="262" spans="1:50" s="472" customFormat="1" ht="15" x14ac:dyDescent="0.25">
      <c r="A262" s="541"/>
      <c r="B262" s="508"/>
      <c r="C262" s="1300" t="s">
        <v>924</v>
      </c>
      <c r="D262" s="1300"/>
      <c r="E262" s="1300"/>
      <c r="F262" s="1300"/>
      <c r="G262" s="1300"/>
      <c r="H262" s="1300"/>
      <c r="I262" s="1300"/>
      <c r="J262" s="1300"/>
      <c r="K262" s="1300"/>
      <c r="L262" s="802">
        <v>3703.38</v>
      </c>
      <c r="M262" s="803"/>
      <c r="N262" s="554">
        <v>101176.08</v>
      </c>
      <c r="AF262" s="734"/>
      <c r="AG262" s="499"/>
      <c r="AI262" s="499"/>
      <c r="AN262" s="499"/>
      <c r="AO262" s="764"/>
      <c r="AP262" s="764"/>
      <c r="AQ262" s="717"/>
      <c r="AR262" s="717"/>
      <c r="AS262" s="717"/>
      <c r="AT262" s="717"/>
      <c r="AU262" s="717"/>
      <c r="AV262" s="499"/>
      <c r="AW262" s="509" t="s">
        <v>924</v>
      </c>
    </row>
    <row r="263" spans="1:50" s="472" customFormat="1" ht="15" x14ac:dyDescent="0.25">
      <c r="A263" s="541"/>
      <c r="B263" s="552"/>
      <c r="C263" s="1360" t="s">
        <v>1717</v>
      </c>
      <c r="D263" s="1360"/>
      <c r="E263" s="1360"/>
      <c r="F263" s="1360"/>
      <c r="G263" s="1360"/>
      <c r="H263" s="1360"/>
      <c r="I263" s="1360"/>
      <c r="J263" s="1360"/>
      <c r="K263" s="1360"/>
      <c r="L263" s="562">
        <v>93007.57</v>
      </c>
      <c r="M263" s="806"/>
      <c r="N263" s="556">
        <v>1216427.57</v>
      </c>
      <c r="AF263" s="734"/>
      <c r="AG263" s="499"/>
      <c r="AI263" s="499"/>
      <c r="AN263" s="499"/>
      <c r="AO263" s="764"/>
      <c r="AP263" s="764"/>
      <c r="AQ263" s="717"/>
      <c r="AR263" s="717"/>
      <c r="AS263" s="717"/>
      <c r="AT263" s="717"/>
      <c r="AU263" s="717"/>
      <c r="AV263" s="499"/>
      <c r="AX263" s="499" t="s">
        <v>1717</v>
      </c>
    </row>
    <row r="264" spans="1:50" s="472" customFormat="1" ht="15" x14ac:dyDescent="0.25">
      <c r="A264" s="1344" t="s">
        <v>1434</v>
      </c>
      <c r="B264" s="1345"/>
      <c r="C264" s="1345"/>
      <c r="D264" s="1345"/>
      <c r="E264" s="1345"/>
      <c r="F264" s="1345"/>
      <c r="G264" s="1345"/>
      <c r="H264" s="1345"/>
      <c r="I264" s="1345"/>
      <c r="J264" s="1345"/>
      <c r="K264" s="1345"/>
      <c r="L264" s="1345"/>
      <c r="M264" s="1345"/>
      <c r="N264" s="1346"/>
      <c r="AF264" s="734" t="s">
        <v>1434</v>
      </c>
      <c r="AG264" s="499"/>
      <c r="AI264" s="499"/>
      <c r="AN264" s="499"/>
      <c r="AO264" s="764"/>
      <c r="AP264" s="764"/>
      <c r="AQ264" s="717"/>
      <c r="AR264" s="717"/>
      <c r="AS264" s="717"/>
      <c r="AT264" s="717"/>
      <c r="AU264" s="717"/>
      <c r="AV264" s="499"/>
      <c r="AX264" s="499"/>
    </row>
    <row r="265" spans="1:50" s="472" customFormat="1" ht="15" x14ac:dyDescent="0.25">
      <c r="A265" s="1347" t="s">
        <v>1435</v>
      </c>
      <c r="B265" s="1348"/>
      <c r="C265" s="1348"/>
      <c r="D265" s="1348"/>
      <c r="E265" s="1348"/>
      <c r="F265" s="1348"/>
      <c r="G265" s="1348"/>
      <c r="H265" s="1348"/>
      <c r="I265" s="1348"/>
      <c r="J265" s="1348"/>
      <c r="K265" s="1348"/>
      <c r="L265" s="1348"/>
      <c r="M265" s="1348"/>
      <c r="N265" s="1349"/>
      <c r="AF265" s="734"/>
      <c r="AG265" s="499" t="s">
        <v>1435</v>
      </c>
      <c r="AI265" s="499"/>
      <c r="AN265" s="499"/>
      <c r="AO265" s="764"/>
      <c r="AP265" s="764"/>
      <c r="AQ265" s="717"/>
      <c r="AR265" s="717"/>
      <c r="AS265" s="717"/>
      <c r="AT265" s="717"/>
      <c r="AU265" s="717"/>
      <c r="AV265" s="499"/>
      <c r="AX265" s="499"/>
    </row>
    <row r="266" spans="1:50" s="472" customFormat="1" ht="15" x14ac:dyDescent="0.25">
      <c r="A266" s="1347" t="s">
        <v>1217</v>
      </c>
      <c r="B266" s="1348"/>
      <c r="C266" s="1348"/>
      <c r="D266" s="1348"/>
      <c r="E266" s="1348"/>
      <c r="F266" s="1348"/>
      <c r="G266" s="1348"/>
      <c r="H266" s="1348"/>
      <c r="I266" s="1348"/>
      <c r="J266" s="1348"/>
      <c r="K266" s="1348"/>
      <c r="L266" s="1348"/>
      <c r="M266" s="1348"/>
      <c r="N266" s="1349"/>
      <c r="AF266" s="734"/>
      <c r="AG266" s="499" t="s">
        <v>1217</v>
      </c>
      <c r="AI266" s="499"/>
      <c r="AN266" s="499"/>
      <c r="AO266" s="764"/>
      <c r="AP266" s="764"/>
      <c r="AQ266" s="717"/>
      <c r="AR266" s="717"/>
      <c r="AS266" s="717"/>
      <c r="AT266" s="717"/>
      <c r="AU266" s="717"/>
      <c r="AV266" s="499"/>
      <c r="AX266" s="499"/>
    </row>
    <row r="267" spans="1:50" s="472" customFormat="1" ht="15" x14ac:dyDescent="0.25">
      <c r="A267" s="1347" t="s">
        <v>1465</v>
      </c>
      <c r="B267" s="1348"/>
      <c r="C267" s="1348"/>
      <c r="D267" s="1348"/>
      <c r="E267" s="1348"/>
      <c r="F267" s="1348"/>
      <c r="G267" s="1348"/>
      <c r="H267" s="1348"/>
      <c r="I267" s="1348"/>
      <c r="J267" s="1348"/>
      <c r="K267" s="1348"/>
      <c r="L267" s="1348"/>
      <c r="M267" s="1348"/>
      <c r="N267" s="1349"/>
      <c r="AF267" s="734"/>
      <c r="AG267" s="499" t="s">
        <v>1465</v>
      </c>
      <c r="AI267" s="499"/>
      <c r="AN267" s="499"/>
      <c r="AO267" s="764"/>
      <c r="AP267" s="764"/>
      <c r="AQ267" s="717"/>
      <c r="AR267" s="717"/>
      <c r="AS267" s="717"/>
      <c r="AT267" s="717"/>
      <c r="AU267" s="717"/>
      <c r="AV267" s="499"/>
      <c r="AX267" s="499"/>
    </row>
    <row r="268" spans="1:50" s="472" customFormat="1" ht="15" x14ac:dyDescent="0.25">
      <c r="A268" s="1347" t="s">
        <v>1492</v>
      </c>
      <c r="B268" s="1348"/>
      <c r="C268" s="1348"/>
      <c r="D268" s="1348"/>
      <c r="E268" s="1348"/>
      <c r="F268" s="1348"/>
      <c r="G268" s="1348"/>
      <c r="H268" s="1348"/>
      <c r="I268" s="1348"/>
      <c r="J268" s="1348"/>
      <c r="K268" s="1348"/>
      <c r="L268" s="1348"/>
      <c r="M268" s="1348"/>
      <c r="N268" s="1349"/>
      <c r="AF268" s="734"/>
      <c r="AG268" s="499" t="s">
        <v>1492</v>
      </c>
      <c r="AI268" s="499"/>
      <c r="AN268" s="499"/>
      <c r="AO268" s="764"/>
      <c r="AP268" s="764"/>
      <c r="AQ268" s="717"/>
      <c r="AR268" s="717"/>
      <c r="AS268" s="717"/>
      <c r="AT268" s="717"/>
      <c r="AU268" s="717"/>
      <c r="AV268" s="499"/>
      <c r="AX268" s="499"/>
    </row>
    <row r="269" spans="1:50" s="472" customFormat="1" ht="15" x14ac:dyDescent="0.25">
      <c r="A269" s="1347" t="s">
        <v>1520</v>
      </c>
      <c r="B269" s="1348"/>
      <c r="C269" s="1348"/>
      <c r="D269" s="1348"/>
      <c r="E269" s="1348"/>
      <c r="F269" s="1348"/>
      <c r="G269" s="1348"/>
      <c r="H269" s="1348"/>
      <c r="I269" s="1348"/>
      <c r="J269" s="1348"/>
      <c r="K269" s="1348"/>
      <c r="L269" s="1348"/>
      <c r="M269" s="1348"/>
      <c r="N269" s="1349"/>
      <c r="AF269" s="734"/>
      <c r="AG269" s="499" t="s">
        <v>1520</v>
      </c>
      <c r="AI269" s="499"/>
      <c r="AN269" s="499"/>
      <c r="AO269" s="764"/>
      <c r="AP269" s="764"/>
      <c r="AQ269" s="717"/>
      <c r="AR269" s="717"/>
      <c r="AS269" s="717"/>
      <c r="AT269" s="717"/>
      <c r="AU269" s="717"/>
      <c r="AV269" s="499"/>
      <c r="AX269" s="499"/>
    </row>
    <row r="270" spans="1:50" s="472" customFormat="1" ht="15" x14ac:dyDescent="0.25">
      <c r="A270" s="1347" t="s">
        <v>1548</v>
      </c>
      <c r="B270" s="1348"/>
      <c r="C270" s="1348"/>
      <c r="D270" s="1348"/>
      <c r="E270" s="1348"/>
      <c r="F270" s="1348"/>
      <c r="G270" s="1348"/>
      <c r="H270" s="1348"/>
      <c r="I270" s="1348"/>
      <c r="J270" s="1348"/>
      <c r="K270" s="1348"/>
      <c r="L270" s="1348"/>
      <c r="M270" s="1348"/>
      <c r="N270" s="1349"/>
      <c r="AF270" s="734"/>
      <c r="AG270" s="499" t="s">
        <v>1548</v>
      </c>
      <c r="AI270" s="499"/>
      <c r="AN270" s="499"/>
      <c r="AO270" s="764"/>
      <c r="AP270" s="764"/>
      <c r="AQ270" s="717"/>
      <c r="AR270" s="717"/>
      <c r="AS270" s="717"/>
      <c r="AT270" s="717"/>
      <c r="AU270" s="717"/>
      <c r="AV270" s="499"/>
      <c r="AX270" s="499"/>
    </row>
    <row r="271" spans="1:50" s="472" customFormat="1" ht="15" x14ac:dyDescent="0.25">
      <c r="A271" s="548"/>
      <c r="B271" s="549"/>
      <c r="C271" s="549"/>
      <c r="D271" s="549"/>
      <c r="E271" s="549"/>
      <c r="F271" s="550"/>
      <c r="G271" s="550"/>
      <c r="H271" s="550"/>
      <c r="I271" s="550"/>
      <c r="J271" s="551"/>
      <c r="K271" s="550"/>
      <c r="L271" s="551"/>
      <c r="M271" s="582"/>
      <c r="N271" s="551"/>
      <c r="AF271" s="734"/>
      <c r="AG271" s="499"/>
      <c r="AI271" s="499"/>
      <c r="AN271" s="499"/>
      <c r="AO271" s="764"/>
      <c r="AP271" s="764"/>
      <c r="AQ271" s="717"/>
      <c r="AR271" s="717"/>
      <c r="AS271" s="717"/>
      <c r="AT271" s="717"/>
      <c r="AU271" s="717"/>
      <c r="AV271" s="499"/>
      <c r="AX271" s="499"/>
    </row>
    <row r="272" spans="1:50" s="472" customFormat="1" ht="15" x14ac:dyDescent="0.25">
      <c r="A272" s="797"/>
      <c r="B272" s="798"/>
      <c r="C272" s="1353" t="s">
        <v>2396</v>
      </c>
      <c r="D272" s="1353"/>
      <c r="E272" s="1353"/>
      <c r="F272" s="1353"/>
      <c r="G272" s="1353"/>
      <c r="H272" s="1353"/>
      <c r="I272" s="1353"/>
      <c r="J272" s="1353"/>
      <c r="K272" s="1353"/>
      <c r="L272" s="799"/>
      <c r="M272" s="800"/>
      <c r="N272" s="801"/>
      <c r="AF272" s="734"/>
      <c r="AG272" s="499"/>
      <c r="AI272" s="499"/>
      <c r="AN272" s="499"/>
      <c r="AO272" s="764"/>
      <c r="AP272" s="764"/>
      <c r="AQ272" s="717"/>
      <c r="AR272" s="717"/>
      <c r="AS272" s="717"/>
      <c r="AT272" s="717"/>
      <c r="AU272" s="717"/>
      <c r="AV272" s="499" t="s">
        <v>2396</v>
      </c>
      <c r="AX272" s="499"/>
    </row>
    <row r="273" spans="1:50" s="472" customFormat="1" ht="15" x14ac:dyDescent="0.25">
      <c r="A273" s="541"/>
      <c r="B273" s="552"/>
      <c r="C273" s="1360" t="s">
        <v>2427</v>
      </c>
      <c r="D273" s="1360"/>
      <c r="E273" s="1360"/>
      <c r="F273" s="1360"/>
      <c r="G273" s="1360"/>
      <c r="H273" s="1360"/>
      <c r="I273" s="1360"/>
      <c r="J273" s="1360"/>
      <c r="K273" s="1360"/>
      <c r="L273" s="807"/>
      <c r="M273" s="806"/>
      <c r="N273" s="553"/>
      <c r="AF273" s="734"/>
      <c r="AG273" s="499"/>
      <c r="AI273" s="499"/>
      <c r="AN273" s="499"/>
      <c r="AO273" s="764"/>
      <c r="AP273" s="764"/>
      <c r="AQ273" s="717"/>
      <c r="AR273" s="717"/>
      <c r="AS273" s="717"/>
      <c r="AT273" s="717"/>
      <c r="AU273" s="717"/>
      <c r="AV273" s="499"/>
      <c r="AX273" s="499" t="s">
        <v>2427</v>
      </c>
    </row>
    <row r="274" spans="1:50" s="472" customFormat="1" ht="15" x14ac:dyDescent="0.25">
      <c r="A274" s="1344" t="s">
        <v>1577</v>
      </c>
      <c r="B274" s="1345"/>
      <c r="C274" s="1345"/>
      <c r="D274" s="1345"/>
      <c r="E274" s="1345"/>
      <c r="F274" s="1345"/>
      <c r="G274" s="1345"/>
      <c r="H274" s="1345"/>
      <c r="I274" s="1345"/>
      <c r="J274" s="1345"/>
      <c r="K274" s="1345"/>
      <c r="L274" s="1345"/>
      <c r="M274" s="1345"/>
      <c r="N274" s="1346"/>
      <c r="AF274" s="734" t="s">
        <v>1577</v>
      </c>
      <c r="AG274" s="499"/>
      <c r="AI274" s="499"/>
      <c r="AN274" s="499"/>
      <c r="AO274" s="764"/>
      <c r="AP274" s="764"/>
      <c r="AQ274" s="717"/>
      <c r="AR274" s="717"/>
      <c r="AS274" s="717"/>
      <c r="AT274" s="717"/>
      <c r="AU274" s="717"/>
      <c r="AV274" s="499"/>
      <c r="AX274" s="499"/>
    </row>
    <row r="275" spans="1:50" s="472" customFormat="1" ht="15" x14ac:dyDescent="0.25">
      <c r="A275" s="1347" t="s">
        <v>1578</v>
      </c>
      <c r="B275" s="1348"/>
      <c r="C275" s="1348"/>
      <c r="D275" s="1348"/>
      <c r="E275" s="1348"/>
      <c r="F275" s="1348"/>
      <c r="G275" s="1348"/>
      <c r="H275" s="1348"/>
      <c r="I275" s="1348"/>
      <c r="J275" s="1348"/>
      <c r="K275" s="1348"/>
      <c r="L275" s="1348"/>
      <c r="M275" s="1348"/>
      <c r="N275" s="1349"/>
      <c r="AF275" s="734"/>
      <c r="AG275" s="499" t="s">
        <v>1578</v>
      </c>
      <c r="AI275" s="499"/>
      <c r="AN275" s="499"/>
      <c r="AO275" s="764"/>
      <c r="AP275" s="764"/>
      <c r="AQ275" s="717"/>
      <c r="AR275" s="717"/>
      <c r="AS275" s="717"/>
      <c r="AT275" s="717"/>
      <c r="AU275" s="717"/>
      <c r="AV275" s="499"/>
      <c r="AX275" s="499"/>
    </row>
    <row r="276" spans="1:50" s="472" customFormat="1" ht="15" x14ac:dyDescent="0.25">
      <c r="A276" s="1347" t="s">
        <v>1590</v>
      </c>
      <c r="B276" s="1348"/>
      <c r="C276" s="1348"/>
      <c r="D276" s="1348"/>
      <c r="E276" s="1348"/>
      <c r="F276" s="1348"/>
      <c r="G276" s="1348"/>
      <c r="H276" s="1348"/>
      <c r="I276" s="1348"/>
      <c r="J276" s="1348"/>
      <c r="K276" s="1348"/>
      <c r="L276" s="1348"/>
      <c r="M276" s="1348"/>
      <c r="N276" s="1349"/>
      <c r="AF276" s="734"/>
      <c r="AG276" s="499" t="s">
        <v>1590</v>
      </c>
      <c r="AI276" s="499"/>
      <c r="AN276" s="499"/>
      <c r="AO276" s="764"/>
      <c r="AP276" s="764"/>
      <c r="AQ276" s="717"/>
      <c r="AR276" s="717"/>
      <c r="AS276" s="717"/>
      <c r="AT276" s="717"/>
      <c r="AU276" s="717"/>
      <c r="AV276" s="499"/>
      <c r="AX276" s="499"/>
    </row>
    <row r="277" spans="1:50" s="472" customFormat="1" ht="15" x14ac:dyDescent="0.25">
      <c r="A277" s="500" t="s">
        <v>930</v>
      </c>
      <c r="B277" s="586" t="s">
        <v>2588</v>
      </c>
      <c r="C277" s="1353" t="s">
        <v>2589</v>
      </c>
      <c r="D277" s="1353"/>
      <c r="E277" s="1353"/>
      <c r="F277" s="501" t="s">
        <v>847</v>
      </c>
      <c r="G277" s="502">
        <v>240.5</v>
      </c>
      <c r="H277" s="503">
        <v>1</v>
      </c>
      <c r="I277" s="504">
        <v>240.5</v>
      </c>
      <c r="J277" s="545">
        <v>68.7</v>
      </c>
      <c r="K277" s="502"/>
      <c r="L277" s="542">
        <v>16522.349999999999</v>
      </c>
      <c r="M277" s="750">
        <v>7.72</v>
      </c>
      <c r="N277" s="543">
        <v>127552.54</v>
      </c>
      <c r="AF277" s="734"/>
      <c r="AG277" s="499"/>
      <c r="AI277" s="499" t="s">
        <v>2589</v>
      </c>
      <c r="AN277" s="499"/>
      <c r="AO277" s="764"/>
      <c r="AP277" s="764"/>
      <c r="AQ277" s="717"/>
      <c r="AR277" s="717"/>
      <c r="AS277" s="717"/>
      <c r="AT277" s="717"/>
      <c r="AU277" s="717"/>
      <c r="AV277" s="499"/>
      <c r="AX277" s="499"/>
    </row>
    <row r="278" spans="1:50" s="472" customFormat="1" ht="15" x14ac:dyDescent="0.25">
      <c r="A278" s="544"/>
      <c r="B278" s="585"/>
      <c r="C278" s="1353" t="s">
        <v>887</v>
      </c>
      <c r="D278" s="1353"/>
      <c r="E278" s="1353"/>
      <c r="F278" s="501"/>
      <c r="G278" s="502"/>
      <c r="H278" s="502"/>
      <c r="I278" s="502"/>
      <c r="J278" s="505"/>
      <c r="K278" s="502"/>
      <c r="L278" s="542">
        <v>16522.349999999999</v>
      </c>
      <c r="M278" s="581"/>
      <c r="N278" s="543">
        <v>127552.54</v>
      </c>
      <c r="AF278" s="734"/>
      <c r="AG278" s="499"/>
      <c r="AI278" s="499"/>
      <c r="AN278" s="499" t="s">
        <v>887</v>
      </c>
      <c r="AO278" s="764"/>
      <c r="AP278" s="764"/>
      <c r="AQ278" s="717"/>
      <c r="AR278" s="717"/>
      <c r="AS278" s="717"/>
      <c r="AT278" s="717"/>
      <c r="AU278" s="717"/>
      <c r="AV278" s="499"/>
      <c r="AX278" s="499"/>
    </row>
    <row r="279" spans="1:50" s="472" customFormat="1" ht="15" x14ac:dyDescent="0.25">
      <c r="A279" s="1347" t="s">
        <v>1602</v>
      </c>
      <c r="B279" s="1348"/>
      <c r="C279" s="1348"/>
      <c r="D279" s="1348"/>
      <c r="E279" s="1348"/>
      <c r="F279" s="1348"/>
      <c r="G279" s="1348"/>
      <c r="H279" s="1348"/>
      <c r="I279" s="1348"/>
      <c r="J279" s="1348"/>
      <c r="K279" s="1348"/>
      <c r="L279" s="1348"/>
      <c r="M279" s="1348"/>
      <c r="N279" s="1349"/>
      <c r="AF279" s="734"/>
      <c r="AG279" s="499" t="s">
        <v>1602</v>
      </c>
      <c r="AI279" s="499"/>
      <c r="AN279" s="499"/>
      <c r="AO279" s="764"/>
      <c r="AP279" s="764"/>
      <c r="AQ279" s="717"/>
      <c r="AR279" s="717"/>
      <c r="AS279" s="717"/>
      <c r="AT279" s="717"/>
      <c r="AU279" s="717"/>
      <c r="AV279" s="499"/>
      <c r="AX279" s="499"/>
    </row>
    <row r="280" spans="1:50" s="472" customFormat="1" ht="45.75" x14ac:dyDescent="0.25">
      <c r="A280" s="500" t="s">
        <v>931</v>
      </c>
      <c r="B280" s="586" t="s">
        <v>2596</v>
      </c>
      <c r="C280" s="1353" t="s">
        <v>2597</v>
      </c>
      <c r="D280" s="1353"/>
      <c r="E280" s="1353"/>
      <c r="F280" s="501" t="s">
        <v>2524</v>
      </c>
      <c r="G280" s="502">
        <v>2.6849999999999999E-2</v>
      </c>
      <c r="H280" s="503">
        <v>1</v>
      </c>
      <c r="I280" s="559">
        <v>2.6849999999999999E-2</v>
      </c>
      <c r="J280" s="505"/>
      <c r="K280" s="502"/>
      <c r="L280" s="505"/>
      <c r="M280" s="502"/>
      <c r="N280" s="506"/>
      <c r="AF280" s="734"/>
      <c r="AG280" s="499"/>
      <c r="AI280" s="499" t="s">
        <v>2597</v>
      </c>
      <c r="AN280" s="499"/>
      <c r="AO280" s="764"/>
      <c r="AP280" s="764"/>
      <c r="AQ280" s="717"/>
      <c r="AR280" s="717"/>
      <c r="AS280" s="717"/>
      <c r="AT280" s="717"/>
      <c r="AU280" s="717"/>
      <c r="AV280" s="499"/>
      <c r="AX280" s="499"/>
    </row>
    <row r="281" spans="1:50" s="472" customFormat="1" ht="33.75" x14ac:dyDescent="0.25">
      <c r="A281" s="507"/>
      <c r="B281" s="508" t="s">
        <v>1670</v>
      </c>
      <c r="C281" s="1340" t="s">
        <v>1671</v>
      </c>
      <c r="D281" s="1340"/>
      <c r="E281" s="1340"/>
      <c r="F281" s="1340"/>
      <c r="G281" s="1340"/>
      <c r="H281" s="1340"/>
      <c r="I281" s="1340"/>
      <c r="J281" s="1340"/>
      <c r="K281" s="1340"/>
      <c r="L281" s="1340"/>
      <c r="M281" s="1340"/>
      <c r="N281" s="1341"/>
      <c r="AF281" s="734"/>
      <c r="AG281" s="499"/>
      <c r="AI281" s="499"/>
      <c r="AJ281" s="509" t="s">
        <v>1671</v>
      </c>
      <c r="AN281" s="499"/>
      <c r="AO281" s="764"/>
      <c r="AP281" s="764"/>
      <c r="AQ281" s="717"/>
      <c r="AR281" s="717"/>
      <c r="AS281" s="717"/>
      <c r="AT281" s="717"/>
      <c r="AU281" s="717"/>
      <c r="AV281" s="499"/>
      <c r="AX281" s="499"/>
    </row>
    <row r="282" spans="1:50" s="472" customFormat="1" ht="15" x14ac:dyDescent="0.25">
      <c r="A282" s="736"/>
      <c r="B282" s="508" t="s">
        <v>651</v>
      </c>
      <c r="C282" s="1300" t="s">
        <v>712</v>
      </c>
      <c r="D282" s="1300"/>
      <c r="E282" s="1300"/>
      <c r="F282" s="737"/>
      <c r="G282" s="582"/>
      <c r="H282" s="582"/>
      <c r="I282" s="582"/>
      <c r="J282" s="523">
        <v>4400</v>
      </c>
      <c r="K282" s="529">
        <v>1.5</v>
      </c>
      <c r="L282" s="528">
        <v>177.21</v>
      </c>
      <c r="M282" s="524">
        <v>10.92</v>
      </c>
      <c r="N282" s="738">
        <v>1935.13</v>
      </c>
      <c r="AF282" s="734"/>
      <c r="AG282" s="499"/>
      <c r="AI282" s="499"/>
      <c r="AK282" s="509" t="s">
        <v>712</v>
      </c>
      <c r="AN282" s="499"/>
      <c r="AO282" s="764"/>
      <c r="AP282" s="764"/>
      <c r="AQ282" s="717"/>
      <c r="AR282" s="717"/>
      <c r="AS282" s="717"/>
      <c r="AT282" s="717"/>
      <c r="AU282" s="717"/>
      <c r="AV282" s="499"/>
      <c r="AX282" s="499"/>
    </row>
    <row r="283" spans="1:50" s="472" customFormat="1" ht="15" x14ac:dyDescent="0.25">
      <c r="A283" s="736"/>
      <c r="B283" s="508" t="s">
        <v>652</v>
      </c>
      <c r="C283" s="1300" t="s">
        <v>2515</v>
      </c>
      <c r="D283" s="1300"/>
      <c r="E283" s="1300"/>
      <c r="F283" s="737"/>
      <c r="G283" s="582"/>
      <c r="H283" s="582"/>
      <c r="I283" s="582"/>
      <c r="J283" s="528">
        <v>594</v>
      </c>
      <c r="K283" s="529">
        <v>1.5</v>
      </c>
      <c r="L283" s="528">
        <v>23.92</v>
      </c>
      <c r="M283" s="524">
        <v>27.32</v>
      </c>
      <c r="N283" s="748">
        <v>653.49</v>
      </c>
      <c r="AF283" s="734"/>
      <c r="AG283" s="499"/>
      <c r="AI283" s="499"/>
      <c r="AK283" s="509" t="s">
        <v>2515</v>
      </c>
      <c r="AN283" s="499"/>
      <c r="AO283" s="764"/>
      <c r="AP283" s="764"/>
      <c r="AQ283" s="717"/>
      <c r="AR283" s="717"/>
      <c r="AS283" s="717"/>
      <c r="AT283" s="717"/>
      <c r="AU283" s="717"/>
      <c r="AV283" s="499"/>
      <c r="AX283" s="499"/>
    </row>
    <row r="284" spans="1:50" s="472" customFormat="1" ht="15" x14ac:dyDescent="0.25">
      <c r="A284" s="739"/>
      <c r="B284" s="508"/>
      <c r="C284" s="1300" t="s">
        <v>2516</v>
      </c>
      <c r="D284" s="1300"/>
      <c r="E284" s="1300"/>
      <c r="F284" s="737" t="s">
        <v>822</v>
      </c>
      <c r="G284" s="745">
        <v>44</v>
      </c>
      <c r="H284" s="529">
        <v>1.5</v>
      </c>
      <c r="I284" s="770">
        <v>1.7721</v>
      </c>
      <c r="J284" s="519"/>
      <c r="K284" s="582"/>
      <c r="L284" s="519"/>
      <c r="M284" s="582"/>
      <c r="N284" s="741"/>
      <c r="AF284" s="734"/>
      <c r="AG284" s="499"/>
      <c r="AI284" s="499"/>
      <c r="AL284" s="509" t="s">
        <v>2516</v>
      </c>
      <c r="AN284" s="499"/>
      <c r="AO284" s="764"/>
      <c r="AP284" s="764"/>
      <c r="AQ284" s="717"/>
      <c r="AR284" s="717"/>
      <c r="AS284" s="717"/>
      <c r="AT284" s="717"/>
      <c r="AU284" s="717"/>
      <c r="AV284" s="499"/>
      <c r="AX284" s="499"/>
    </row>
    <row r="285" spans="1:50" s="472" customFormat="1" ht="15" x14ac:dyDescent="0.25">
      <c r="A285" s="736"/>
      <c r="B285" s="508"/>
      <c r="C285" s="1342" t="s">
        <v>2517</v>
      </c>
      <c r="D285" s="1342"/>
      <c r="E285" s="1342"/>
      <c r="F285" s="742"/>
      <c r="G285" s="581"/>
      <c r="H285" s="581"/>
      <c r="I285" s="581"/>
      <c r="J285" s="743">
        <v>4400</v>
      </c>
      <c r="K285" s="581"/>
      <c r="L285" s="747">
        <v>177.21</v>
      </c>
      <c r="M285" s="581"/>
      <c r="N285" s="744">
        <v>1935.13</v>
      </c>
      <c r="AF285" s="734"/>
      <c r="AG285" s="499"/>
      <c r="AI285" s="499"/>
      <c r="AM285" s="509" t="s">
        <v>2517</v>
      </c>
      <c r="AN285" s="499"/>
      <c r="AO285" s="764"/>
      <c r="AP285" s="764"/>
      <c r="AQ285" s="717"/>
      <c r="AR285" s="717"/>
      <c r="AS285" s="717"/>
      <c r="AT285" s="717"/>
      <c r="AU285" s="717"/>
      <c r="AV285" s="499"/>
      <c r="AX285" s="499"/>
    </row>
    <row r="286" spans="1:50" s="472" customFormat="1" ht="15" x14ac:dyDescent="0.25">
      <c r="A286" s="739"/>
      <c r="B286" s="508"/>
      <c r="C286" s="1300" t="s">
        <v>882</v>
      </c>
      <c r="D286" s="1300"/>
      <c r="E286" s="1300"/>
      <c r="F286" s="737"/>
      <c r="G286" s="582"/>
      <c r="H286" s="582"/>
      <c r="I286" s="582"/>
      <c r="J286" s="519"/>
      <c r="K286" s="582"/>
      <c r="L286" s="528">
        <v>23.92</v>
      </c>
      <c r="M286" s="582"/>
      <c r="N286" s="748">
        <v>653.49</v>
      </c>
      <c r="AF286" s="734"/>
      <c r="AG286" s="499"/>
      <c r="AI286" s="499"/>
      <c r="AL286" s="509" t="s">
        <v>882</v>
      </c>
      <c r="AN286" s="499"/>
      <c r="AO286" s="764"/>
      <c r="AP286" s="764"/>
      <c r="AQ286" s="717"/>
      <c r="AR286" s="717"/>
      <c r="AS286" s="717"/>
      <c r="AT286" s="717"/>
      <c r="AU286" s="717"/>
      <c r="AV286" s="499"/>
      <c r="AX286" s="499"/>
    </row>
    <row r="287" spans="1:50" s="472" customFormat="1" ht="23.25" x14ac:dyDescent="0.25">
      <c r="A287" s="739"/>
      <c r="B287" s="508" t="s">
        <v>2525</v>
      </c>
      <c r="C287" s="1300" t="s">
        <v>2526</v>
      </c>
      <c r="D287" s="1300"/>
      <c r="E287" s="1300"/>
      <c r="F287" s="737" t="s">
        <v>648</v>
      </c>
      <c r="G287" s="745">
        <v>92</v>
      </c>
      <c r="H287" s="582"/>
      <c r="I287" s="745">
        <v>92</v>
      </c>
      <c r="J287" s="519"/>
      <c r="K287" s="582"/>
      <c r="L287" s="528">
        <v>22.01</v>
      </c>
      <c r="M287" s="582"/>
      <c r="N287" s="748">
        <v>601.21</v>
      </c>
      <c r="AF287" s="734"/>
      <c r="AG287" s="499"/>
      <c r="AI287" s="499"/>
      <c r="AL287" s="509" t="s">
        <v>2526</v>
      </c>
      <c r="AN287" s="499"/>
      <c r="AO287" s="764"/>
      <c r="AP287" s="764"/>
      <c r="AQ287" s="717"/>
      <c r="AR287" s="717"/>
      <c r="AS287" s="717"/>
      <c r="AT287" s="717"/>
      <c r="AU287" s="717"/>
      <c r="AV287" s="499"/>
      <c r="AX287" s="499"/>
    </row>
    <row r="288" spans="1:50" s="472" customFormat="1" ht="23.25" x14ac:dyDescent="0.25">
      <c r="A288" s="739"/>
      <c r="B288" s="508" t="s">
        <v>2527</v>
      </c>
      <c r="C288" s="1300" t="s">
        <v>2528</v>
      </c>
      <c r="D288" s="1300"/>
      <c r="E288" s="1300"/>
      <c r="F288" s="737" t="s">
        <v>648</v>
      </c>
      <c r="G288" s="745">
        <v>46</v>
      </c>
      <c r="H288" s="582"/>
      <c r="I288" s="745">
        <v>46</v>
      </c>
      <c r="J288" s="519"/>
      <c r="K288" s="582"/>
      <c r="L288" s="528">
        <v>11</v>
      </c>
      <c r="M288" s="582"/>
      <c r="N288" s="748">
        <v>300.61</v>
      </c>
      <c r="AF288" s="734"/>
      <c r="AG288" s="499"/>
      <c r="AI288" s="499"/>
      <c r="AL288" s="509" t="s">
        <v>2528</v>
      </c>
      <c r="AN288" s="499"/>
      <c r="AO288" s="764"/>
      <c r="AP288" s="764"/>
      <c r="AQ288" s="717"/>
      <c r="AR288" s="717"/>
      <c r="AS288" s="717"/>
      <c r="AT288" s="717"/>
      <c r="AU288" s="717"/>
      <c r="AV288" s="499"/>
      <c r="AX288" s="499"/>
    </row>
    <row r="289" spans="1:50" s="472" customFormat="1" ht="15" x14ac:dyDescent="0.25">
      <c r="A289" s="544"/>
      <c r="B289" s="585"/>
      <c r="C289" s="1353" t="s">
        <v>887</v>
      </c>
      <c r="D289" s="1353"/>
      <c r="E289" s="1353"/>
      <c r="F289" s="501"/>
      <c r="G289" s="502"/>
      <c r="H289" s="502"/>
      <c r="I289" s="502"/>
      <c r="J289" s="505"/>
      <c r="K289" s="502"/>
      <c r="L289" s="545">
        <v>210.22</v>
      </c>
      <c r="M289" s="581"/>
      <c r="N289" s="543">
        <v>2836.95</v>
      </c>
      <c r="AF289" s="734"/>
      <c r="AG289" s="499"/>
      <c r="AI289" s="499"/>
      <c r="AN289" s="499" t="s">
        <v>887</v>
      </c>
      <c r="AO289" s="764"/>
      <c r="AP289" s="764"/>
      <c r="AQ289" s="717"/>
      <c r="AR289" s="717"/>
      <c r="AS289" s="717"/>
      <c r="AT289" s="717"/>
      <c r="AU289" s="717"/>
      <c r="AV289" s="499"/>
      <c r="AX289" s="499"/>
    </row>
    <row r="290" spans="1:50" s="472" customFormat="1" ht="45.75" x14ac:dyDescent="0.25">
      <c r="A290" s="500" t="s">
        <v>932</v>
      </c>
      <c r="B290" s="586" t="s">
        <v>2529</v>
      </c>
      <c r="C290" s="1353" t="s">
        <v>2598</v>
      </c>
      <c r="D290" s="1353"/>
      <c r="E290" s="1353"/>
      <c r="F290" s="501" t="s">
        <v>2531</v>
      </c>
      <c r="G290" s="502">
        <v>1915.3</v>
      </c>
      <c r="H290" s="503">
        <v>1</v>
      </c>
      <c r="I290" s="504">
        <v>1915.3</v>
      </c>
      <c r="J290" s="545">
        <v>2.91</v>
      </c>
      <c r="K290" s="502"/>
      <c r="L290" s="542">
        <v>5573.52</v>
      </c>
      <c r="M290" s="750">
        <v>10.92</v>
      </c>
      <c r="N290" s="543">
        <v>60862.84</v>
      </c>
      <c r="AF290" s="734"/>
      <c r="AG290" s="499"/>
      <c r="AI290" s="499" t="s">
        <v>2598</v>
      </c>
      <c r="AN290" s="499"/>
      <c r="AO290" s="764"/>
      <c r="AP290" s="764"/>
      <c r="AQ290" s="717"/>
      <c r="AR290" s="717"/>
      <c r="AS290" s="717"/>
      <c r="AT290" s="717"/>
      <c r="AU290" s="717"/>
      <c r="AV290" s="499"/>
      <c r="AX290" s="499"/>
    </row>
    <row r="291" spans="1:50" s="472" customFormat="1" ht="15" x14ac:dyDescent="0.25">
      <c r="A291" s="544"/>
      <c r="B291" s="585"/>
      <c r="C291" s="1353" t="s">
        <v>887</v>
      </c>
      <c r="D291" s="1353"/>
      <c r="E291" s="1353"/>
      <c r="F291" s="501"/>
      <c r="G291" s="502"/>
      <c r="H291" s="502"/>
      <c r="I291" s="502"/>
      <c r="J291" s="505"/>
      <c r="K291" s="502"/>
      <c r="L291" s="542">
        <v>5573.52</v>
      </c>
      <c r="M291" s="581"/>
      <c r="N291" s="543">
        <v>60862.84</v>
      </c>
      <c r="AF291" s="734"/>
      <c r="AG291" s="499"/>
      <c r="AI291" s="499"/>
      <c r="AN291" s="499" t="s">
        <v>887</v>
      </c>
      <c r="AO291" s="764"/>
      <c r="AP291" s="764"/>
      <c r="AQ291" s="717"/>
      <c r="AR291" s="717"/>
      <c r="AS291" s="717"/>
      <c r="AT291" s="717"/>
      <c r="AU291" s="717"/>
      <c r="AV291" s="499"/>
      <c r="AX291" s="499"/>
    </row>
    <row r="292" spans="1:50" s="472" customFormat="1" ht="15" x14ac:dyDescent="0.25">
      <c r="A292" s="548"/>
      <c r="B292" s="549"/>
      <c r="C292" s="549"/>
      <c r="D292" s="549"/>
      <c r="E292" s="549"/>
      <c r="F292" s="550"/>
      <c r="G292" s="550"/>
      <c r="H292" s="550"/>
      <c r="I292" s="550"/>
      <c r="J292" s="551"/>
      <c r="K292" s="550"/>
      <c r="L292" s="551"/>
      <c r="M292" s="582"/>
      <c r="N292" s="551"/>
      <c r="AF292" s="734"/>
      <c r="AG292" s="499"/>
      <c r="AI292" s="499"/>
      <c r="AN292" s="499"/>
      <c r="AO292" s="764"/>
      <c r="AP292" s="764"/>
      <c r="AQ292" s="717"/>
      <c r="AR292" s="717"/>
      <c r="AS292" s="717"/>
      <c r="AT292" s="717"/>
      <c r="AU292" s="717"/>
      <c r="AV292" s="499"/>
      <c r="AX292" s="499"/>
    </row>
    <row r="293" spans="1:50" s="472" customFormat="1" ht="15" x14ac:dyDescent="0.25">
      <c r="A293" s="797"/>
      <c r="B293" s="798"/>
      <c r="C293" s="1353" t="s">
        <v>2459</v>
      </c>
      <c r="D293" s="1353"/>
      <c r="E293" s="1353"/>
      <c r="F293" s="1353"/>
      <c r="G293" s="1353"/>
      <c r="H293" s="1353"/>
      <c r="I293" s="1353"/>
      <c r="J293" s="1353"/>
      <c r="K293" s="1353"/>
      <c r="L293" s="799"/>
      <c r="M293" s="800"/>
      <c r="N293" s="801"/>
      <c r="AF293" s="734"/>
      <c r="AG293" s="499"/>
      <c r="AI293" s="499"/>
      <c r="AN293" s="499"/>
      <c r="AO293" s="764"/>
      <c r="AP293" s="764"/>
      <c r="AQ293" s="717"/>
      <c r="AR293" s="717"/>
      <c r="AS293" s="717"/>
      <c r="AT293" s="717"/>
      <c r="AU293" s="717"/>
      <c r="AV293" s="499" t="s">
        <v>2459</v>
      </c>
      <c r="AX293" s="499"/>
    </row>
    <row r="294" spans="1:50" s="472" customFormat="1" ht="15" x14ac:dyDescent="0.25">
      <c r="A294" s="541"/>
      <c r="B294" s="508"/>
      <c r="C294" s="1300" t="s">
        <v>905</v>
      </c>
      <c r="D294" s="1300"/>
      <c r="E294" s="1300"/>
      <c r="F294" s="1300"/>
      <c r="G294" s="1300"/>
      <c r="H294" s="1300"/>
      <c r="I294" s="1300"/>
      <c r="J294" s="1300"/>
      <c r="K294" s="1300"/>
      <c r="L294" s="802">
        <v>22273.08</v>
      </c>
      <c r="M294" s="803"/>
      <c r="N294" s="554">
        <v>190350.51</v>
      </c>
      <c r="AF294" s="734"/>
      <c r="AG294" s="499"/>
      <c r="AI294" s="499"/>
      <c r="AN294" s="499"/>
      <c r="AO294" s="764"/>
      <c r="AP294" s="764"/>
      <c r="AQ294" s="717"/>
      <c r="AR294" s="717"/>
      <c r="AS294" s="717"/>
      <c r="AT294" s="717"/>
      <c r="AU294" s="717"/>
      <c r="AV294" s="499"/>
      <c r="AW294" s="509" t="s">
        <v>905</v>
      </c>
      <c r="AX294" s="499"/>
    </row>
    <row r="295" spans="1:50" s="472" customFormat="1" ht="15" x14ac:dyDescent="0.25">
      <c r="A295" s="541"/>
      <c r="B295" s="508"/>
      <c r="C295" s="1300" t="s">
        <v>906</v>
      </c>
      <c r="D295" s="1300"/>
      <c r="E295" s="1300"/>
      <c r="F295" s="1300"/>
      <c r="G295" s="1300"/>
      <c r="H295" s="1300"/>
      <c r="I295" s="1300"/>
      <c r="J295" s="1300"/>
      <c r="K295" s="1300"/>
      <c r="L295" s="804"/>
      <c r="M295" s="803"/>
      <c r="N295" s="555"/>
      <c r="AF295" s="734"/>
      <c r="AG295" s="499"/>
      <c r="AI295" s="499"/>
      <c r="AN295" s="499"/>
      <c r="AO295" s="764"/>
      <c r="AP295" s="764"/>
      <c r="AQ295" s="717"/>
      <c r="AR295" s="717"/>
      <c r="AS295" s="717"/>
      <c r="AT295" s="717"/>
      <c r="AU295" s="717"/>
      <c r="AV295" s="499"/>
      <c r="AW295" s="509" t="s">
        <v>906</v>
      </c>
      <c r="AX295" s="499"/>
    </row>
    <row r="296" spans="1:50" s="472" customFormat="1" ht="15" x14ac:dyDescent="0.25">
      <c r="A296" s="541"/>
      <c r="B296" s="508"/>
      <c r="C296" s="1300" t="s">
        <v>908</v>
      </c>
      <c r="D296" s="1300"/>
      <c r="E296" s="1300"/>
      <c r="F296" s="1300"/>
      <c r="G296" s="1300"/>
      <c r="H296" s="1300"/>
      <c r="I296" s="1300"/>
      <c r="J296" s="1300"/>
      <c r="K296" s="1300"/>
      <c r="L296" s="805">
        <v>177.21</v>
      </c>
      <c r="M296" s="803"/>
      <c r="N296" s="554">
        <v>1935.13</v>
      </c>
      <c r="AF296" s="734"/>
      <c r="AG296" s="499"/>
      <c r="AI296" s="499"/>
      <c r="AN296" s="499"/>
      <c r="AO296" s="764"/>
      <c r="AP296" s="764"/>
      <c r="AQ296" s="717"/>
      <c r="AR296" s="717"/>
      <c r="AS296" s="717"/>
      <c r="AT296" s="717"/>
      <c r="AU296" s="717"/>
      <c r="AV296" s="499"/>
      <c r="AW296" s="509" t="s">
        <v>908</v>
      </c>
      <c r="AX296" s="499"/>
    </row>
    <row r="297" spans="1:50" s="472" customFormat="1" ht="15" x14ac:dyDescent="0.25">
      <c r="A297" s="541"/>
      <c r="B297" s="508"/>
      <c r="C297" s="1300" t="s">
        <v>2593</v>
      </c>
      <c r="D297" s="1300"/>
      <c r="E297" s="1300"/>
      <c r="F297" s="1300"/>
      <c r="G297" s="1300"/>
      <c r="H297" s="1300"/>
      <c r="I297" s="1300"/>
      <c r="J297" s="1300"/>
      <c r="K297" s="1300"/>
      <c r="L297" s="805">
        <v>23.92</v>
      </c>
      <c r="M297" s="803"/>
      <c r="N297" s="808">
        <v>653.49</v>
      </c>
      <c r="AF297" s="734"/>
      <c r="AG297" s="499"/>
      <c r="AI297" s="499"/>
      <c r="AN297" s="499"/>
      <c r="AO297" s="764"/>
      <c r="AP297" s="764"/>
      <c r="AQ297" s="717"/>
      <c r="AR297" s="717"/>
      <c r="AS297" s="717"/>
      <c r="AT297" s="717"/>
      <c r="AU297" s="717"/>
      <c r="AV297" s="499"/>
      <c r="AW297" s="509" t="s">
        <v>2593</v>
      </c>
      <c r="AX297" s="499"/>
    </row>
    <row r="298" spans="1:50" s="472" customFormat="1" ht="15" x14ac:dyDescent="0.25">
      <c r="A298" s="541"/>
      <c r="B298" s="508"/>
      <c r="C298" s="1300" t="s">
        <v>910</v>
      </c>
      <c r="D298" s="1300"/>
      <c r="E298" s="1300"/>
      <c r="F298" s="1300"/>
      <c r="G298" s="1300"/>
      <c r="H298" s="1300"/>
      <c r="I298" s="1300"/>
      <c r="J298" s="1300"/>
      <c r="K298" s="1300"/>
      <c r="L298" s="802">
        <v>16522.349999999999</v>
      </c>
      <c r="M298" s="803"/>
      <c r="N298" s="554">
        <v>127552.54</v>
      </c>
      <c r="AF298" s="734"/>
      <c r="AG298" s="499"/>
      <c r="AI298" s="499"/>
      <c r="AN298" s="499"/>
      <c r="AO298" s="764"/>
      <c r="AP298" s="764"/>
      <c r="AQ298" s="717"/>
      <c r="AR298" s="717"/>
      <c r="AS298" s="717"/>
      <c r="AT298" s="717"/>
      <c r="AU298" s="717"/>
      <c r="AV298" s="499"/>
      <c r="AW298" s="509" t="s">
        <v>910</v>
      </c>
      <c r="AX298" s="499"/>
    </row>
    <row r="299" spans="1:50" s="472" customFormat="1" ht="15" x14ac:dyDescent="0.25">
      <c r="A299" s="541"/>
      <c r="B299" s="508"/>
      <c r="C299" s="1300" t="s">
        <v>911</v>
      </c>
      <c r="D299" s="1300"/>
      <c r="E299" s="1300"/>
      <c r="F299" s="1300"/>
      <c r="G299" s="1300"/>
      <c r="H299" s="1300"/>
      <c r="I299" s="1300"/>
      <c r="J299" s="1300"/>
      <c r="K299" s="1300"/>
      <c r="L299" s="802">
        <v>5573.52</v>
      </c>
      <c r="M299" s="803"/>
      <c r="N299" s="554">
        <v>60862.84</v>
      </c>
      <c r="AF299" s="734"/>
      <c r="AG299" s="499"/>
      <c r="AI299" s="499"/>
      <c r="AN299" s="499"/>
      <c r="AO299" s="764"/>
      <c r="AP299" s="764"/>
      <c r="AQ299" s="717"/>
      <c r="AR299" s="717"/>
      <c r="AS299" s="717"/>
      <c r="AT299" s="717"/>
      <c r="AU299" s="717"/>
      <c r="AV299" s="499"/>
      <c r="AW299" s="509" t="s">
        <v>911</v>
      </c>
      <c r="AX299" s="499"/>
    </row>
    <row r="300" spans="1:50" s="472" customFormat="1" ht="15" x14ac:dyDescent="0.25">
      <c r="A300" s="541"/>
      <c r="B300" s="508"/>
      <c r="C300" s="1300" t="s">
        <v>912</v>
      </c>
      <c r="D300" s="1300"/>
      <c r="E300" s="1300"/>
      <c r="F300" s="1300"/>
      <c r="G300" s="1300"/>
      <c r="H300" s="1300"/>
      <c r="I300" s="1300"/>
      <c r="J300" s="1300"/>
      <c r="K300" s="1300"/>
      <c r="L300" s="802">
        <v>22306.09</v>
      </c>
      <c r="M300" s="803"/>
      <c r="N300" s="554">
        <v>191252.33</v>
      </c>
      <c r="AF300" s="734"/>
      <c r="AG300" s="499"/>
      <c r="AI300" s="499"/>
      <c r="AN300" s="499"/>
      <c r="AO300" s="764"/>
      <c r="AP300" s="764"/>
      <c r="AQ300" s="717"/>
      <c r="AR300" s="717"/>
      <c r="AS300" s="717"/>
      <c r="AT300" s="717"/>
      <c r="AU300" s="717"/>
      <c r="AV300" s="499"/>
      <c r="AW300" s="509" t="s">
        <v>912</v>
      </c>
      <c r="AX300" s="499"/>
    </row>
    <row r="301" spans="1:50" s="472" customFormat="1" ht="15" x14ac:dyDescent="0.25">
      <c r="A301" s="541"/>
      <c r="B301" s="508"/>
      <c r="C301" s="1300" t="s">
        <v>913</v>
      </c>
      <c r="D301" s="1300"/>
      <c r="E301" s="1300"/>
      <c r="F301" s="1300"/>
      <c r="G301" s="1300"/>
      <c r="H301" s="1300"/>
      <c r="I301" s="1300"/>
      <c r="J301" s="1300"/>
      <c r="K301" s="1300"/>
      <c r="L301" s="802">
        <v>16732.57</v>
      </c>
      <c r="M301" s="803"/>
      <c r="N301" s="554">
        <v>130389.49</v>
      </c>
      <c r="AF301" s="734"/>
      <c r="AG301" s="499"/>
      <c r="AI301" s="499"/>
      <c r="AN301" s="499"/>
      <c r="AO301" s="764"/>
      <c r="AP301" s="764"/>
      <c r="AQ301" s="717"/>
      <c r="AR301" s="717"/>
      <c r="AS301" s="717"/>
      <c r="AT301" s="717"/>
      <c r="AU301" s="717"/>
      <c r="AV301" s="499"/>
      <c r="AW301" s="509" t="s">
        <v>913</v>
      </c>
      <c r="AX301" s="499"/>
    </row>
    <row r="302" spans="1:50" s="472" customFormat="1" ht="15" x14ac:dyDescent="0.25">
      <c r="A302" s="541"/>
      <c r="B302" s="508"/>
      <c r="C302" s="1300" t="s">
        <v>914</v>
      </c>
      <c r="D302" s="1300"/>
      <c r="E302" s="1300"/>
      <c r="F302" s="1300"/>
      <c r="G302" s="1300"/>
      <c r="H302" s="1300"/>
      <c r="I302" s="1300"/>
      <c r="J302" s="1300"/>
      <c r="K302" s="1300"/>
      <c r="L302" s="804"/>
      <c r="M302" s="803"/>
      <c r="N302" s="555"/>
      <c r="AF302" s="734"/>
      <c r="AG302" s="499"/>
      <c r="AI302" s="499"/>
      <c r="AN302" s="499"/>
      <c r="AO302" s="764"/>
      <c r="AP302" s="764"/>
      <c r="AQ302" s="717"/>
      <c r="AR302" s="717"/>
      <c r="AS302" s="717"/>
      <c r="AT302" s="717"/>
      <c r="AU302" s="717"/>
      <c r="AV302" s="499"/>
      <c r="AW302" s="509" t="s">
        <v>914</v>
      </c>
      <c r="AX302" s="499"/>
    </row>
    <row r="303" spans="1:50" s="472" customFormat="1" ht="15" x14ac:dyDescent="0.25">
      <c r="A303" s="541"/>
      <c r="B303" s="508"/>
      <c r="C303" s="1300" t="s">
        <v>916</v>
      </c>
      <c r="D303" s="1300"/>
      <c r="E303" s="1300"/>
      <c r="F303" s="1300"/>
      <c r="G303" s="1300"/>
      <c r="H303" s="1300"/>
      <c r="I303" s="1300"/>
      <c r="J303" s="1300"/>
      <c r="K303" s="1300"/>
      <c r="L303" s="805">
        <v>177.21</v>
      </c>
      <c r="M303" s="803"/>
      <c r="N303" s="554">
        <v>1935.13</v>
      </c>
      <c r="AF303" s="734"/>
      <c r="AG303" s="499"/>
      <c r="AI303" s="499"/>
      <c r="AN303" s="499"/>
      <c r="AO303" s="764"/>
      <c r="AP303" s="764"/>
      <c r="AQ303" s="717"/>
      <c r="AR303" s="717"/>
      <c r="AS303" s="717"/>
      <c r="AT303" s="717"/>
      <c r="AU303" s="717"/>
      <c r="AV303" s="499"/>
      <c r="AW303" s="509" t="s">
        <v>916</v>
      </c>
      <c r="AX303" s="499"/>
    </row>
    <row r="304" spans="1:50" s="472" customFormat="1" ht="15" x14ac:dyDescent="0.25">
      <c r="A304" s="541"/>
      <c r="B304" s="508"/>
      <c r="C304" s="1300" t="s">
        <v>2594</v>
      </c>
      <c r="D304" s="1300"/>
      <c r="E304" s="1300"/>
      <c r="F304" s="1300"/>
      <c r="G304" s="1300"/>
      <c r="H304" s="1300"/>
      <c r="I304" s="1300"/>
      <c r="J304" s="1300"/>
      <c r="K304" s="1300"/>
      <c r="L304" s="805">
        <v>23.92</v>
      </c>
      <c r="M304" s="803"/>
      <c r="N304" s="808">
        <v>653.49</v>
      </c>
      <c r="AF304" s="734"/>
      <c r="AG304" s="499"/>
      <c r="AI304" s="499"/>
      <c r="AN304" s="499"/>
      <c r="AO304" s="764"/>
      <c r="AP304" s="764"/>
      <c r="AQ304" s="717"/>
      <c r="AR304" s="717"/>
      <c r="AS304" s="717"/>
      <c r="AT304" s="717"/>
      <c r="AU304" s="717"/>
      <c r="AV304" s="499"/>
      <c r="AW304" s="509" t="s">
        <v>2594</v>
      </c>
      <c r="AX304" s="499"/>
    </row>
    <row r="305" spans="1:50" s="472" customFormat="1" ht="15" x14ac:dyDescent="0.25">
      <c r="A305" s="541"/>
      <c r="B305" s="508"/>
      <c r="C305" s="1300" t="s">
        <v>918</v>
      </c>
      <c r="D305" s="1300"/>
      <c r="E305" s="1300"/>
      <c r="F305" s="1300"/>
      <c r="G305" s="1300"/>
      <c r="H305" s="1300"/>
      <c r="I305" s="1300"/>
      <c r="J305" s="1300"/>
      <c r="K305" s="1300"/>
      <c r="L305" s="802">
        <v>16522.349999999999</v>
      </c>
      <c r="M305" s="803"/>
      <c r="N305" s="554">
        <v>127552.54</v>
      </c>
      <c r="AF305" s="734"/>
      <c r="AG305" s="499"/>
      <c r="AI305" s="499"/>
      <c r="AN305" s="499"/>
      <c r="AO305" s="764"/>
      <c r="AP305" s="764"/>
      <c r="AQ305" s="717"/>
      <c r="AR305" s="717"/>
      <c r="AS305" s="717"/>
      <c r="AT305" s="717"/>
      <c r="AU305" s="717"/>
      <c r="AV305" s="499"/>
      <c r="AW305" s="509" t="s">
        <v>918</v>
      </c>
      <c r="AX305" s="499"/>
    </row>
    <row r="306" spans="1:50" s="472" customFormat="1" ht="15" x14ac:dyDescent="0.25">
      <c r="A306" s="541"/>
      <c r="B306" s="508"/>
      <c r="C306" s="1300" t="s">
        <v>919</v>
      </c>
      <c r="D306" s="1300"/>
      <c r="E306" s="1300"/>
      <c r="F306" s="1300"/>
      <c r="G306" s="1300"/>
      <c r="H306" s="1300"/>
      <c r="I306" s="1300"/>
      <c r="J306" s="1300"/>
      <c r="K306" s="1300"/>
      <c r="L306" s="805">
        <v>22.01</v>
      </c>
      <c r="M306" s="803"/>
      <c r="N306" s="808">
        <v>601.21</v>
      </c>
      <c r="AF306" s="734"/>
      <c r="AG306" s="499"/>
      <c r="AI306" s="499"/>
      <c r="AN306" s="499"/>
      <c r="AO306" s="764"/>
      <c r="AP306" s="764"/>
      <c r="AQ306" s="717"/>
      <c r="AR306" s="717"/>
      <c r="AS306" s="717"/>
      <c r="AT306" s="717"/>
      <c r="AU306" s="717"/>
      <c r="AV306" s="499"/>
      <c r="AW306" s="509" t="s">
        <v>919</v>
      </c>
      <c r="AX306" s="499"/>
    </row>
    <row r="307" spans="1:50" s="472" customFormat="1" ht="15" x14ac:dyDescent="0.25">
      <c r="A307" s="541"/>
      <c r="B307" s="508"/>
      <c r="C307" s="1300" t="s">
        <v>920</v>
      </c>
      <c r="D307" s="1300"/>
      <c r="E307" s="1300"/>
      <c r="F307" s="1300"/>
      <c r="G307" s="1300"/>
      <c r="H307" s="1300"/>
      <c r="I307" s="1300"/>
      <c r="J307" s="1300"/>
      <c r="K307" s="1300"/>
      <c r="L307" s="805">
        <v>11</v>
      </c>
      <c r="M307" s="803"/>
      <c r="N307" s="808">
        <v>300.61</v>
      </c>
      <c r="AF307" s="734"/>
      <c r="AG307" s="499"/>
      <c r="AI307" s="499"/>
      <c r="AN307" s="499"/>
      <c r="AO307" s="764"/>
      <c r="AP307" s="764"/>
      <c r="AQ307" s="717"/>
      <c r="AR307" s="717"/>
      <c r="AS307" s="717"/>
      <c r="AT307" s="717"/>
      <c r="AU307" s="717"/>
      <c r="AV307" s="499"/>
      <c r="AW307" s="509" t="s">
        <v>920</v>
      </c>
      <c r="AX307" s="499"/>
    </row>
    <row r="308" spans="1:50" s="472" customFormat="1" ht="15" x14ac:dyDescent="0.25">
      <c r="A308" s="541"/>
      <c r="B308" s="508"/>
      <c r="C308" s="1300" t="s">
        <v>921</v>
      </c>
      <c r="D308" s="1300"/>
      <c r="E308" s="1300"/>
      <c r="F308" s="1300"/>
      <c r="G308" s="1300"/>
      <c r="H308" s="1300"/>
      <c r="I308" s="1300"/>
      <c r="J308" s="1300"/>
      <c r="K308" s="1300"/>
      <c r="L308" s="802">
        <v>5573.52</v>
      </c>
      <c r="M308" s="803"/>
      <c r="N308" s="554">
        <v>60862.84</v>
      </c>
      <c r="AF308" s="734"/>
      <c r="AG308" s="499"/>
      <c r="AI308" s="499"/>
      <c r="AN308" s="499"/>
      <c r="AO308" s="764"/>
      <c r="AP308" s="764"/>
      <c r="AQ308" s="717"/>
      <c r="AR308" s="717"/>
      <c r="AS308" s="717"/>
      <c r="AT308" s="717"/>
      <c r="AU308" s="717"/>
      <c r="AV308" s="499"/>
      <c r="AW308" s="509" t="s">
        <v>921</v>
      </c>
      <c r="AX308" s="499"/>
    </row>
    <row r="309" spans="1:50" s="472" customFormat="1" ht="15" x14ac:dyDescent="0.25">
      <c r="A309" s="541"/>
      <c r="B309" s="508"/>
      <c r="C309" s="1300" t="s">
        <v>922</v>
      </c>
      <c r="D309" s="1300"/>
      <c r="E309" s="1300"/>
      <c r="F309" s="1300"/>
      <c r="G309" s="1300"/>
      <c r="H309" s="1300"/>
      <c r="I309" s="1300"/>
      <c r="J309" s="1300"/>
      <c r="K309" s="1300"/>
      <c r="L309" s="805">
        <v>23.92</v>
      </c>
      <c r="M309" s="803"/>
      <c r="N309" s="808">
        <v>653.49</v>
      </c>
      <c r="AF309" s="734"/>
      <c r="AG309" s="499"/>
      <c r="AI309" s="499"/>
      <c r="AN309" s="499"/>
      <c r="AO309" s="764"/>
      <c r="AP309" s="764"/>
      <c r="AQ309" s="717"/>
      <c r="AR309" s="717"/>
      <c r="AS309" s="717"/>
      <c r="AT309" s="717"/>
      <c r="AU309" s="717"/>
      <c r="AV309" s="499"/>
      <c r="AW309" s="509" t="s">
        <v>922</v>
      </c>
      <c r="AX309" s="499"/>
    </row>
    <row r="310" spans="1:50" s="472" customFormat="1" ht="15" x14ac:dyDescent="0.25">
      <c r="A310" s="541"/>
      <c r="B310" s="508"/>
      <c r="C310" s="1300" t="s">
        <v>923</v>
      </c>
      <c r="D310" s="1300"/>
      <c r="E310" s="1300"/>
      <c r="F310" s="1300"/>
      <c r="G310" s="1300"/>
      <c r="H310" s="1300"/>
      <c r="I310" s="1300"/>
      <c r="J310" s="1300"/>
      <c r="K310" s="1300"/>
      <c r="L310" s="805">
        <v>22.01</v>
      </c>
      <c r="M310" s="803"/>
      <c r="N310" s="808">
        <v>601.21</v>
      </c>
      <c r="AF310" s="734"/>
      <c r="AG310" s="499"/>
      <c r="AI310" s="499"/>
      <c r="AN310" s="499"/>
      <c r="AO310" s="764"/>
      <c r="AP310" s="764"/>
      <c r="AQ310" s="717"/>
      <c r="AR310" s="717"/>
      <c r="AS310" s="717"/>
      <c r="AT310" s="717"/>
      <c r="AU310" s="717"/>
      <c r="AV310" s="499"/>
      <c r="AW310" s="509" t="s">
        <v>923</v>
      </c>
      <c r="AX310" s="499"/>
    </row>
    <row r="311" spans="1:50" s="472" customFormat="1" ht="15" x14ac:dyDescent="0.25">
      <c r="A311" s="541"/>
      <c r="B311" s="508"/>
      <c r="C311" s="1300" t="s">
        <v>924</v>
      </c>
      <c r="D311" s="1300"/>
      <c r="E311" s="1300"/>
      <c r="F311" s="1300"/>
      <c r="G311" s="1300"/>
      <c r="H311" s="1300"/>
      <c r="I311" s="1300"/>
      <c r="J311" s="1300"/>
      <c r="K311" s="1300"/>
      <c r="L311" s="805">
        <v>11</v>
      </c>
      <c r="M311" s="803"/>
      <c r="N311" s="808">
        <v>300.61</v>
      </c>
      <c r="AF311" s="734"/>
      <c r="AG311" s="499"/>
      <c r="AI311" s="499"/>
      <c r="AN311" s="499"/>
      <c r="AO311" s="764"/>
      <c r="AP311" s="764"/>
      <c r="AQ311" s="717"/>
      <c r="AR311" s="717"/>
      <c r="AS311" s="717"/>
      <c r="AT311" s="717"/>
      <c r="AU311" s="717"/>
      <c r="AV311" s="499"/>
      <c r="AW311" s="509" t="s">
        <v>924</v>
      </c>
      <c r="AX311" s="499"/>
    </row>
    <row r="312" spans="1:50" s="472" customFormat="1" ht="15" x14ac:dyDescent="0.25">
      <c r="A312" s="541"/>
      <c r="B312" s="552"/>
      <c r="C312" s="1360" t="s">
        <v>2473</v>
      </c>
      <c r="D312" s="1360"/>
      <c r="E312" s="1360"/>
      <c r="F312" s="1360"/>
      <c r="G312" s="1360"/>
      <c r="H312" s="1360"/>
      <c r="I312" s="1360"/>
      <c r="J312" s="1360"/>
      <c r="K312" s="1360"/>
      <c r="L312" s="562">
        <v>22306.09</v>
      </c>
      <c r="M312" s="806"/>
      <c r="N312" s="556">
        <v>191252.33</v>
      </c>
      <c r="AF312" s="734"/>
      <c r="AG312" s="499"/>
      <c r="AI312" s="499"/>
      <c r="AN312" s="499"/>
      <c r="AO312" s="764"/>
      <c r="AP312" s="764"/>
      <c r="AQ312" s="717"/>
      <c r="AR312" s="717"/>
      <c r="AS312" s="717"/>
      <c r="AT312" s="717"/>
      <c r="AU312" s="717"/>
      <c r="AV312" s="499"/>
      <c r="AX312" s="499" t="s">
        <v>2473</v>
      </c>
    </row>
    <row r="313" spans="1:50" s="472" customFormat="1" ht="15" x14ac:dyDescent="0.25">
      <c r="A313" s="1344" t="s">
        <v>2599</v>
      </c>
      <c r="B313" s="1345"/>
      <c r="C313" s="1345"/>
      <c r="D313" s="1345"/>
      <c r="E313" s="1345"/>
      <c r="F313" s="1345"/>
      <c r="G313" s="1345"/>
      <c r="H313" s="1345"/>
      <c r="I313" s="1345"/>
      <c r="J313" s="1345"/>
      <c r="K313" s="1345"/>
      <c r="L313" s="1345"/>
      <c r="M313" s="1345"/>
      <c r="N313" s="1346"/>
      <c r="AF313" s="734" t="s">
        <v>2599</v>
      </c>
      <c r="AG313" s="499"/>
      <c r="AI313" s="499"/>
      <c r="AN313" s="499"/>
      <c r="AO313" s="764"/>
      <c r="AP313" s="764"/>
      <c r="AQ313" s="717"/>
      <c r="AR313" s="717"/>
      <c r="AS313" s="717"/>
      <c r="AT313" s="717"/>
      <c r="AU313" s="717"/>
      <c r="AV313" s="499"/>
      <c r="AX313" s="499"/>
    </row>
    <row r="314" spans="1:50" s="472" customFormat="1" ht="15" x14ac:dyDescent="0.25">
      <c r="A314" s="1347" t="s">
        <v>2600</v>
      </c>
      <c r="B314" s="1348"/>
      <c r="C314" s="1348"/>
      <c r="D314" s="1348"/>
      <c r="E314" s="1348"/>
      <c r="F314" s="1348"/>
      <c r="G314" s="1348"/>
      <c r="H314" s="1348"/>
      <c r="I314" s="1348"/>
      <c r="J314" s="1348"/>
      <c r="K314" s="1348"/>
      <c r="L314" s="1348"/>
      <c r="M314" s="1348"/>
      <c r="N314" s="1349"/>
      <c r="AF314" s="734"/>
      <c r="AG314" s="499" t="s">
        <v>2600</v>
      </c>
      <c r="AI314" s="499"/>
      <c r="AN314" s="499"/>
      <c r="AO314" s="764"/>
      <c r="AP314" s="764"/>
      <c r="AQ314" s="717"/>
      <c r="AR314" s="717"/>
      <c r="AS314" s="717"/>
      <c r="AT314" s="717"/>
      <c r="AU314" s="717"/>
      <c r="AV314" s="499"/>
      <c r="AX314" s="499"/>
    </row>
    <row r="315" spans="1:50" s="472" customFormat="1" ht="34.5" x14ac:dyDescent="0.25">
      <c r="A315" s="500" t="s">
        <v>933</v>
      </c>
      <c r="B315" s="586" t="s">
        <v>2601</v>
      </c>
      <c r="C315" s="1353" t="s">
        <v>2602</v>
      </c>
      <c r="D315" s="1353"/>
      <c r="E315" s="1353"/>
      <c r="F315" s="501" t="s">
        <v>2603</v>
      </c>
      <c r="G315" s="502">
        <v>0.47599999999999998</v>
      </c>
      <c r="H315" s="503">
        <v>1</v>
      </c>
      <c r="I315" s="749">
        <v>0.47599999999999998</v>
      </c>
      <c r="J315" s="505"/>
      <c r="K315" s="502"/>
      <c r="L315" s="505"/>
      <c r="M315" s="502"/>
      <c r="N315" s="506"/>
      <c r="AF315" s="734"/>
      <c r="AG315" s="499"/>
      <c r="AI315" s="499" t="s">
        <v>2602</v>
      </c>
      <c r="AN315" s="499"/>
      <c r="AO315" s="764"/>
      <c r="AP315" s="764"/>
      <c r="AQ315" s="717"/>
      <c r="AR315" s="717"/>
      <c r="AS315" s="717"/>
      <c r="AT315" s="717"/>
      <c r="AU315" s="717"/>
      <c r="AV315" s="499"/>
      <c r="AX315" s="499"/>
    </row>
    <row r="316" spans="1:50" s="472" customFormat="1" ht="33.75" x14ac:dyDescent="0.25">
      <c r="A316" s="507"/>
      <c r="B316" s="508" t="s">
        <v>1670</v>
      </c>
      <c r="C316" s="1340" t="s">
        <v>1671</v>
      </c>
      <c r="D316" s="1340"/>
      <c r="E316" s="1340"/>
      <c r="F316" s="1340"/>
      <c r="G316" s="1340"/>
      <c r="H316" s="1340"/>
      <c r="I316" s="1340"/>
      <c r="J316" s="1340"/>
      <c r="K316" s="1340"/>
      <c r="L316" s="1340"/>
      <c r="M316" s="1340"/>
      <c r="N316" s="1341"/>
      <c r="AF316" s="734"/>
      <c r="AG316" s="499"/>
      <c r="AI316" s="499"/>
      <c r="AJ316" s="509" t="s">
        <v>1671</v>
      </c>
      <c r="AN316" s="499"/>
      <c r="AO316" s="764"/>
      <c r="AP316" s="764"/>
      <c r="AQ316" s="717"/>
      <c r="AR316" s="717"/>
      <c r="AS316" s="717"/>
      <c r="AT316" s="717"/>
      <c r="AU316" s="717"/>
      <c r="AV316" s="499"/>
      <c r="AX316" s="499"/>
    </row>
    <row r="317" spans="1:50" s="472" customFormat="1" ht="15" x14ac:dyDescent="0.25">
      <c r="A317" s="736"/>
      <c r="B317" s="508" t="s">
        <v>190</v>
      </c>
      <c r="C317" s="1300" t="s">
        <v>2538</v>
      </c>
      <c r="D317" s="1300"/>
      <c r="E317" s="1300"/>
      <c r="F317" s="737"/>
      <c r="G317" s="582"/>
      <c r="H317" s="582"/>
      <c r="I317" s="582"/>
      <c r="J317" s="523">
        <v>5465.7</v>
      </c>
      <c r="K317" s="529">
        <v>1.5</v>
      </c>
      <c r="L317" s="523">
        <v>3902.51</v>
      </c>
      <c r="M317" s="524">
        <v>27.32</v>
      </c>
      <c r="N317" s="738">
        <v>106616.57</v>
      </c>
      <c r="AF317" s="734"/>
      <c r="AG317" s="499"/>
      <c r="AI317" s="499"/>
      <c r="AK317" s="509" t="s">
        <v>2538</v>
      </c>
      <c r="AN317" s="499"/>
      <c r="AO317" s="764"/>
      <c r="AP317" s="764"/>
      <c r="AQ317" s="717"/>
      <c r="AR317" s="717"/>
      <c r="AS317" s="717"/>
      <c r="AT317" s="717"/>
      <c r="AU317" s="717"/>
      <c r="AV317" s="499"/>
      <c r="AX317" s="499"/>
    </row>
    <row r="318" spans="1:50" s="472" customFormat="1" ht="15" x14ac:dyDescent="0.25">
      <c r="A318" s="736"/>
      <c r="B318" s="508" t="s">
        <v>651</v>
      </c>
      <c r="C318" s="1300" t="s">
        <v>712</v>
      </c>
      <c r="D318" s="1300"/>
      <c r="E318" s="1300"/>
      <c r="F318" s="737"/>
      <c r="G318" s="582"/>
      <c r="H318" s="582"/>
      <c r="I318" s="582"/>
      <c r="J318" s="523">
        <v>64226.96</v>
      </c>
      <c r="K318" s="529">
        <v>1.5</v>
      </c>
      <c r="L318" s="523">
        <v>45858.05</v>
      </c>
      <c r="M318" s="524">
        <v>10.92</v>
      </c>
      <c r="N318" s="738">
        <v>500769.91</v>
      </c>
      <c r="AF318" s="734"/>
      <c r="AG318" s="499"/>
      <c r="AI318" s="499"/>
      <c r="AK318" s="509" t="s">
        <v>712</v>
      </c>
      <c r="AN318" s="499"/>
      <c r="AO318" s="764"/>
      <c r="AP318" s="764"/>
      <c r="AQ318" s="717"/>
      <c r="AR318" s="717"/>
      <c r="AS318" s="717"/>
      <c r="AT318" s="717"/>
      <c r="AU318" s="717"/>
      <c r="AV318" s="499"/>
      <c r="AX318" s="499"/>
    </row>
    <row r="319" spans="1:50" s="472" customFormat="1" ht="15" x14ac:dyDescent="0.25">
      <c r="A319" s="736"/>
      <c r="B319" s="508" t="s">
        <v>652</v>
      </c>
      <c r="C319" s="1300" t="s">
        <v>2515</v>
      </c>
      <c r="D319" s="1300"/>
      <c r="E319" s="1300"/>
      <c r="F319" s="737"/>
      <c r="G319" s="582"/>
      <c r="H319" s="582"/>
      <c r="I319" s="582"/>
      <c r="J319" s="523">
        <v>3064.66</v>
      </c>
      <c r="K319" s="529">
        <v>1.5</v>
      </c>
      <c r="L319" s="523">
        <v>2188.17</v>
      </c>
      <c r="M319" s="524">
        <v>27.32</v>
      </c>
      <c r="N319" s="738">
        <v>59780.800000000003</v>
      </c>
      <c r="AF319" s="734"/>
      <c r="AG319" s="499"/>
      <c r="AI319" s="499"/>
      <c r="AK319" s="509" t="s">
        <v>2515</v>
      </c>
      <c r="AN319" s="499"/>
      <c r="AO319" s="764"/>
      <c r="AP319" s="764"/>
      <c r="AQ319" s="717"/>
      <c r="AR319" s="717"/>
      <c r="AS319" s="717"/>
      <c r="AT319" s="717"/>
      <c r="AU319" s="717"/>
      <c r="AV319" s="499"/>
      <c r="AX319" s="499"/>
    </row>
    <row r="320" spans="1:50" s="472" customFormat="1" ht="15" x14ac:dyDescent="0.25">
      <c r="A320" s="736"/>
      <c r="B320" s="508" t="s">
        <v>232</v>
      </c>
      <c r="C320" s="1300" t="s">
        <v>844</v>
      </c>
      <c r="D320" s="1300"/>
      <c r="E320" s="1300"/>
      <c r="F320" s="737"/>
      <c r="G320" s="582"/>
      <c r="H320" s="582"/>
      <c r="I320" s="582"/>
      <c r="J320" s="528">
        <v>578.78</v>
      </c>
      <c r="K320" s="582"/>
      <c r="L320" s="528">
        <v>275.5</v>
      </c>
      <c r="M320" s="524">
        <v>7.72</v>
      </c>
      <c r="N320" s="738">
        <v>2126.86</v>
      </c>
      <c r="AF320" s="734"/>
      <c r="AG320" s="499"/>
      <c r="AI320" s="499"/>
      <c r="AK320" s="509" t="s">
        <v>844</v>
      </c>
      <c r="AN320" s="499"/>
      <c r="AO320" s="764"/>
      <c r="AP320" s="764"/>
      <c r="AQ320" s="717"/>
      <c r="AR320" s="717"/>
      <c r="AS320" s="717"/>
      <c r="AT320" s="717"/>
      <c r="AU320" s="717"/>
      <c r="AV320" s="499"/>
      <c r="AX320" s="499"/>
    </row>
    <row r="321" spans="1:50" s="472" customFormat="1" ht="15" x14ac:dyDescent="0.25">
      <c r="A321" s="739"/>
      <c r="B321" s="508"/>
      <c r="C321" s="1300" t="s">
        <v>2539</v>
      </c>
      <c r="D321" s="1300"/>
      <c r="E321" s="1300"/>
      <c r="F321" s="737" t="s">
        <v>822</v>
      </c>
      <c r="G321" s="524">
        <v>568.16</v>
      </c>
      <c r="H321" s="529">
        <v>1.5</v>
      </c>
      <c r="I321" s="753">
        <v>405.66624000000002</v>
      </c>
      <c r="J321" s="519"/>
      <c r="K321" s="582"/>
      <c r="L321" s="519"/>
      <c r="M321" s="582"/>
      <c r="N321" s="741"/>
      <c r="AF321" s="734"/>
      <c r="AG321" s="499"/>
      <c r="AI321" s="499"/>
      <c r="AL321" s="509" t="s">
        <v>2539</v>
      </c>
      <c r="AN321" s="499"/>
      <c r="AO321" s="764"/>
      <c r="AP321" s="764"/>
      <c r="AQ321" s="717"/>
      <c r="AR321" s="717"/>
      <c r="AS321" s="717"/>
      <c r="AT321" s="717"/>
      <c r="AU321" s="717"/>
      <c r="AV321" s="499"/>
      <c r="AX321" s="499"/>
    </row>
    <row r="322" spans="1:50" s="472" customFormat="1" ht="15" x14ac:dyDescent="0.25">
      <c r="A322" s="739"/>
      <c r="B322" s="508"/>
      <c r="C322" s="1300" t="s">
        <v>2516</v>
      </c>
      <c r="D322" s="1300"/>
      <c r="E322" s="1300"/>
      <c r="F322" s="737" t="s">
        <v>822</v>
      </c>
      <c r="G322" s="524">
        <v>239.17</v>
      </c>
      <c r="H322" s="529">
        <v>1.5</v>
      </c>
      <c r="I322" s="753">
        <v>170.76738</v>
      </c>
      <c r="J322" s="519"/>
      <c r="K322" s="582"/>
      <c r="L322" s="519"/>
      <c r="M322" s="582"/>
      <c r="N322" s="741"/>
      <c r="AF322" s="734"/>
      <c r="AG322" s="499"/>
      <c r="AI322" s="499"/>
      <c r="AL322" s="509" t="s">
        <v>2516</v>
      </c>
      <c r="AN322" s="499"/>
      <c r="AO322" s="764"/>
      <c r="AP322" s="764"/>
      <c r="AQ322" s="717"/>
      <c r="AR322" s="717"/>
      <c r="AS322" s="717"/>
      <c r="AT322" s="717"/>
      <c r="AU322" s="717"/>
      <c r="AV322" s="499"/>
      <c r="AX322" s="499"/>
    </row>
    <row r="323" spans="1:50" s="472" customFormat="1" ht="15" x14ac:dyDescent="0.25">
      <c r="A323" s="736"/>
      <c r="B323" s="508"/>
      <c r="C323" s="1342" t="s">
        <v>2517</v>
      </c>
      <c r="D323" s="1342"/>
      <c r="E323" s="1342"/>
      <c r="F323" s="742"/>
      <c r="G323" s="581"/>
      <c r="H323" s="581"/>
      <c r="I323" s="581"/>
      <c r="J323" s="743">
        <v>70271.44</v>
      </c>
      <c r="K323" s="581"/>
      <c r="L323" s="743">
        <v>50036.06</v>
      </c>
      <c r="M323" s="581"/>
      <c r="N323" s="744">
        <v>609513.34</v>
      </c>
      <c r="AF323" s="734"/>
      <c r="AG323" s="499"/>
      <c r="AI323" s="499"/>
      <c r="AM323" s="509" t="s">
        <v>2517</v>
      </c>
      <c r="AN323" s="499"/>
      <c r="AO323" s="764"/>
      <c r="AP323" s="764"/>
      <c r="AQ323" s="717"/>
      <c r="AR323" s="717"/>
      <c r="AS323" s="717"/>
      <c r="AT323" s="717"/>
      <c r="AU323" s="717"/>
      <c r="AV323" s="499"/>
      <c r="AX323" s="499"/>
    </row>
    <row r="324" spans="1:50" s="472" customFormat="1" ht="15" x14ac:dyDescent="0.25">
      <c r="A324" s="739"/>
      <c r="B324" s="508"/>
      <c r="C324" s="1300" t="s">
        <v>882</v>
      </c>
      <c r="D324" s="1300"/>
      <c r="E324" s="1300"/>
      <c r="F324" s="737"/>
      <c r="G324" s="582"/>
      <c r="H324" s="582"/>
      <c r="I324" s="582"/>
      <c r="J324" s="519"/>
      <c r="K324" s="582"/>
      <c r="L324" s="523">
        <v>6090.68</v>
      </c>
      <c r="M324" s="582"/>
      <c r="N324" s="738">
        <v>166397.37</v>
      </c>
      <c r="AF324" s="734"/>
      <c r="AG324" s="499"/>
      <c r="AI324" s="499"/>
      <c r="AL324" s="509" t="s">
        <v>882</v>
      </c>
      <c r="AN324" s="499"/>
      <c r="AO324" s="764"/>
      <c r="AP324" s="764"/>
      <c r="AQ324" s="717"/>
      <c r="AR324" s="717"/>
      <c r="AS324" s="717"/>
      <c r="AT324" s="717"/>
      <c r="AU324" s="717"/>
      <c r="AV324" s="499"/>
      <c r="AX324" s="499"/>
    </row>
    <row r="325" spans="1:50" s="472" customFormat="1" ht="15" x14ac:dyDescent="0.25">
      <c r="A325" s="739"/>
      <c r="B325" s="508" t="s">
        <v>2604</v>
      </c>
      <c r="C325" s="1300" t="s">
        <v>2605</v>
      </c>
      <c r="D325" s="1300"/>
      <c r="E325" s="1300"/>
      <c r="F325" s="737" t="s">
        <v>648</v>
      </c>
      <c r="G325" s="745">
        <v>106</v>
      </c>
      <c r="H325" s="582"/>
      <c r="I325" s="745">
        <v>106</v>
      </c>
      <c r="J325" s="519"/>
      <c r="K325" s="582"/>
      <c r="L325" s="523">
        <v>6456.12</v>
      </c>
      <c r="M325" s="582"/>
      <c r="N325" s="738">
        <v>176381.21</v>
      </c>
      <c r="AF325" s="734"/>
      <c r="AG325" s="499"/>
      <c r="AI325" s="499"/>
      <c r="AL325" s="509" t="s">
        <v>2605</v>
      </c>
      <c r="AN325" s="499"/>
      <c r="AO325" s="764"/>
      <c r="AP325" s="764"/>
      <c r="AQ325" s="717"/>
      <c r="AR325" s="717"/>
      <c r="AS325" s="717"/>
      <c r="AT325" s="717"/>
      <c r="AU325" s="717"/>
      <c r="AV325" s="499"/>
      <c r="AX325" s="499"/>
    </row>
    <row r="326" spans="1:50" s="472" customFormat="1" ht="15" x14ac:dyDescent="0.25">
      <c r="A326" s="739"/>
      <c r="B326" s="508" t="s">
        <v>2606</v>
      </c>
      <c r="C326" s="1300" t="s">
        <v>2607</v>
      </c>
      <c r="D326" s="1300"/>
      <c r="E326" s="1300"/>
      <c r="F326" s="737" t="s">
        <v>648</v>
      </c>
      <c r="G326" s="745">
        <v>45</v>
      </c>
      <c r="H326" s="582"/>
      <c r="I326" s="745">
        <v>45</v>
      </c>
      <c r="J326" s="519"/>
      <c r="K326" s="582"/>
      <c r="L326" s="523">
        <v>2740.81</v>
      </c>
      <c r="M326" s="582"/>
      <c r="N326" s="738">
        <v>74878.820000000007</v>
      </c>
      <c r="AF326" s="734"/>
      <c r="AG326" s="499"/>
      <c r="AI326" s="499"/>
      <c r="AL326" s="509" t="s">
        <v>2607</v>
      </c>
      <c r="AN326" s="499"/>
      <c r="AO326" s="764"/>
      <c r="AP326" s="764"/>
      <c r="AQ326" s="717"/>
      <c r="AR326" s="717"/>
      <c r="AS326" s="717"/>
      <c r="AT326" s="717"/>
      <c r="AU326" s="717"/>
      <c r="AV326" s="499"/>
      <c r="AX326" s="499"/>
    </row>
    <row r="327" spans="1:50" s="472" customFormat="1" ht="15" x14ac:dyDescent="0.25">
      <c r="A327" s="544"/>
      <c r="B327" s="585"/>
      <c r="C327" s="1353" t="s">
        <v>887</v>
      </c>
      <c r="D327" s="1353"/>
      <c r="E327" s="1353"/>
      <c r="F327" s="501"/>
      <c r="G327" s="502"/>
      <c r="H327" s="502"/>
      <c r="I327" s="502"/>
      <c r="J327" s="505"/>
      <c r="K327" s="502"/>
      <c r="L327" s="542">
        <v>59232.99</v>
      </c>
      <c r="M327" s="581"/>
      <c r="N327" s="543">
        <v>860773.37</v>
      </c>
      <c r="AF327" s="734"/>
      <c r="AG327" s="499"/>
      <c r="AI327" s="499"/>
      <c r="AN327" s="499" t="s">
        <v>887</v>
      </c>
      <c r="AO327" s="764"/>
      <c r="AP327" s="764"/>
      <c r="AQ327" s="717"/>
      <c r="AR327" s="717"/>
      <c r="AS327" s="717"/>
      <c r="AT327" s="717"/>
      <c r="AU327" s="717"/>
      <c r="AV327" s="499"/>
      <c r="AX327" s="499"/>
    </row>
    <row r="328" spans="1:50" s="472" customFormat="1" ht="34.5" x14ac:dyDescent="0.25">
      <c r="A328" s="500" t="s">
        <v>934</v>
      </c>
      <c r="B328" s="586" t="s">
        <v>2608</v>
      </c>
      <c r="C328" s="1353" t="s">
        <v>2609</v>
      </c>
      <c r="D328" s="1353"/>
      <c r="E328" s="1353"/>
      <c r="F328" s="501" t="s">
        <v>2603</v>
      </c>
      <c r="G328" s="502">
        <v>4.5640000000000001</v>
      </c>
      <c r="H328" s="503">
        <v>1</v>
      </c>
      <c r="I328" s="749">
        <v>4.5640000000000001</v>
      </c>
      <c r="J328" s="505"/>
      <c r="K328" s="502"/>
      <c r="L328" s="505"/>
      <c r="M328" s="502"/>
      <c r="N328" s="506"/>
      <c r="AF328" s="734"/>
      <c r="AG328" s="499"/>
      <c r="AI328" s="499" t="s">
        <v>2609</v>
      </c>
      <c r="AN328" s="499"/>
      <c r="AO328" s="764"/>
      <c r="AP328" s="764"/>
      <c r="AQ328" s="717"/>
      <c r="AR328" s="717"/>
      <c r="AS328" s="717"/>
      <c r="AT328" s="717"/>
      <c r="AU328" s="717"/>
      <c r="AV328" s="499"/>
      <c r="AX328" s="499"/>
    </row>
    <row r="329" spans="1:50" s="472" customFormat="1" ht="33.75" x14ac:dyDescent="0.25">
      <c r="A329" s="507"/>
      <c r="B329" s="508" t="s">
        <v>1670</v>
      </c>
      <c r="C329" s="1340" t="s">
        <v>1671</v>
      </c>
      <c r="D329" s="1340"/>
      <c r="E329" s="1340"/>
      <c r="F329" s="1340"/>
      <c r="G329" s="1340"/>
      <c r="H329" s="1340"/>
      <c r="I329" s="1340"/>
      <c r="J329" s="1340"/>
      <c r="K329" s="1340"/>
      <c r="L329" s="1340"/>
      <c r="M329" s="1340"/>
      <c r="N329" s="1341"/>
      <c r="AF329" s="734"/>
      <c r="AG329" s="499"/>
      <c r="AI329" s="499"/>
      <c r="AJ329" s="509" t="s">
        <v>1671</v>
      </c>
      <c r="AN329" s="499"/>
      <c r="AO329" s="764"/>
      <c r="AP329" s="764"/>
      <c r="AQ329" s="717"/>
      <c r="AR329" s="717"/>
      <c r="AS329" s="717"/>
      <c r="AT329" s="717"/>
      <c r="AU329" s="717"/>
      <c r="AV329" s="499"/>
      <c r="AX329" s="499"/>
    </row>
    <row r="330" spans="1:50" s="472" customFormat="1" ht="15" x14ac:dyDescent="0.25">
      <c r="A330" s="736"/>
      <c r="B330" s="508" t="s">
        <v>190</v>
      </c>
      <c r="C330" s="1300" t="s">
        <v>2538</v>
      </c>
      <c r="D330" s="1300"/>
      <c r="E330" s="1300"/>
      <c r="F330" s="737"/>
      <c r="G330" s="582"/>
      <c r="H330" s="582"/>
      <c r="I330" s="582"/>
      <c r="J330" s="523">
        <v>16197.77</v>
      </c>
      <c r="K330" s="529">
        <v>1.5</v>
      </c>
      <c r="L330" s="523">
        <v>110889.93</v>
      </c>
      <c r="M330" s="524">
        <v>27.32</v>
      </c>
      <c r="N330" s="738">
        <v>3029512.89</v>
      </c>
      <c r="AF330" s="734"/>
      <c r="AG330" s="499"/>
      <c r="AI330" s="499"/>
      <c r="AK330" s="509" t="s">
        <v>2538</v>
      </c>
      <c r="AN330" s="499"/>
      <c r="AO330" s="764"/>
      <c r="AP330" s="764"/>
      <c r="AQ330" s="717"/>
      <c r="AR330" s="717"/>
      <c r="AS330" s="717"/>
      <c r="AT330" s="717"/>
      <c r="AU330" s="717"/>
      <c r="AV330" s="499"/>
      <c r="AX330" s="499"/>
    </row>
    <row r="331" spans="1:50" s="472" customFormat="1" ht="15" x14ac:dyDescent="0.25">
      <c r="A331" s="736"/>
      <c r="B331" s="508" t="s">
        <v>651</v>
      </c>
      <c r="C331" s="1300" t="s">
        <v>712</v>
      </c>
      <c r="D331" s="1300"/>
      <c r="E331" s="1300"/>
      <c r="F331" s="737"/>
      <c r="G331" s="582"/>
      <c r="H331" s="582"/>
      <c r="I331" s="582"/>
      <c r="J331" s="523">
        <v>195284.87</v>
      </c>
      <c r="K331" s="529">
        <v>1.5</v>
      </c>
      <c r="L331" s="523">
        <v>1336920.22</v>
      </c>
      <c r="M331" s="524">
        <v>10.92</v>
      </c>
      <c r="N331" s="738">
        <v>14599168.800000001</v>
      </c>
      <c r="AF331" s="734"/>
      <c r="AG331" s="499"/>
      <c r="AI331" s="499"/>
      <c r="AK331" s="509" t="s">
        <v>712</v>
      </c>
      <c r="AN331" s="499"/>
      <c r="AO331" s="764"/>
      <c r="AP331" s="764"/>
      <c r="AQ331" s="717"/>
      <c r="AR331" s="717"/>
      <c r="AS331" s="717"/>
      <c r="AT331" s="717"/>
      <c r="AU331" s="717"/>
      <c r="AV331" s="499"/>
      <c r="AX331" s="499"/>
    </row>
    <row r="332" spans="1:50" s="472" customFormat="1" ht="15" x14ac:dyDescent="0.25">
      <c r="A332" s="736"/>
      <c r="B332" s="508" t="s">
        <v>652</v>
      </c>
      <c r="C332" s="1300" t="s">
        <v>2515</v>
      </c>
      <c r="D332" s="1300"/>
      <c r="E332" s="1300"/>
      <c r="F332" s="737"/>
      <c r="G332" s="582"/>
      <c r="H332" s="582"/>
      <c r="I332" s="582"/>
      <c r="J332" s="523">
        <v>8277.1200000000008</v>
      </c>
      <c r="K332" s="529">
        <v>1.5</v>
      </c>
      <c r="L332" s="523">
        <v>56665.16</v>
      </c>
      <c r="M332" s="524">
        <v>27.32</v>
      </c>
      <c r="N332" s="738">
        <v>1548092.17</v>
      </c>
      <c r="AF332" s="734"/>
      <c r="AG332" s="499"/>
      <c r="AI332" s="499"/>
      <c r="AK332" s="509" t="s">
        <v>2515</v>
      </c>
      <c r="AN332" s="499"/>
      <c r="AO332" s="764"/>
      <c r="AP332" s="764"/>
      <c r="AQ332" s="717"/>
      <c r="AR332" s="717"/>
      <c r="AS332" s="717"/>
      <c r="AT332" s="717"/>
      <c r="AU332" s="717"/>
      <c r="AV332" s="499"/>
      <c r="AX332" s="499"/>
    </row>
    <row r="333" spans="1:50" s="472" customFormat="1" ht="15" x14ac:dyDescent="0.25">
      <c r="A333" s="736"/>
      <c r="B333" s="508" t="s">
        <v>232</v>
      </c>
      <c r="C333" s="1300" t="s">
        <v>844</v>
      </c>
      <c r="D333" s="1300"/>
      <c r="E333" s="1300"/>
      <c r="F333" s="737"/>
      <c r="G333" s="582"/>
      <c r="H333" s="582"/>
      <c r="I333" s="582"/>
      <c r="J333" s="523">
        <v>1719.67</v>
      </c>
      <c r="K333" s="582"/>
      <c r="L333" s="523">
        <v>7848.57</v>
      </c>
      <c r="M333" s="524">
        <v>7.72</v>
      </c>
      <c r="N333" s="738">
        <v>60590.96</v>
      </c>
      <c r="AF333" s="734"/>
      <c r="AG333" s="499"/>
      <c r="AI333" s="499"/>
      <c r="AK333" s="509" t="s">
        <v>844</v>
      </c>
      <c r="AN333" s="499"/>
      <c r="AO333" s="764"/>
      <c r="AP333" s="764"/>
      <c r="AQ333" s="717"/>
      <c r="AR333" s="717"/>
      <c r="AS333" s="717"/>
      <c r="AT333" s="717"/>
      <c r="AU333" s="717"/>
      <c r="AV333" s="499"/>
      <c r="AX333" s="499"/>
    </row>
    <row r="334" spans="1:50" s="472" customFormat="1" ht="15" x14ac:dyDescent="0.25">
      <c r="A334" s="739"/>
      <c r="B334" s="508"/>
      <c r="C334" s="1300" t="s">
        <v>2539</v>
      </c>
      <c r="D334" s="1300"/>
      <c r="E334" s="1300"/>
      <c r="F334" s="737" t="s">
        <v>822</v>
      </c>
      <c r="G334" s="524">
        <v>1683.76</v>
      </c>
      <c r="H334" s="529">
        <v>1.5</v>
      </c>
      <c r="I334" s="753">
        <v>11527.02096</v>
      </c>
      <c r="J334" s="519"/>
      <c r="K334" s="582"/>
      <c r="L334" s="519"/>
      <c r="M334" s="582"/>
      <c r="N334" s="741"/>
      <c r="AF334" s="734"/>
      <c r="AG334" s="499"/>
      <c r="AI334" s="499"/>
      <c r="AL334" s="509" t="s">
        <v>2539</v>
      </c>
      <c r="AN334" s="499"/>
      <c r="AO334" s="764"/>
      <c r="AP334" s="764"/>
      <c r="AQ334" s="717"/>
      <c r="AR334" s="717"/>
      <c r="AS334" s="717"/>
      <c r="AT334" s="717"/>
      <c r="AU334" s="717"/>
      <c r="AV334" s="499"/>
      <c r="AX334" s="499"/>
    </row>
    <row r="335" spans="1:50" s="472" customFormat="1" ht="15" x14ac:dyDescent="0.25">
      <c r="A335" s="739"/>
      <c r="B335" s="508"/>
      <c r="C335" s="1300" t="s">
        <v>2516</v>
      </c>
      <c r="D335" s="1300"/>
      <c r="E335" s="1300"/>
      <c r="F335" s="737" t="s">
        <v>822</v>
      </c>
      <c r="G335" s="524">
        <v>625.36</v>
      </c>
      <c r="H335" s="529">
        <v>1.5</v>
      </c>
      <c r="I335" s="753">
        <v>4281.2145600000003</v>
      </c>
      <c r="J335" s="519"/>
      <c r="K335" s="582"/>
      <c r="L335" s="519"/>
      <c r="M335" s="582"/>
      <c r="N335" s="741"/>
      <c r="AF335" s="734"/>
      <c r="AG335" s="499"/>
      <c r="AI335" s="499"/>
      <c r="AL335" s="509" t="s">
        <v>2516</v>
      </c>
      <c r="AN335" s="499"/>
      <c r="AO335" s="764"/>
      <c r="AP335" s="764"/>
      <c r="AQ335" s="717"/>
      <c r="AR335" s="717"/>
      <c r="AS335" s="717"/>
      <c r="AT335" s="717"/>
      <c r="AU335" s="717"/>
      <c r="AV335" s="499"/>
      <c r="AX335" s="499"/>
    </row>
    <row r="336" spans="1:50" s="472" customFormat="1" ht="15" x14ac:dyDescent="0.25">
      <c r="A336" s="736"/>
      <c r="B336" s="508"/>
      <c r="C336" s="1342" t="s">
        <v>2517</v>
      </c>
      <c r="D336" s="1342"/>
      <c r="E336" s="1342"/>
      <c r="F336" s="742"/>
      <c r="G336" s="581"/>
      <c r="H336" s="581"/>
      <c r="I336" s="581"/>
      <c r="J336" s="743">
        <v>213202.31</v>
      </c>
      <c r="K336" s="581"/>
      <c r="L336" s="743">
        <v>1455658.72</v>
      </c>
      <c r="M336" s="581"/>
      <c r="N336" s="744">
        <v>17689272.649999999</v>
      </c>
      <c r="AF336" s="734"/>
      <c r="AG336" s="499"/>
      <c r="AI336" s="499"/>
      <c r="AM336" s="509" t="s">
        <v>2517</v>
      </c>
      <c r="AN336" s="499"/>
      <c r="AO336" s="764"/>
      <c r="AP336" s="764"/>
      <c r="AQ336" s="717"/>
      <c r="AR336" s="717"/>
      <c r="AS336" s="717"/>
      <c r="AT336" s="717"/>
      <c r="AU336" s="717"/>
      <c r="AV336" s="499"/>
      <c r="AX336" s="499"/>
    </row>
    <row r="337" spans="1:51" s="472" customFormat="1" ht="15" x14ac:dyDescent="0.25">
      <c r="A337" s="739"/>
      <c r="B337" s="508"/>
      <c r="C337" s="1300" t="s">
        <v>882</v>
      </c>
      <c r="D337" s="1300"/>
      <c r="E337" s="1300"/>
      <c r="F337" s="737"/>
      <c r="G337" s="582"/>
      <c r="H337" s="582"/>
      <c r="I337" s="582"/>
      <c r="J337" s="519"/>
      <c r="K337" s="582"/>
      <c r="L337" s="523">
        <v>167555.09</v>
      </c>
      <c r="M337" s="582"/>
      <c r="N337" s="738">
        <v>4577605.0599999996</v>
      </c>
      <c r="AF337" s="734"/>
      <c r="AG337" s="499"/>
      <c r="AI337" s="499"/>
      <c r="AL337" s="509" t="s">
        <v>882</v>
      </c>
      <c r="AN337" s="499"/>
      <c r="AO337" s="764"/>
      <c r="AP337" s="764"/>
      <c r="AQ337" s="717"/>
      <c r="AR337" s="717"/>
      <c r="AS337" s="717"/>
      <c r="AT337" s="717"/>
      <c r="AU337" s="717"/>
      <c r="AV337" s="499"/>
      <c r="AX337" s="499"/>
    </row>
    <row r="338" spans="1:51" s="472" customFormat="1" ht="15" x14ac:dyDescent="0.25">
      <c r="A338" s="739"/>
      <c r="B338" s="508" t="s">
        <v>2604</v>
      </c>
      <c r="C338" s="1300" t="s">
        <v>2605</v>
      </c>
      <c r="D338" s="1300"/>
      <c r="E338" s="1300"/>
      <c r="F338" s="737" t="s">
        <v>648</v>
      </c>
      <c r="G338" s="745">
        <v>106</v>
      </c>
      <c r="H338" s="582"/>
      <c r="I338" s="745">
        <v>106</v>
      </c>
      <c r="J338" s="519"/>
      <c r="K338" s="582"/>
      <c r="L338" s="523">
        <v>177608.4</v>
      </c>
      <c r="M338" s="582"/>
      <c r="N338" s="738">
        <v>4852261.3600000003</v>
      </c>
      <c r="AF338" s="734"/>
      <c r="AG338" s="499"/>
      <c r="AI338" s="499"/>
      <c r="AL338" s="509" t="s">
        <v>2605</v>
      </c>
      <c r="AN338" s="499"/>
      <c r="AO338" s="764"/>
      <c r="AP338" s="764"/>
      <c r="AQ338" s="717"/>
      <c r="AR338" s="717"/>
      <c r="AS338" s="717"/>
      <c r="AT338" s="717"/>
      <c r="AU338" s="717"/>
      <c r="AV338" s="499"/>
      <c r="AX338" s="499"/>
    </row>
    <row r="339" spans="1:51" s="472" customFormat="1" ht="15" x14ac:dyDescent="0.25">
      <c r="A339" s="739"/>
      <c r="B339" s="508" t="s">
        <v>2606</v>
      </c>
      <c r="C339" s="1300" t="s">
        <v>2607</v>
      </c>
      <c r="D339" s="1300"/>
      <c r="E339" s="1300"/>
      <c r="F339" s="737" t="s">
        <v>648</v>
      </c>
      <c r="G339" s="745">
        <v>45</v>
      </c>
      <c r="H339" s="582"/>
      <c r="I339" s="745">
        <v>45</v>
      </c>
      <c r="J339" s="519"/>
      <c r="K339" s="582"/>
      <c r="L339" s="523">
        <v>75399.789999999994</v>
      </c>
      <c r="M339" s="582"/>
      <c r="N339" s="738">
        <v>2059922.28</v>
      </c>
      <c r="AF339" s="734"/>
      <c r="AG339" s="499"/>
      <c r="AI339" s="499"/>
      <c r="AL339" s="509" t="s">
        <v>2607</v>
      </c>
      <c r="AN339" s="499"/>
      <c r="AO339" s="764"/>
      <c r="AP339" s="764"/>
      <c r="AQ339" s="717"/>
      <c r="AR339" s="717"/>
      <c r="AS339" s="717"/>
      <c r="AT339" s="717"/>
      <c r="AU339" s="717"/>
      <c r="AV339" s="499"/>
      <c r="AX339" s="499"/>
    </row>
    <row r="340" spans="1:51" s="472" customFormat="1" ht="15" x14ac:dyDescent="0.25">
      <c r="A340" s="544"/>
      <c r="B340" s="585"/>
      <c r="C340" s="1353" t="s">
        <v>887</v>
      </c>
      <c r="D340" s="1353"/>
      <c r="E340" s="1353"/>
      <c r="F340" s="501"/>
      <c r="G340" s="502"/>
      <c r="H340" s="502"/>
      <c r="I340" s="502"/>
      <c r="J340" s="505"/>
      <c r="K340" s="502"/>
      <c r="L340" s="542">
        <v>1708666.91</v>
      </c>
      <c r="M340" s="581"/>
      <c r="N340" s="543">
        <v>24601456.289999999</v>
      </c>
      <c r="AF340" s="734"/>
      <c r="AG340" s="499"/>
      <c r="AI340" s="499"/>
      <c r="AN340" s="499" t="s">
        <v>887</v>
      </c>
      <c r="AO340" s="764"/>
      <c r="AP340" s="764"/>
      <c r="AQ340" s="717"/>
      <c r="AR340" s="717"/>
      <c r="AS340" s="717"/>
      <c r="AT340" s="717"/>
      <c r="AU340" s="717"/>
      <c r="AV340" s="499"/>
      <c r="AX340" s="499"/>
    </row>
    <row r="341" spans="1:51" s="472" customFormat="1" ht="34.5" x14ac:dyDescent="0.25">
      <c r="A341" s="500" t="s">
        <v>935</v>
      </c>
      <c r="B341" s="586" t="s">
        <v>2610</v>
      </c>
      <c r="C341" s="1353" t="s">
        <v>2611</v>
      </c>
      <c r="D341" s="1353"/>
      <c r="E341" s="1353"/>
      <c r="F341" s="501" t="s">
        <v>269</v>
      </c>
      <c r="G341" s="502">
        <v>308</v>
      </c>
      <c r="H341" s="503">
        <v>1</v>
      </c>
      <c r="I341" s="503">
        <v>308</v>
      </c>
      <c r="J341" s="545">
        <v>197.11</v>
      </c>
      <c r="K341" s="502"/>
      <c r="L341" s="542">
        <v>60709.88</v>
      </c>
      <c r="M341" s="750">
        <v>7.72</v>
      </c>
      <c r="N341" s="543">
        <v>468680.27</v>
      </c>
      <c r="AF341" s="734"/>
      <c r="AG341" s="499"/>
      <c r="AI341" s="499" t="s">
        <v>2611</v>
      </c>
      <c r="AN341" s="499"/>
      <c r="AO341" s="764"/>
      <c r="AP341" s="764"/>
      <c r="AQ341" s="717"/>
      <c r="AR341" s="717"/>
      <c r="AS341" s="717"/>
      <c r="AT341" s="717"/>
      <c r="AU341" s="717"/>
      <c r="AV341" s="499"/>
      <c r="AX341" s="499"/>
    </row>
    <row r="342" spans="1:51" s="472" customFormat="1" ht="15" x14ac:dyDescent="0.25">
      <c r="A342" s="544"/>
      <c r="B342" s="585"/>
      <c r="C342" s="1353" t="s">
        <v>887</v>
      </c>
      <c r="D342" s="1353"/>
      <c r="E342" s="1353"/>
      <c r="F342" s="501"/>
      <c r="G342" s="502"/>
      <c r="H342" s="502"/>
      <c r="I342" s="502"/>
      <c r="J342" s="505"/>
      <c r="K342" s="502"/>
      <c r="L342" s="542">
        <v>60709.88</v>
      </c>
      <c r="M342" s="581"/>
      <c r="N342" s="543">
        <v>468680.27</v>
      </c>
      <c r="AF342" s="734"/>
      <c r="AG342" s="499"/>
      <c r="AI342" s="499"/>
      <c r="AN342" s="499" t="s">
        <v>887</v>
      </c>
      <c r="AO342" s="764"/>
      <c r="AP342" s="764"/>
      <c r="AQ342" s="717"/>
      <c r="AR342" s="717"/>
      <c r="AS342" s="717"/>
      <c r="AT342" s="717"/>
      <c r="AU342" s="717"/>
      <c r="AV342" s="499"/>
      <c r="AX342" s="499"/>
    </row>
    <row r="343" spans="1:51" s="472" customFormat="1" ht="23.25" x14ac:dyDescent="0.25">
      <c r="A343" s="500" t="s">
        <v>1063</v>
      </c>
      <c r="B343" s="586" t="s">
        <v>2612</v>
      </c>
      <c r="C343" s="1353" t="s">
        <v>2613</v>
      </c>
      <c r="D343" s="1353"/>
      <c r="E343" s="1353"/>
      <c r="F343" s="501" t="s">
        <v>269</v>
      </c>
      <c r="G343" s="502">
        <v>28</v>
      </c>
      <c r="H343" s="503">
        <v>1</v>
      </c>
      <c r="I343" s="503">
        <v>28</v>
      </c>
      <c r="J343" s="542">
        <v>6325</v>
      </c>
      <c r="K343" s="502"/>
      <c r="L343" s="542">
        <v>177100</v>
      </c>
      <c r="M343" s="750">
        <v>7.72</v>
      </c>
      <c r="N343" s="543">
        <v>1367212</v>
      </c>
      <c r="AF343" s="734"/>
      <c r="AG343" s="499"/>
      <c r="AI343" s="499" t="s">
        <v>2613</v>
      </c>
      <c r="AN343" s="499"/>
      <c r="AO343" s="764"/>
      <c r="AP343" s="764"/>
      <c r="AQ343" s="717"/>
      <c r="AR343" s="717"/>
      <c r="AS343" s="717"/>
      <c r="AT343" s="717"/>
      <c r="AU343" s="717"/>
      <c r="AV343" s="499"/>
      <c r="AX343" s="499"/>
    </row>
    <row r="344" spans="1:51" s="472" customFormat="1" ht="15" x14ac:dyDescent="0.25">
      <c r="A344" s="544"/>
      <c r="B344" s="585"/>
      <c r="C344" s="1353" t="s">
        <v>887</v>
      </c>
      <c r="D344" s="1353"/>
      <c r="E344" s="1353"/>
      <c r="F344" s="501"/>
      <c r="G344" s="502"/>
      <c r="H344" s="502"/>
      <c r="I344" s="502"/>
      <c r="J344" s="505"/>
      <c r="K344" s="502"/>
      <c r="L344" s="542">
        <v>177100</v>
      </c>
      <c r="M344" s="581"/>
      <c r="N344" s="543">
        <v>1367212</v>
      </c>
      <c r="AF344" s="734"/>
      <c r="AG344" s="499"/>
      <c r="AI344" s="499"/>
      <c r="AN344" s="499" t="s">
        <v>887</v>
      </c>
      <c r="AO344" s="764"/>
      <c r="AP344" s="764"/>
      <c r="AQ344" s="717"/>
      <c r="AR344" s="717"/>
      <c r="AS344" s="717"/>
      <c r="AT344" s="717"/>
      <c r="AU344" s="717"/>
      <c r="AV344" s="499"/>
      <c r="AX344" s="499"/>
    </row>
    <row r="345" spans="1:51" s="472" customFormat="1" ht="23.25" x14ac:dyDescent="0.25">
      <c r="A345" s="500" t="s">
        <v>1068</v>
      </c>
      <c r="B345" s="586" t="s">
        <v>2614</v>
      </c>
      <c r="C345" s="1353" t="s">
        <v>2615</v>
      </c>
      <c r="D345" s="1353"/>
      <c r="E345" s="1353"/>
      <c r="F345" s="501" t="s">
        <v>269</v>
      </c>
      <c r="G345" s="502">
        <v>56</v>
      </c>
      <c r="H345" s="503">
        <v>1</v>
      </c>
      <c r="I345" s="503">
        <v>56</v>
      </c>
      <c r="J345" s="542">
        <v>20095.580000000002</v>
      </c>
      <c r="K345" s="502"/>
      <c r="L345" s="542">
        <v>145771.04999999999</v>
      </c>
      <c r="M345" s="750">
        <v>7.72</v>
      </c>
      <c r="N345" s="543">
        <v>1125352.48</v>
      </c>
      <c r="AF345" s="734"/>
      <c r="AG345" s="499"/>
      <c r="AI345" s="499" t="s">
        <v>2615</v>
      </c>
      <c r="AN345" s="499"/>
      <c r="AO345" s="764"/>
      <c r="AP345" s="764"/>
      <c r="AQ345" s="717"/>
      <c r="AR345" s="717"/>
      <c r="AS345" s="717"/>
      <c r="AT345" s="717"/>
      <c r="AU345" s="717"/>
      <c r="AV345" s="499"/>
      <c r="AX345" s="499"/>
    </row>
    <row r="346" spans="1:51" s="472" customFormat="1" ht="15" x14ac:dyDescent="0.25">
      <c r="A346" s="560"/>
      <c r="B346" s="584"/>
      <c r="C346" s="1300" t="s">
        <v>2616</v>
      </c>
      <c r="D346" s="1300"/>
      <c r="E346" s="1300"/>
      <c r="F346" s="1300"/>
      <c r="G346" s="1300"/>
      <c r="H346" s="1300"/>
      <c r="I346" s="1300"/>
      <c r="J346" s="1300"/>
      <c r="K346" s="1300"/>
      <c r="L346" s="1300"/>
      <c r="M346" s="1300"/>
      <c r="N346" s="1361"/>
      <c r="AF346" s="734"/>
      <c r="AG346" s="499"/>
      <c r="AI346" s="499"/>
      <c r="AN346" s="499"/>
      <c r="AO346" s="764"/>
      <c r="AP346" s="764"/>
      <c r="AQ346" s="717"/>
      <c r="AR346" s="717"/>
      <c r="AS346" s="717"/>
      <c r="AT346" s="717"/>
      <c r="AU346" s="717"/>
      <c r="AV346" s="499"/>
      <c r="AX346" s="499"/>
      <c r="AY346" s="509" t="s">
        <v>2616</v>
      </c>
    </row>
    <row r="347" spans="1:51" s="472" customFormat="1" ht="15" x14ac:dyDescent="0.25">
      <c r="A347" s="544"/>
      <c r="B347" s="585"/>
      <c r="C347" s="1353" t="s">
        <v>887</v>
      </c>
      <c r="D347" s="1353"/>
      <c r="E347" s="1353"/>
      <c r="F347" s="501"/>
      <c r="G347" s="502"/>
      <c r="H347" s="502"/>
      <c r="I347" s="502"/>
      <c r="J347" s="505"/>
      <c r="K347" s="502"/>
      <c r="L347" s="542">
        <v>145771.04999999999</v>
      </c>
      <c r="M347" s="581"/>
      <c r="N347" s="543">
        <v>1125352.48</v>
      </c>
      <c r="AF347" s="734"/>
      <c r="AG347" s="499"/>
      <c r="AI347" s="499"/>
      <c r="AN347" s="499" t="s">
        <v>887</v>
      </c>
      <c r="AO347" s="764"/>
      <c r="AP347" s="764"/>
      <c r="AQ347" s="717"/>
      <c r="AR347" s="717"/>
      <c r="AS347" s="717"/>
      <c r="AT347" s="717"/>
      <c r="AU347" s="717"/>
      <c r="AV347" s="499"/>
      <c r="AX347" s="499"/>
    </row>
    <row r="348" spans="1:51" s="472" customFormat="1" ht="23.25" x14ac:dyDescent="0.25">
      <c r="A348" s="500" t="s">
        <v>1073</v>
      </c>
      <c r="B348" s="586" t="s">
        <v>2614</v>
      </c>
      <c r="C348" s="1353" t="s">
        <v>2617</v>
      </c>
      <c r="D348" s="1353"/>
      <c r="E348" s="1353"/>
      <c r="F348" s="501" t="s">
        <v>269</v>
      </c>
      <c r="G348" s="502">
        <v>280</v>
      </c>
      <c r="H348" s="503">
        <v>1</v>
      </c>
      <c r="I348" s="503">
        <v>280</v>
      </c>
      <c r="J348" s="542">
        <v>13995.72</v>
      </c>
      <c r="K348" s="502"/>
      <c r="L348" s="542">
        <v>507616.79</v>
      </c>
      <c r="M348" s="750">
        <v>7.72</v>
      </c>
      <c r="N348" s="543">
        <v>3918801.6</v>
      </c>
      <c r="AF348" s="734"/>
      <c r="AG348" s="499"/>
      <c r="AI348" s="499" t="s">
        <v>2617</v>
      </c>
      <c r="AN348" s="499"/>
      <c r="AO348" s="764"/>
      <c r="AP348" s="764"/>
      <c r="AQ348" s="717"/>
      <c r="AR348" s="717"/>
      <c r="AS348" s="717"/>
      <c r="AT348" s="717"/>
      <c r="AU348" s="717"/>
      <c r="AV348" s="499"/>
      <c r="AX348" s="499"/>
    </row>
    <row r="349" spans="1:51" s="472" customFormat="1" ht="15" x14ac:dyDescent="0.25">
      <c r="A349" s="560"/>
      <c r="B349" s="584"/>
      <c r="C349" s="1300" t="s">
        <v>2618</v>
      </c>
      <c r="D349" s="1300"/>
      <c r="E349" s="1300"/>
      <c r="F349" s="1300"/>
      <c r="G349" s="1300"/>
      <c r="H349" s="1300"/>
      <c r="I349" s="1300"/>
      <c r="J349" s="1300"/>
      <c r="K349" s="1300"/>
      <c r="L349" s="1300"/>
      <c r="M349" s="1300"/>
      <c r="N349" s="1361"/>
      <c r="AF349" s="734"/>
      <c r="AG349" s="499"/>
      <c r="AI349" s="499"/>
      <c r="AN349" s="499"/>
      <c r="AO349" s="764"/>
      <c r="AP349" s="764"/>
      <c r="AQ349" s="717"/>
      <c r="AR349" s="717"/>
      <c r="AS349" s="717"/>
      <c r="AT349" s="717"/>
      <c r="AU349" s="717"/>
      <c r="AV349" s="499"/>
      <c r="AX349" s="499"/>
      <c r="AY349" s="509" t="s">
        <v>2618</v>
      </c>
    </row>
    <row r="350" spans="1:51" s="472" customFormat="1" ht="15" x14ac:dyDescent="0.25">
      <c r="A350" s="544"/>
      <c r="B350" s="585"/>
      <c r="C350" s="1353" t="s">
        <v>887</v>
      </c>
      <c r="D350" s="1353"/>
      <c r="E350" s="1353"/>
      <c r="F350" s="501"/>
      <c r="G350" s="502"/>
      <c r="H350" s="502"/>
      <c r="I350" s="502"/>
      <c r="J350" s="505"/>
      <c r="K350" s="502"/>
      <c r="L350" s="542">
        <v>507616.79</v>
      </c>
      <c r="M350" s="581"/>
      <c r="N350" s="543">
        <v>3918801.6</v>
      </c>
      <c r="AF350" s="734"/>
      <c r="AG350" s="499"/>
      <c r="AI350" s="499"/>
      <c r="AN350" s="499" t="s">
        <v>887</v>
      </c>
      <c r="AO350" s="764"/>
      <c r="AP350" s="764"/>
      <c r="AQ350" s="717"/>
      <c r="AR350" s="717"/>
      <c r="AS350" s="717"/>
      <c r="AT350" s="717"/>
      <c r="AU350" s="717"/>
      <c r="AV350" s="499"/>
      <c r="AX350" s="499"/>
    </row>
    <row r="351" spans="1:51" s="472" customFormat="1" ht="22.5" x14ac:dyDescent="0.25">
      <c r="A351" s="500" t="s">
        <v>1078</v>
      </c>
      <c r="B351" s="586" t="s">
        <v>2614</v>
      </c>
      <c r="C351" s="1353" t="s">
        <v>2619</v>
      </c>
      <c r="D351" s="1353"/>
      <c r="E351" s="1353"/>
      <c r="F351" s="501" t="s">
        <v>269</v>
      </c>
      <c r="G351" s="502">
        <v>140</v>
      </c>
      <c r="H351" s="503">
        <v>1</v>
      </c>
      <c r="I351" s="503">
        <v>140</v>
      </c>
      <c r="J351" s="542">
        <v>1276.2</v>
      </c>
      <c r="K351" s="502"/>
      <c r="L351" s="542">
        <v>23143.52</v>
      </c>
      <c r="M351" s="750">
        <v>7.72</v>
      </c>
      <c r="N351" s="543">
        <v>178668</v>
      </c>
      <c r="AF351" s="734"/>
      <c r="AG351" s="499"/>
      <c r="AI351" s="499" t="s">
        <v>2619</v>
      </c>
      <c r="AN351" s="499"/>
      <c r="AO351" s="764"/>
      <c r="AP351" s="764"/>
      <c r="AQ351" s="717"/>
      <c r="AR351" s="717"/>
      <c r="AS351" s="717"/>
      <c r="AT351" s="717"/>
      <c r="AU351" s="717"/>
      <c r="AV351" s="499"/>
      <c r="AX351" s="499"/>
    </row>
    <row r="352" spans="1:51" s="472" customFormat="1" ht="15" x14ac:dyDescent="0.25">
      <c r="A352" s="560"/>
      <c r="B352" s="584"/>
      <c r="C352" s="1300" t="s">
        <v>2620</v>
      </c>
      <c r="D352" s="1300"/>
      <c r="E352" s="1300"/>
      <c r="F352" s="1300"/>
      <c r="G352" s="1300"/>
      <c r="H352" s="1300"/>
      <c r="I352" s="1300"/>
      <c r="J352" s="1300"/>
      <c r="K352" s="1300"/>
      <c r="L352" s="1300"/>
      <c r="M352" s="1300"/>
      <c r="N352" s="1361"/>
      <c r="AF352" s="734"/>
      <c r="AG352" s="499"/>
      <c r="AI352" s="499"/>
      <c r="AN352" s="499"/>
      <c r="AO352" s="764"/>
      <c r="AP352" s="764"/>
      <c r="AQ352" s="717"/>
      <c r="AR352" s="717"/>
      <c r="AS352" s="717"/>
      <c r="AT352" s="717"/>
      <c r="AU352" s="717"/>
      <c r="AV352" s="499"/>
      <c r="AX352" s="499"/>
      <c r="AY352" s="509" t="s">
        <v>2620</v>
      </c>
    </row>
    <row r="353" spans="1:51" s="472" customFormat="1" ht="15" x14ac:dyDescent="0.25">
      <c r="A353" s="544"/>
      <c r="B353" s="585"/>
      <c r="C353" s="1353" t="s">
        <v>887</v>
      </c>
      <c r="D353" s="1353"/>
      <c r="E353" s="1353"/>
      <c r="F353" s="501"/>
      <c r="G353" s="502"/>
      <c r="H353" s="502"/>
      <c r="I353" s="502"/>
      <c r="J353" s="505"/>
      <c r="K353" s="502"/>
      <c r="L353" s="542">
        <v>23143.52</v>
      </c>
      <c r="M353" s="581"/>
      <c r="N353" s="543">
        <v>178668</v>
      </c>
      <c r="AF353" s="734"/>
      <c r="AG353" s="499"/>
      <c r="AI353" s="499"/>
      <c r="AN353" s="499" t="s">
        <v>887</v>
      </c>
      <c r="AO353" s="764"/>
      <c r="AP353" s="764"/>
      <c r="AQ353" s="717"/>
      <c r="AR353" s="717"/>
      <c r="AS353" s="717"/>
      <c r="AT353" s="717"/>
      <c r="AU353" s="717"/>
      <c r="AV353" s="499"/>
      <c r="AX353" s="499"/>
    </row>
    <row r="354" spans="1:51" s="472" customFormat="1" ht="22.5" x14ac:dyDescent="0.25">
      <c r="A354" s="500" t="s">
        <v>1083</v>
      </c>
      <c r="B354" s="586" t="s">
        <v>2614</v>
      </c>
      <c r="C354" s="1353" t="s">
        <v>2621</v>
      </c>
      <c r="D354" s="1353"/>
      <c r="E354" s="1353"/>
      <c r="F354" s="501" t="s">
        <v>269</v>
      </c>
      <c r="G354" s="502">
        <v>28</v>
      </c>
      <c r="H354" s="503">
        <v>1</v>
      </c>
      <c r="I354" s="503">
        <v>28</v>
      </c>
      <c r="J354" s="542">
        <v>2492.16</v>
      </c>
      <c r="K354" s="502"/>
      <c r="L354" s="542">
        <v>9038.92</v>
      </c>
      <c r="M354" s="750">
        <v>7.72</v>
      </c>
      <c r="N354" s="543">
        <v>69780.479999999996</v>
      </c>
      <c r="AF354" s="734"/>
      <c r="AG354" s="499"/>
      <c r="AI354" s="499" t="s">
        <v>2621</v>
      </c>
      <c r="AN354" s="499"/>
      <c r="AO354" s="764"/>
      <c r="AP354" s="764"/>
      <c r="AQ354" s="717"/>
      <c r="AR354" s="717"/>
      <c r="AS354" s="717"/>
      <c r="AT354" s="717"/>
      <c r="AU354" s="717"/>
      <c r="AV354" s="499"/>
      <c r="AX354" s="499"/>
    </row>
    <row r="355" spans="1:51" s="472" customFormat="1" ht="15" x14ac:dyDescent="0.25">
      <c r="A355" s="560"/>
      <c r="B355" s="584"/>
      <c r="C355" s="1300" t="s">
        <v>2622</v>
      </c>
      <c r="D355" s="1300"/>
      <c r="E355" s="1300"/>
      <c r="F355" s="1300"/>
      <c r="G355" s="1300"/>
      <c r="H355" s="1300"/>
      <c r="I355" s="1300"/>
      <c r="J355" s="1300"/>
      <c r="K355" s="1300"/>
      <c r="L355" s="1300"/>
      <c r="M355" s="1300"/>
      <c r="N355" s="1361"/>
      <c r="AF355" s="734"/>
      <c r="AG355" s="499"/>
      <c r="AI355" s="499"/>
      <c r="AN355" s="499"/>
      <c r="AO355" s="764"/>
      <c r="AP355" s="764"/>
      <c r="AQ355" s="717"/>
      <c r="AR355" s="717"/>
      <c r="AS355" s="717"/>
      <c r="AT355" s="717"/>
      <c r="AU355" s="717"/>
      <c r="AV355" s="499"/>
      <c r="AX355" s="499"/>
      <c r="AY355" s="509" t="s">
        <v>2622</v>
      </c>
    </row>
    <row r="356" spans="1:51" s="472" customFormat="1" ht="15" x14ac:dyDescent="0.25">
      <c r="A356" s="544"/>
      <c r="B356" s="585"/>
      <c r="C356" s="1353" t="s">
        <v>887</v>
      </c>
      <c r="D356" s="1353"/>
      <c r="E356" s="1353"/>
      <c r="F356" s="501"/>
      <c r="G356" s="502"/>
      <c r="H356" s="502"/>
      <c r="I356" s="502"/>
      <c r="J356" s="505"/>
      <c r="K356" s="502"/>
      <c r="L356" s="542">
        <v>9038.92</v>
      </c>
      <c r="M356" s="581"/>
      <c r="N356" s="543">
        <v>69780.479999999996</v>
      </c>
      <c r="AF356" s="734"/>
      <c r="AG356" s="499"/>
      <c r="AI356" s="499"/>
      <c r="AN356" s="499" t="s">
        <v>887</v>
      </c>
      <c r="AO356" s="764"/>
      <c r="AP356" s="764"/>
      <c r="AQ356" s="717"/>
      <c r="AR356" s="717"/>
      <c r="AS356" s="717"/>
      <c r="AT356" s="717"/>
      <c r="AU356" s="717"/>
      <c r="AV356" s="499"/>
      <c r="AX356" s="499"/>
    </row>
    <row r="357" spans="1:51" s="472" customFormat="1" ht="23.25" x14ac:dyDescent="0.25">
      <c r="A357" s="500" t="s">
        <v>1088</v>
      </c>
      <c r="B357" s="586" t="s">
        <v>2614</v>
      </c>
      <c r="C357" s="1353" t="s">
        <v>2623</v>
      </c>
      <c r="D357" s="1353"/>
      <c r="E357" s="1353"/>
      <c r="F357" s="501" t="s">
        <v>269</v>
      </c>
      <c r="G357" s="502">
        <v>28</v>
      </c>
      <c r="H357" s="503">
        <v>1</v>
      </c>
      <c r="I357" s="503">
        <v>28</v>
      </c>
      <c r="J357" s="542">
        <v>1836.41</v>
      </c>
      <c r="K357" s="502"/>
      <c r="L357" s="542">
        <v>6660.55</v>
      </c>
      <c r="M357" s="750">
        <v>7.72</v>
      </c>
      <c r="N357" s="543">
        <v>51419.48</v>
      </c>
      <c r="AF357" s="734"/>
      <c r="AG357" s="499"/>
      <c r="AI357" s="499" t="s">
        <v>2623</v>
      </c>
      <c r="AN357" s="499"/>
      <c r="AO357" s="764"/>
      <c r="AP357" s="764"/>
      <c r="AQ357" s="717"/>
      <c r="AR357" s="717"/>
      <c r="AS357" s="717"/>
      <c r="AT357" s="717"/>
      <c r="AU357" s="717"/>
      <c r="AV357" s="499"/>
      <c r="AX357" s="499"/>
    </row>
    <row r="358" spans="1:51" s="472" customFormat="1" ht="15" x14ac:dyDescent="0.25">
      <c r="A358" s="560"/>
      <c r="B358" s="584"/>
      <c r="C358" s="1300" t="s">
        <v>2624</v>
      </c>
      <c r="D358" s="1300"/>
      <c r="E358" s="1300"/>
      <c r="F358" s="1300"/>
      <c r="G358" s="1300"/>
      <c r="H358" s="1300"/>
      <c r="I358" s="1300"/>
      <c r="J358" s="1300"/>
      <c r="K358" s="1300"/>
      <c r="L358" s="1300"/>
      <c r="M358" s="1300"/>
      <c r="N358" s="1361"/>
      <c r="AF358" s="734"/>
      <c r="AG358" s="499"/>
      <c r="AI358" s="499"/>
      <c r="AN358" s="499"/>
      <c r="AO358" s="764"/>
      <c r="AP358" s="764"/>
      <c r="AQ358" s="717"/>
      <c r="AR358" s="717"/>
      <c r="AS358" s="717"/>
      <c r="AT358" s="717"/>
      <c r="AU358" s="717"/>
      <c r="AV358" s="499"/>
      <c r="AX358" s="499"/>
      <c r="AY358" s="509" t="s">
        <v>2624</v>
      </c>
    </row>
    <row r="359" spans="1:51" s="472" customFormat="1" ht="15" x14ac:dyDescent="0.25">
      <c r="A359" s="544"/>
      <c r="B359" s="585"/>
      <c r="C359" s="1353" t="s">
        <v>887</v>
      </c>
      <c r="D359" s="1353"/>
      <c r="E359" s="1353"/>
      <c r="F359" s="501"/>
      <c r="G359" s="502"/>
      <c r="H359" s="502"/>
      <c r="I359" s="502"/>
      <c r="J359" s="505"/>
      <c r="K359" s="502"/>
      <c r="L359" s="542">
        <v>6660.55</v>
      </c>
      <c r="M359" s="581"/>
      <c r="N359" s="543">
        <v>51419.48</v>
      </c>
      <c r="AF359" s="734"/>
      <c r="AG359" s="499"/>
      <c r="AI359" s="499"/>
      <c r="AN359" s="499" t="s">
        <v>887</v>
      </c>
      <c r="AO359" s="764"/>
      <c r="AP359" s="764"/>
      <c r="AQ359" s="717"/>
      <c r="AR359" s="717"/>
      <c r="AS359" s="717"/>
      <c r="AT359" s="717"/>
      <c r="AU359" s="717"/>
      <c r="AV359" s="499"/>
      <c r="AX359" s="499"/>
    </row>
    <row r="360" spans="1:51" s="472" customFormat="1" ht="15" x14ac:dyDescent="0.25">
      <c r="A360" s="1350" t="s">
        <v>2625</v>
      </c>
      <c r="B360" s="1351"/>
      <c r="C360" s="1351"/>
      <c r="D360" s="1351"/>
      <c r="E360" s="1351"/>
      <c r="F360" s="1351"/>
      <c r="G360" s="1351"/>
      <c r="H360" s="1351"/>
      <c r="I360" s="1351"/>
      <c r="J360" s="1351"/>
      <c r="K360" s="1351"/>
      <c r="L360" s="1351"/>
      <c r="M360" s="1351"/>
      <c r="N360" s="1352"/>
      <c r="AF360" s="734"/>
      <c r="AG360" s="499"/>
      <c r="AH360" s="509" t="s">
        <v>2625</v>
      </c>
      <c r="AI360" s="499"/>
      <c r="AN360" s="499"/>
      <c r="AO360" s="764"/>
      <c r="AP360" s="764"/>
      <c r="AQ360" s="717"/>
      <c r="AR360" s="717"/>
      <c r="AS360" s="717"/>
      <c r="AT360" s="717"/>
      <c r="AU360" s="717"/>
      <c r="AV360" s="499"/>
      <c r="AX360" s="499"/>
    </row>
    <row r="361" spans="1:51" s="472" customFormat="1" ht="23.25" x14ac:dyDescent="0.25">
      <c r="A361" s="500" t="s">
        <v>1093</v>
      </c>
      <c r="B361" s="586" t="s">
        <v>2626</v>
      </c>
      <c r="C361" s="1353" t="s">
        <v>2627</v>
      </c>
      <c r="D361" s="1353"/>
      <c r="E361" s="1353"/>
      <c r="F361" s="501" t="s">
        <v>2570</v>
      </c>
      <c r="G361" s="502">
        <v>3.2000000000000001E-2</v>
      </c>
      <c r="H361" s="503">
        <v>1</v>
      </c>
      <c r="I361" s="749">
        <v>3.2000000000000001E-2</v>
      </c>
      <c r="J361" s="505"/>
      <c r="K361" s="502"/>
      <c r="L361" s="505"/>
      <c r="M361" s="502"/>
      <c r="N361" s="506"/>
      <c r="AF361" s="734"/>
      <c r="AG361" s="499"/>
      <c r="AI361" s="499" t="s">
        <v>2627</v>
      </c>
      <c r="AN361" s="499"/>
      <c r="AO361" s="764"/>
      <c r="AP361" s="764"/>
      <c r="AQ361" s="717"/>
      <c r="AR361" s="717"/>
      <c r="AS361" s="717"/>
      <c r="AT361" s="717"/>
      <c r="AU361" s="717"/>
      <c r="AV361" s="499"/>
      <c r="AX361" s="499"/>
    </row>
    <row r="362" spans="1:51" s="472" customFormat="1" ht="15" x14ac:dyDescent="0.25">
      <c r="A362" s="736"/>
      <c r="B362" s="508" t="s">
        <v>190</v>
      </c>
      <c r="C362" s="1300" t="s">
        <v>2538</v>
      </c>
      <c r="D362" s="1300"/>
      <c r="E362" s="1300"/>
      <c r="F362" s="737"/>
      <c r="G362" s="582"/>
      <c r="H362" s="582"/>
      <c r="I362" s="582"/>
      <c r="J362" s="528">
        <v>56.55</v>
      </c>
      <c r="K362" s="582"/>
      <c r="L362" s="528">
        <v>1.81</v>
      </c>
      <c r="M362" s="524">
        <v>27.32</v>
      </c>
      <c r="N362" s="748">
        <v>49.45</v>
      </c>
      <c r="AF362" s="734"/>
      <c r="AG362" s="499"/>
      <c r="AI362" s="499"/>
      <c r="AK362" s="509" t="s">
        <v>2538</v>
      </c>
      <c r="AN362" s="499"/>
      <c r="AO362" s="764"/>
      <c r="AP362" s="764"/>
      <c r="AQ362" s="717"/>
      <c r="AR362" s="717"/>
      <c r="AS362" s="717"/>
      <c r="AT362" s="717"/>
      <c r="AU362" s="717"/>
      <c r="AV362" s="499"/>
      <c r="AX362" s="499"/>
    </row>
    <row r="363" spans="1:51" s="472" customFormat="1" ht="15" x14ac:dyDescent="0.25">
      <c r="A363" s="736"/>
      <c r="B363" s="508" t="s">
        <v>651</v>
      </c>
      <c r="C363" s="1300" t="s">
        <v>712</v>
      </c>
      <c r="D363" s="1300"/>
      <c r="E363" s="1300"/>
      <c r="F363" s="737"/>
      <c r="G363" s="582"/>
      <c r="H363" s="582"/>
      <c r="I363" s="582"/>
      <c r="J363" s="528">
        <v>9.2200000000000006</v>
      </c>
      <c r="K363" s="582"/>
      <c r="L363" s="528">
        <v>0.3</v>
      </c>
      <c r="M363" s="524">
        <v>10.92</v>
      </c>
      <c r="N363" s="748">
        <v>3.28</v>
      </c>
      <c r="AF363" s="734"/>
      <c r="AG363" s="499"/>
      <c r="AI363" s="499"/>
      <c r="AK363" s="509" t="s">
        <v>712</v>
      </c>
      <c r="AN363" s="499"/>
      <c r="AO363" s="764"/>
      <c r="AP363" s="764"/>
      <c r="AQ363" s="717"/>
      <c r="AR363" s="717"/>
      <c r="AS363" s="717"/>
      <c r="AT363" s="717"/>
      <c r="AU363" s="717"/>
      <c r="AV363" s="499"/>
      <c r="AX363" s="499"/>
    </row>
    <row r="364" spans="1:51" s="472" customFormat="1" ht="15" x14ac:dyDescent="0.25">
      <c r="A364" s="736"/>
      <c r="B364" s="508" t="s">
        <v>652</v>
      </c>
      <c r="C364" s="1300" t="s">
        <v>2515</v>
      </c>
      <c r="D364" s="1300"/>
      <c r="E364" s="1300"/>
      <c r="F364" s="737"/>
      <c r="G364" s="582"/>
      <c r="H364" s="582"/>
      <c r="I364" s="582"/>
      <c r="J364" s="528">
        <v>0.22</v>
      </c>
      <c r="K364" s="582"/>
      <c r="L364" s="528">
        <v>0.01</v>
      </c>
      <c r="M364" s="524">
        <v>27.32</v>
      </c>
      <c r="N364" s="748">
        <v>0.27</v>
      </c>
      <c r="AF364" s="734"/>
      <c r="AG364" s="499"/>
      <c r="AI364" s="499"/>
      <c r="AK364" s="509" t="s">
        <v>2515</v>
      </c>
      <c r="AN364" s="499"/>
      <c r="AO364" s="764"/>
      <c r="AP364" s="764"/>
      <c r="AQ364" s="717"/>
      <c r="AR364" s="717"/>
      <c r="AS364" s="717"/>
      <c r="AT364" s="717"/>
      <c r="AU364" s="717"/>
      <c r="AV364" s="499"/>
      <c r="AX364" s="499"/>
    </row>
    <row r="365" spans="1:51" s="472" customFormat="1" ht="15" x14ac:dyDescent="0.25">
      <c r="A365" s="736"/>
      <c r="B365" s="508" t="s">
        <v>232</v>
      </c>
      <c r="C365" s="1300" t="s">
        <v>844</v>
      </c>
      <c r="D365" s="1300"/>
      <c r="E365" s="1300"/>
      <c r="F365" s="737"/>
      <c r="G365" s="582"/>
      <c r="H365" s="582"/>
      <c r="I365" s="582"/>
      <c r="J365" s="528">
        <v>152.04</v>
      </c>
      <c r="K365" s="582"/>
      <c r="L365" s="528">
        <v>4.87</v>
      </c>
      <c r="M365" s="524">
        <v>7.72</v>
      </c>
      <c r="N365" s="748">
        <v>37.6</v>
      </c>
      <c r="AF365" s="734"/>
      <c r="AG365" s="499"/>
      <c r="AI365" s="499"/>
      <c r="AK365" s="509" t="s">
        <v>844</v>
      </c>
      <c r="AN365" s="499"/>
      <c r="AO365" s="764"/>
      <c r="AP365" s="764"/>
      <c r="AQ365" s="717"/>
      <c r="AR365" s="717"/>
      <c r="AS365" s="717"/>
      <c r="AT365" s="717"/>
      <c r="AU365" s="717"/>
      <c r="AV365" s="499"/>
      <c r="AX365" s="499"/>
    </row>
    <row r="366" spans="1:51" s="472" customFormat="1" ht="15" x14ac:dyDescent="0.25">
      <c r="A366" s="739"/>
      <c r="B366" s="508"/>
      <c r="C366" s="1300" t="s">
        <v>2539</v>
      </c>
      <c r="D366" s="1300"/>
      <c r="E366" s="1300"/>
      <c r="F366" s="737" t="s">
        <v>822</v>
      </c>
      <c r="G366" s="524">
        <v>5.31</v>
      </c>
      <c r="H366" s="582"/>
      <c r="I366" s="753">
        <v>0.16991999999999999</v>
      </c>
      <c r="J366" s="519"/>
      <c r="K366" s="582"/>
      <c r="L366" s="519"/>
      <c r="M366" s="582"/>
      <c r="N366" s="741"/>
      <c r="AF366" s="734"/>
      <c r="AG366" s="499"/>
      <c r="AI366" s="499"/>
      <c r="AL366" s="509" t="s">
        <v>2539</v>
      </c>
      <c r="AN366" s="499"/>
      <c r="AO366" s="764"/>
      <c r="AP366" s="764"/>
      <c r="AQ366" s="717"/>
      <c r="AR366" s="717"/>
      <c r="AS366" s="717"/>
      <c r="AT366" s="717"/>
      <c r="AU366" s="717"/>
      <c r="AV366" s="499"/>
      <c r="AX366" s="499"/>
    </row>
    <row r="367" spans="1:51" s="472" customFormat="1" ht="15" x14ac:dyDescent="0.25">
      <c r="A367" s="739"/>
      <c r="B367" s="508"/>
      <c r="C367" s="1300" t="s">
        <v>2516</v>
      </c>
      <c r="D367" s="1300"/>
      <c r="E367" s="1300"/>
      <c r="F367" s="737" t="s">
        <v>822</v>
      </c>
      <c r="G367" s="524">
        <v>0.02</v>
      </c>
      <c r="H367" s="582"/>
      <c r="I367" s="753">
        <v>6.4000000000000005E-4</v>
      </c>
      <c r="J367" s="519"/>
      <c r="K367" s="582"/>
      <c r="L367" s="519"/>
      <c r="M367" s="582"/>
      <c r="N367" s="741"/>
      <c r="AF367" s="734"/>
      <c r="AG367" s="499"/>
      <c r="AI367" s="499"/>
      <c r="AL367" s="509" t="s">
        <v>2516</v>
      </c>
      <c r="AN367" s="499"/>
      <c r="AO367" s="764"/>
      <c r="AP367" s="764"/>
      <c r="AQ367" s="717"/>
      <c r="AR367" s="717"/>
      <c r="AS367" s="717"/>
      <c r="AT367" s="717"/>
      <c r="AU367" s="717"/>
      <c r="AV367" s="499"/>
      <c r="AX367" s="499"/>
    </row>
    <row r="368" spans="1:51" s="472" customFormat="1" ht="15" x14ac:dyDescent="0.25">
      <c r="A368" s="736"/>
      <c r="B368" s="508"/>
      <c r="C368" s="1342" t="s">
        <v>2517</v>
      </c>
      <c r="D368" s="1342"/>
      <c r="E368" s="1342"/>
      <c r="F368" s="742"/>
      <c r="G368" s="581"/>
      <c r="H368" s="581"/>
      <c r="I368" s="581"/>
      <c r="J368" s="747">
        <v>217.81</v>
      </c>
      <c r="K368" s="581"/>
      <c r="L368" s="747">
        <v>6.98</v>
      </c>
      <c r="M368" s="581"/>
      <c r="N368" s="751">
        <v>90.33</v>
      </c>
      <c r="AF368" s="734"/>
      <c r="AG368" s="499"/>
      <c r="AI368" s="499"/>
      <c r="AM368" s="509" t="s">
        <v>2517</v>
      </c>
      <c r="AN368" s="499"/>
      <c r="AO368" s="764"/>
      <c r="AP368" s="764"/>
      <c r="AQ368" s="717"/>
      <c r="AR368" s="717"/>
      <c r="AS368" s="717"/>
      <c r="AT368" s="717"/>
      <c r="AU368" s="717"/>
      <c r="AV368" s="499"/>
      <c r="AX368" s="499"/>
    </row>
    <row r="369" spans="1:50" s="472" customFormat="1" ht="15" x14ac:dyDescent="0.25">
      <c r="A369" s="739"/>
      <c r="B369" s="508"/>
      <c r="C369" s="1300" t="s">
        <v>882</v>
      </c>
      <c r="D369" s="1300"/>
      <c r="E369" s="1300"/>
      <c r="F369" s="737"/>
      <c r="G369" s="582"/>
      <c r="H369" s="582"/>
      <c r="I369" s="582"/>
      <c r="J369" s="519"/>
      <c r="K369" s="582"/>
      <c r="L369" s="528">
        <v>1.82</v>
      </c>
      <c r="M369" s="582"/>
      <c r="N369" s="748">
        <v>49.72</v>
      </c>
      <c r="AF369" s="734"/>
      <c r="AG369" s="499"/>
      <c r="AI369" s="499"/>
      <c r="AL369" s="509" t="s">
        <v>882</v>
      </c>
      <c r="AN369" s="499"/>
      <c r="AO369" s="764"/>
      <c r="AP369" s="764"/>
      <c r="AQ369" s="717"/>
      <c r="AR369" s="717"/>
      <c r="AS369" s="717"/>
      <c r="AT369" s="717"/>
      <c r="AU369" s="717"/>
      <c r="AV369" s="499"/>
      <c r="AX369" s="499"/>
    </row>
    <row r="370" spans="1:50" s="472" customFormat="1" ht="23.25" x14ac:dyDescent="0.25">
      <c r="A370" s="739"/>
      <c r="B370" s="508" t="s">
        <v>2628</v>
      </c>
      <c r="C370" s="1300" t="s">
        <v>2629</v>
      </c>
      <c r="D370" s="1300"/>
      <c r="E370" s="1300"/>
      <c r="F370" s="737" t="s">
        <v>648</v>
      </c>
      <c r="G370" s="745">
        <v>94</v>
      </c>
      <c r="H370" s="582"/>
      <c r="I370" s="745">
        <v>94</v>
      </c>
      <c r="J370" s="519"/>
      <c r="K370" s="582"/>
      <c r="L370" s="528">
        <v>1.71</v>
      </c>
      <c r="M370" s="582"/>
      <c r="N370" s="748">
        <v>46.74</v>
      </c>
      <c r="AF370" s="734"/>
      <c r="AG370" s="499"/>
      <c r="AI370" s="499"/>
      <c r="AL370" s="509" t="s">
        <v>2629</v>
      </c>
      <c r="AN370" s="499"/>
      <c r="AO370" s="764"/>
      <c r="AP370" s="764"/>
      <c r="AQ370" s="717"/>
      <c r="AR370" s="717"/>
      <c r="AS370" s="717"/>
      <c r="AT370" s="717"/>
      <c r="AU370" s="717"/>
      <c r="AV370" s="499"/>
      <c r="AX370" s="499"/>
    </row>
    <row r="371" spans="1:50" s="472" customFormat="1" ht="23.25" x14ac:dyDescent="0.25">
      <c r="A371" s="739"/>
      <c r="B371" s="508" t="s">
        <v>2630</v>
      </c>
      <c r="C371" s="1300" t="s">
        <v>2631</v>
      </c>
      <c r="D371" s="1300"/>
      <c r="E371" s="1300"/>
      <c r="F371" s="737" t="s">
        <v>648</v>
      </c>
      <c r="G371" s="745">
        <v>51</v>
      </c>
      <c r="H371" s="582"/>
      <c r="I371" s="745">
        <v>51</v>
      </c>
      <c r="J371" s="519"/>
      <c r="K371" s="582"/>
      <c r="L371" s="528">
        <v>0.93</v>
      </c>
      <c r="M371" s="582"/>
      <c r="N371" s="748">
        <v>25.36</v>
      </c>
      <c r="AF371" s="734"/>
      <c r="AG371" s="499"/>
      <c r="AI371" s="499"/>
      <c r="AL371" s="509" t="s">
        <v>2631</v>
      </c>
      <c r="AN371" s="499"/>
      <c r="AO371" s="764"/>
      <c r="AP371" s="764"/>
      <c r="AQ371" s="717"/>
      <c r="AR371" s="717"/>
      <c r="AS371" s="717"/>
      <c r="AT371" s="717"/>
      <c r="AU371" s="717"/>
      <c r="AV371" s="499"/>
      <c r="AX371" s="499"/>
    </row>
    <row r="372" spans="1:50" s="472" customFormat="1" ht="15" x14ac:dyDescent="0.25">
      <c r="A372" s="544"/>
      <c r="B372" s="585"/>
      <c r="C372" s="1353" t="s">
        <v>887</v>
      </c>
      <c r="D372" s="1353"/>
      <c r="E372" s="1353"/>
      <c r="F372" s="501"/>
      <c r="G372" s="502"/>
      <c r="H372" s="502"/>
      <c r="I372" s="502"/>
      <c r="J372" s="505"/>
      <c r="K372" s="502"/>
      <c r="L372" s="545">
        <v>9.6199999999999992</v>
      </c>
      <c r="M372" s="581"/>
      <c r="N372" s="752">
        <v>162.43</v>
      </c>
      <c r="AF372" s="734"/>
      <c r="AG372" s="499"/>
      <c r="AI372" s="499"/>
      <c r="AN372" s="499" t="s">
        <v>887</v>
      </c>
      <c r="AO372" s="764"/>
      <c r="AP372" s="764"/>
      <c r="AQ372" s="717"/>
      <c r="AR372" s="717"/>
      <c r="AS372" s="717"/>
      <c r="AT372" s="717"/>
      <c r="AU372" s="717"/>
      <c r="AV372" s="499"/>
      <c r="AX372" s="499"/>
    </row>
    <row r="373" spans="1:50" s="472" customFormat="1" ht="23.25" x14ac:dyDescent="0.25">
      <c r="A373" s="500" t="s">
        <v>1103</v>
      </c>
      <c r="B373" s="586" t="s">
        <v>2632</v>
      </c>
      <c r="C373" s="1353" t="s">
        <v>2633</v>
      </c>
      <c r="D373" s="1353"/>
      <c r="E373" s="1353"/>
      <c r="F373" s="501" t="s">
        <v>2570</v>
      </c>
      <c r="G373" s="502">
        <v>3.2000000000000001E-2</v>
      </c>
      <c r="H373" s="503">
        <v>1</v>
      </c>
      <c r="I373" s="749">
        <v>3.2000000000000001E-2</v>
      </c>
      <c r="J373" s="505"/>
      <c r="K373" s="502"/>
      <c r="L373" s="505"/>
      <c r="M373" s="502"/>
      <c r="N373" s="506"/>
      <c r="AF373" s="734"/>
      <c r="AG373" s="499"/>
      <c r="AI373" s="499" t="s">
        <v>2633</v>
      </c>
      <c r="AN373" s="499"/>
      <c r="AO373" s="764"/>
      <c r="AP373" s="764"/>
      <c r="AQ373" s="717"/>
      <c r="AR373" s="717"/>
      <c r="AS373" s="717"/>
      <c r="AT373" s="717"/>
      <c r="AU373" s="717"/>
      <c r="AV373" s="499"/>
      <c r="AX373" s="499"/>
    </row>
    <row r="374" spans="1:50" s="472" customFormat="1" ht="15" x14ac:dyDescent="0.25">
      <c r="A374" s="736"/>
      <c r="B374" s="508" t="s">
        <v>190</v>
      </c>
      <c r="C374" s="1300" t="s">
        <v>2538</v>
      </c>
      <c r="D374" s="1300"/>
      <c r="E374" s="1300"/>
      <c r="F374" s="737"/>
      <c r="G374" s="582"/>
      <c r="H374" s="582"/>
      <c r="I374" s="582"/>
      <c r="J374" s="528">
        <v>22.86</v>
      </c>
      <c r="K374" s="582"/>
      <c r="L374" s="528">
        <v>0.73</v>
      </c>
      <c r="M374" s="524">
        <v>27.32</v>
      </c>
      <c r="N374" s="748">
        <v>19.940000000000001</v>
      </c>
      <c r="AF374" s="734"/>
      <c r="AG374" s="499"/>
      <c r="AI374" s="499"/>
      <c r="AK374" s="509" t="s">
        <v>2538</v>
      </c>
      <c r="AN374" s="499"/>
      <c r="AO374" s="764"/>
      <c r="AP374" s="764"/>
      <c r="AQ374" s="717"/>
      <c r="AR374" s="717"/>
      <c r="AS374" s="717"/>
      <c r="AT374" s="717"/>
      <c r="AU374" s="717"/>
      <c r="AV374" s="499"/>
      <c r="AX374" s="499"/>
    </row>
    <row r="375" spans="1:50" s="472" customFormat="1" ht="15" x14ac:dyDescent="0.25">
      <c r="A375" s="736"/>
      <c r="B375" s="508" t="s">
        <v>651</v>
      </c>
      <c r="C375" s="1300" t="s">
        <v>712</v>
      </c>
      <c r="D375" s="1300"/>
      <c r="E375" s="1300"/>
      <c r="F375" s="737"/>
      <c r="G375" s="582"/>
      <c r="H375" s="582"/>
      <c r="I375" s="582"/>
      <c r="J375" s="528">
        <v>6.66</v>
      </c>
      <c r="K375" s="582"/>
      <c r="L375" s="528">
        <v>0.21</v>
      </c>
      <c r="M375" s="524">
        <v>10.92</v>
      </c>
      <c r="N375" s="748">
        <v>2.29</v>
      </c>
      <c r="AF375" s="734"/>
      <c r="AG375" s="499"/>
      <c r="AI375" s="499"/>
      <c r="AK375" s="509" t="s">
        <v>712</v>
      </c>
      <c r="AN375" s="499"/>
      <c r="AO375" s="764"/>
      <c r="AP375" s="764"/>
      <c r="AQ375" s="717"/>
      <c r="AR375" s="717"/>
      <c r="AS375" s="717"/>
      <c r="AT375" s="717"/>
      <c r="AU375" s="717"/>
      <c r="AV375" s="499"/>
      <c r="AX375" s="499"/>
    </row>
    <row r="376" spans="1:50" s="472" customFormat="1" ht="15" x14ac:dyDescent="0.25">
      <c r="A376" s="736"/>
      <c r="B376" s="508" t="s">
        <v>652</v>
      </c>
      <c r="C376" s="1300" t="s">
        <v>2515</v>
      </c>
      <c r="D376" s="1300"/>
      <c r="E376" s="1300"/>
      <c r="F376" s="737"/>
      <c r="G376" s="582"/>
      <c r="H376" s="582"/>
      <c r="I376" s="582"/>
      <c r="J376" s="528">
        <v>0.33</v>
      </c>
      <c r="K376" s="582"/>
      <c r="L376" s="528">
        <v>0.01</v>
      </c>
      <c r="M376" s="524">
        <v>27.32</v>
      </c>
      <c r="N376" s="748">
        <v>0.27</v>
      </c>
      <c r="AF376" s="734"/>
      <c r="AG376" s="499"/>
      <c r="AI376" s="499"/>
      <c r="AK376" s="509" t="s">
        <v>2515</v>
      </c>
      <c r="AN376" s="499"/>
      <c r="AO376" s="764"/>
      <c r="AP376" s="764"/>
      <c r="AQ376" s="717"/>
      <c r="AR376" s="717"/>
      <c r="AS376" s="717"/>
      <c r="AT376" s="717"/>
      <c r="AU376" s="717"/>
      <c r="AV376" s="499"/>
      <c r="AX376" s="499"/>
    </row>
    <row r="377" spans="1:50" s="472" customFormat="1" ht="15" x14ac:dyDescent="0.25">
      <c r="A377" s="736"/>
      <c r="B377" s="508" t="s">
        <v>232</v>
      </c>
      <c r="C377" s="1300" t="s">
        <v>844</v>
      </c>
      <c r="D377" s="1300"/>
      <c r="E377" s="1300"/>
      <c r="F377" s="737"/>
      <c r="G377" s="582"/>
      <c r="H377" s="582"/>
      <c r="I377" s="582"/>
      <c r="J377" s="528">
        <v>543.84</v>
      </c>
      <c r="K377" s="582"/>
      <c r="L377" s="528">
        <v>17.399999999999999</v>
      </c>
      <c r="M377" s="524">
        <v>7.72</v>
      </c>
      <c r="N377" s="748">
        <v>134.33000000000001</v>
      </c>
      <c r="AF377" s="734"/>
      <c r="AG377" s="499"/>
      <c r="AI377" s="499"/>
      <c r="AK377" s="509" t="s">
        <v>844</v>
      </c>
      <c r="AN377" s="499"/>
      <c r="AO377" s="764"/>
      <c r="AP377" s="764"/>
      <c r="AQ377" s="717"/>
      <c r="AR377" s="717"/>
      <c r="AS377" s="717"/>
      <c r="AT377" s="717"/>
      <c r="AU377" s="717"/>
      <c r="AV377" s="499"/>
      <c r="AX377" s="499"/>
    </row>
    <row r="378" spans="1:50" s="472" customFormat="1" ht="15" x14ac:dyDescent="0.25">
      <c r="A378" s="739"/>
      <c r="B378" s="508"/>
      <c r="C378" s="1300" t="s">
        <v>2539</v>
      </c>
      <c r="D378" s="1300"/>
      <c r="E378" s="1300"/>
      <c r="F378" s="737" t="s">
        <v>822</v>
      </c>
      <c r="G378" s="524">
        <v>2.52</v>
      </c>
      <c r="H378" s="582"/>
      <c r="I378" s="753">
        <v>8.0640000000000003E-2</v>
      </c>
      <c r="J378" s="519"/>
      <c r="K378" s="582"/>
      <c r="L378" s="519"/>
      <c r="M378" s="582"/>
      <c r="N378" s="741"/>
      <c r="AF378" s="734"/>
      <c r="AG378" s="499"/>
      <c r="AI378" s="499"/>
      <c r="AL378" s="509" t="s">
        <v>2539</v>
      </c>
      <c r="AN378" s="499"/>
      <c r="AO378" s="764"/>
      <c r="AP378" s="764"/>
      <c r="AQ378" s="717"/>
      <c r="AR378" s="717"/>
      <c r="AS378" s="717"/>
      <c r="AT378" s="717"/>
      <c r="AU378" s="717"/>
      <c r="AV378" s="499"/>
      <c r="AX378" s="499"/>
    </row>
    <row r="379" spans="1:50" s="472" customFormat="1" ht="15" x14ac:dyDescent="0.25">
      <c r="A379" s="739"/>
      <c r="B379" s="508"/>
      <c r="C379" s="1300" t="s">
        <v>2516</v>
      </c>
      <c r="D379" s="1300"/>
      <c r="E379" s="1300"/>
      <c r="F379" s="737" t="s">
        <v>822</v>
      </c>
      <c r="G379" s="524">
        <v>0.03</v>
      </c>
      <c r="H379" s="582"/>
      <c r="I379" s="753">
        <v>9.6000000000000002E-4</v>
      </c>
      <c r="J379" s="519"/>
      <c r="K379" s="582"/>
      <c r="L379" s="519"/>
      <c r="M379" s="582"/>
      <c r="N379" s="741"/>
      <c r="AF379" s="734"/>
      <c r="AG379" s="499"/>
      <c r="AI379" s="499"/>
      <c r="AL379" s="509" t="s">
        <v>2516</v>
      </c>
      <c r="AN379" s="499"/>
      <c r="AO379" s="764"/>
      <c r="AP379" s="764"/>
      <c r="AQ379" s="717"/>
      <c r="AR379" s="717"/>
      <c r="AS379" s="717"/>
      <c r="AT379" s="717"/>
      <c r="AU379" s="717"/>
      <c r="AV379" s="499"/>
      <c r="AX379" s="499"/>
    </row>
    <row r="380" spans="1:50" s="472" customFormat="1" ht="15" x14ac:dyDescent="0.25">
      <c r="A380" s="736"/>
      <c r="B380" s="508"/>
      <c r="C380" s="1342" t="s">
        <v>2517</v>
      </c>
      <c r="D380" s="1342"/>
      <c r="E380" s="1342"/>
      <c r="F380" s="742"/>
      <c r="G380" s="581"/>
      <c r="H380" s="581"/>
      <c r="I380" s="581"/>
      <c r="J380" s="747">
        <v>573.36</v>
      </c>
      <c r="K380" s="581"/>
      <c r="L380" s="747">
        <v>18.34</v>
      </c>
      <c r="M380" s="581"/>
      <c r="N380" s="751">
        <v>156.56</v>
      </c>
      <c r="AF380" s="734"/>
      <c r="AG380" s="499"/>
      <c r="AI380" s="499"/>
      <c r="AM380" s="509" t="s">
        <v>2517</v>
      </c>
      <c r="AN380" s="499"/>
      <c r="AO380" s="764"/>
      <c r="AP380" s="764"/>
      <c r="AQ380" s="717"/>
      <c r="AR380" s="717"/>
      <c r="AS380" s="717"/>
      <c r="AT380" s="717"/>
      <c r="AU380" s="717"/>
      <c r="AV380" s="499"/>
      <c r="AX380" s="499"/>
    </row>
    <row r="381" spans="1:50" s="472" customFormat="1" ht="15" x14ac:dyDescent="0.25">
      <c r="A381" s="739"/>
      <c r="B381" s="508"/>
      <c r="C381" s="1300" t="s">
        <v>882</v>
      </c>
      <c r="D381" s="1300"/>
      <c r="E381" s="1300"/>
      <c r="F381" s="737"/>
      <c r="G381" s="582"/>
      <c r="H381" s="582"/>
      <c r="I381" s="582"/>
      <c r="J381" s="519"/>
      <c r="K381" s="582"/>
      <c r="L381" s="528">
        <v>0.74</v>
      </c>
      <c r="M381" s="582"/>
      <c r="N381" s="748">
        <v>20.21</v>
      </c>
      <c r="AF381" s="734"/>
      <c r="AG381" s="499"/>
      <c r="AI381" s="499"/>
      <c r="AL381" s="509" t="s">
        <v>882</v>
      </c>
      <c r="AN381" s="499"/>
      <c r="AO381" s="764"/>
      <c r="AP381" s="764"/>
      <c r="AQ381" s="717"/>
      <c r="AR381" s="717"/>
      <c r="AS381" s="717"/>
      <c r="AT381" s="717"/>
      <c r="AU381" s="717"/>
      <c r="AV381" s="499"/>
      <c r="AX381" s="499"/>
    </row>
    <row r="382" spans="1:50" s="472" customFormat="1" ht="23.25" x14ac:dyDescent="0.25">
      <c r="A382" s="739"/>
      <c r="B382" s="508" t="s">
        <v>2628</v>
      </c>
      <c r="C382" s="1300" t="s">
        <v>2629</v>
      </c>
      <c r="D382" s="1300"/>
      <c r="E382" s="1300"/>
      <c r="F382" s="737" t="s">
        <v>648</v>
      </c>
      <c r="G382" s="745">
        <v>94</v>
      </c>
      <c r="H382" s="582"/>
      <c r="I382" s="745">
        <v>94</v>
      </c>
      <c r="J382" s="519"/>
      <c r="K382" s="582"/>
      <c r="L382" s="528">
        <v>0.7</v>
      </c>
      <c r="M382" s="582"/>
      <c r="N382" s="748">
        <v>19</v>
      </c>
      <c r="AF382" s="734"/>
      <c r="AG382" s="499"/>
      <c r="AI382" s="499"/>
      <c r="AL382" s="509" t="s">
        <v>2629</v>
      </c>
      <c r="AN382" s="499"/>
      <c r="AO382" s="764"/>
      <c r="AP382" s="764"/>
      <c r="AQ382" s="717"/>
      <c r="AR382" s="717"/>
      <c r="AS382" s="717"/>
      <c r="AT382" s="717"/>
      <c r="AU382" s="717"/>
      <c r="AV382" s="499"/>
      <c r="AX382" s="499"/>
    </row>
    <row r="383" spans="1:50" s="472" customFormat="1" ht="23.25" x14ac:dyDescent="0.25">
      <c r="A383" s="739"/>
      <c r="B383" s="508" t="s">
        <v>2630</v>
      </c>
      <c r="C383" s="1300" t="s">
        <v>2631</v>
      </c>
      <c r="D383" s="1300"/>
      <c r="E383" s="1300"/>
      <c r="F383" s="737" t="s">
        <v>648</v>
      </c>
      <c r="G383" s="745">
        <v>51</v>
      </c>
      <c r="H383" s="582"/>
      <c r="I383" s="745">
        <v>51</v>
      </c>
      <c r="J383" s="519"/>
      <c r="K383" s="582"/>
      <c r="L383" s="528">
        <v>0.38</v>
      </c>
      <c r="M383" s="582"/>
      <c r="N383" s="748">
        <v>10.31</v>
      </c>
      <c r="AF383" s="734"/>
      <c r="AG383" s="499"/>
      <c r="AI383" s="499"/>
      <c r="AL383" s="509" t="s">
        <v>2631</v>
      </c>
      <c r="AN383" s="499"/>
      <c r="AO383" s="764"/>
      <c r="AP383" s="764"/>
      <c r="AQ383" s="717"/>
      <c r="AR383" s="717"/>
      <c r="AS383" s="717"/>
      <c r="AT383" s="717"/>
      <c r="AU383" s="717"/>
      <c r="AV383" s="499"/>
      <c r="AX383" s="499"/>
    </row>
    <row r="384" spans="1:50" s="472" customFormat="1" ht="15" x14ac:dyDescent="0.25">
      <c r="A384" s="544"/>
      <c r="B384" s="585"/>
      <c r="C384" s="1353" t="s">
        <v>887</v>
      </c>
      <c r="D384" s="1353"/>
      <c r="E384" s="1353"/>
      <c r="F384" s="501"/>
      <c r="G384" s="502"/>
      <c r="H384" s="502"/>
      <c r="I384" s="502"/>
      <c r="J384" s="505"/>
      <c r="K384" s="502"/>
      <c r="L384" s="545">
        <v>19.420000000000002</v>
      </c>
      <c r="M384" s="581"/>
      <c r="N384" s="752">
        <v>185.87</v>
      </c>
      <c r="AF384" s="734"/>
      <c r="AG384" s="499"/>
      <c r="AI384" s="499"/>
      <c r="AN384" s="499" t="s">
        <v>887</v>
      </c>
      <c r="AO384" s="764"/>
      <c r="AP384" s="764"/>
      <c r="AQ384" s="717"/>
      <c r="AR384" s="717"/>
      <c r="AS384" s="717"/>
      <c r="AT384" s="717"/>
      <c r="AU384" s="717"/>
      <c r="AV384" s="499"/>
      <c r="AX384" s="499"/>
    </row>
    <row r="385" spans="1:50" s="472" customFormat="1" ht="15" x14ac:dyDescent="0.25">
      <c r="A385" s="500" t="s">
        <v>1108</v>
      </c>
      <c r="B385" s="586" t="s">
        <v>2634</v>
      </c>
      <c r="C385" s="1353" t="s">
        <v>2635</v>
      </c>
      <c r="D385" s="1353"/>
      <c r="E385" s="1353"/>
      <c r="F385" s="501" t="s">
        <v>816</v>
      </c>
      <c r="G385" s="502">
        <v>-6.0800000000000003E-4</v>
      </c>
      <c r="H385" s="503">
        <v>1</v>
      </c>
      <c r="I385" s="771">
        <v>-6.0800000000000003E-4</v>
      </c>
      <c r="J385" s="542">
        <v>26640</v>
      </c>
      <c r="K385" s="502"/>
      <c r="L385" s="545">
        <v>-16.2</v>
      </c>
      <c r="M385" s="750">
        <v>7.72</v>
      </c>
      <c r="N385" s="752">
        <v>-125.06</v>
      </c>
      <c r="AF385" s="734"/>
      <c r="AG385" s="499"/>
      <c r="AI385" s="499" t="s">
        <v>2635</v>
      </c>
      <c r="AN385" s="499"/>
      <c r="AO385" s="764"/>
      <c r="AP385" s="764"/>
      <c r="AQ385" s="717"/>
      <c r="AR385" s="717"/>
      <c r="AS385" s="717"/>
      <c r="AT385" s="717"/>
      <c r="AU385" s="717"/>
      <c r="AV385" s="499"/>
      <c r="AX385" s="499"/>
    </row>
    <row r="386" spans="1:50" s="472" customFormat="1" ht="15" x14ac:dyDescent="0.25">
      <c r="A386" s="544"/>
      <c r="B386" s="585"/>
      <c r="C386" s="1353" t="s">
        <v>887</v>
      </c>
      <c r="D386" s="1353"/>
      <c r="E386" s="1353"/>
      <c r="F386" s="501"/>
      <c r="G386" s="502"/>
      <c r="H386" s="502"/>
      <c r="I386" s="502"/>
      <c r="J386" s="505"/>
      <c r="K386" s="502"/>
      <c r="L386" s="545">
        <v>-16.2</v>
      </c>
      <c r="M386" s="581"/>
      <c r="N386" s="752">
        <v>-125.06</v>
      </c>
      <c r="AF386" s="734"/>
      <c r="AG386" s="499"/>
      <c r="AI386" s="499"/>
      <c r="AN386" s="499" t="s">
        <v>887</v>
      </c>
      <c r="AO386" s="764"/>
      <c r="AP386" s="764"/>
      <c r="AQ386" s="717"/>
      <c r="AR386" s="717"/>
      <c r="AS386" s="717"/>
      <c r="AT386" s="717"/>
      <c r="AU386" s="717"/>
      <c r="AV386" s="499"/>
      <c r="AX386" s="499"/>
    </row>
    <row r="387" spans="1:50" s="472" customFormat="1" ht="15" x14ac:dyDescent="0.25">
      <c r="A387" s="500" t="s">
        <v>1113</v>
      </c>
      <c r="B387" s="586" t="s">
        <v>2636</v>
      </c>
      <c r="C387" s="1353" t="s">
        <v>2637</v>
      </c>
      <c r="D387" s="1353"/>
      <c r="E387" s="1353"/>
      <c r="F387" s="501" t="s">
        <v>816</v>
      </c>
      <c r="G387" s="502">
        <v>6.0800000000000003E-4</v>
      </c>
      <c r="H387" s="503">
        <v>1</v>
      </c>
      <c r="I387" s="771">
        <v>6.0800000000000003E-4</v>
      </c>
      <c r="J387" s="542">
        <v>29335.67</v>
      </c>
      <c r="K387" s="502"/>
      <c r="L387" s="545">
        <v>17.84</v>
      </c>
      <c r="M387" s="750">
        <v>7.72</v>
      </c>
      <c r="N387" s="752">
        <v>137.72</v>
      </c>
      <c r="AF387" s="734"/>
      <c r="AG387" s="499"/>
      <c r="AI387" s="499" t="s">
        <v>2637</v>
      </c>
      <c r="AN387" s="499"/>
      <c r="AO387" s="764"/>
      <c r="AP387" s="764"/>
      <c r="AQ387" s="717"/>
      <c r="AR387" s="717"/>
      <c r="AS387" s="717"/>
      <c r="AT387" s="717"/>
      <c r="AU387" s="717"/>
      <c r="AV387" s="499"/>
      <c r="AX387" s="499"/>
    </row>
    <row r="388" spans="1:50" s="472" customFormat="1" ht="15" x14ac:dyDescent="0.25">
      <c r="A388" s="544"/>
      <c r="B388" s="585"/>
      <c r="C388" s="1353" t="s">
        <v>887</v>
      </c>
      <c r="D388" s="1353"/>
      <c r="E388" s="1353"/>
      <c r="F388" s="501"/>
      <c r="G388" s="502"/>
      <c r="H388" s="502"/>
      <c r="I388" s="502"/>
      <c r="J388" s="505"/>
      <c r="K388" s="502"/>
      <c r="L388" s="545">
        <v>17.84</v>
      </c>
      <c r="M388" s="581"/>
      <c r="N388" s="752">
        <v>137.72</v>
      </c>
      <c r="AF388" s="734"/>
      <c r="AG388" s="499"/>
      <c r="AI388" s="499"/>
      <c r="AN388" s="499" t="s">
        <v>887</v>
      </c>
      <c r="AO388" s="764"/>
      <c r="AP388" s="764"/>
      <c r="AQ388" s="717"/>
      <c r="AR388" s="717"/>
      <c r="AS388" s="717"/>
      <c r="AT388" s="717"/>
      <c r="AU388" s="717"/>
      <c r="AV388" s="499"/>
      <c r="AX388" s="499"/>
    </row>
    <row r="389" spans="1:50" s="472" customFormat="1" ht="23.25" x14ac:dyDescent="0.25">
      <c r="A389" s="500" t="s">
        <v>1317</v>
      </c>
      <c r="B389" s="586" t="s">
        <v>2638</v>
      </c>
      <c r="C389" s="1353" t="s">
        <v>2639</v>
      </c>
      <c r="D389" s="1353"/>
      <c r="E389" s="1353"/>
      <c r="F389" s="501" t="s">
        <v>2603</v>
      </c>
      <c r="G389" s="502">
        <v>5.04</v>
      </c>
      <c r="H389" s="503">
        <v>1</v>
      </c>
      <c r="I389" s="750">
        <v>5.04</v>
      </c>
      <c r="J389" s="505"/>
      <c r="K389" s="502"/>
      <c r="L389" s="505"/>
      <c r="M389" s="502"/>
      <c r="N389" s="506"/>
      <c r="AF389" s="734"/>
      <c r="AG389" s="499"/>
      <c r="AI389" s="499" t="s">
        <v>2639</v>
      </c>
      <c r="AN389" s="499"/>
      <c r="AO389" s="764"/>
      <c r="AP389" s="764"/>
      <c r="AQ389" s="717"/>
      <c r="AR389" s="717"/>
      <c r="AS389" s="717"/>
      <c r="AT389" s="717"/>
      <c r="AU389" s="717"/>
      <c r="AV389" s="499"/>
      <c r="AX389" s="499"/>
    </row>
    <row r="390" spans="1:50" s="472" customFormat="1" ht="33.75" x14ac:dyDescent="0.25">
      <c r="A390" s="507"/>
      <c r="B390" s="508" t="s">
        <v>1670</v>
      </c>
      <c r="C390" s="1340" t="s">
        <v>1671</v>
      </c>
      <c r="D390" s="1340"/>
      <c r="E390" s="1340"/>
      <c r="F390" s="1340"/>
      <c r="G390" s="1340"/>
      <c r="H390" s="1340"/>
      <c r="I390" s="1340"/>
      <c r="J390" s="1340"/>
      <c r="K390" s="1340"/>
      <c r="L390" s="1340"/>
      <c r="M390" s="1340"/>
      <c r="N390" s="1341"/>
      <c r="AF390" s="734"/>
      <c r="AG390" s="499"/>
      <c r="AI390" s="499"/>
      <c r="AJ390" s="509" t="s">
        <v>1671</v>
      </c>
      <c r="AN390" s="499"/>
      <c r="AO390" s="764"/>
      <c r="AP390" s="764"/>
      <c r="AQ390" s="717"/>
      <c r="AR390" s="717"/>
      <c r="AS390" s="717"/>
      <c r="AT390" s="717"/>
      <c r="AU390" s="717"/>
      <c r="AV390" s="499"/>
      <c r="AX390" s="499"/>
    </row>
    <row r="391" spans="1:50" s="472" customFormat="1" ht="15" x14ac:dyDescent="0.25">
      <c r="A391" s="736"/>
      <c r="B391" s="508" t="s">
        <v>190</v>
      </c>
      <c r="C391" s="1300" t="s">
        <v>2538</v>
      </c>
      <c r="D391" s="1300"/>
      <c r="E391" s="1300"/>
      <c r="F391" s="737"/>
      <c r="G391" s="582"/>
      <c r="H391" s="582"/>
      <c r="I391" s="582"/>
      <c r="J391" s="528">
        <v>971.62</v>
      </c>
      <c r="K391" s="529">
        <v>1.5</v>
      </c>
      <c r="L391" s="523">
        <v>7345.45</v>
      </c>
      <c r="M391" s="524">
        <v>27.32</v>
      </c>
      <c r="N391" s="738">
        <v>200677.69</v>
      </c>
      <c r="AF391" s="734"/>
      <c r="AG391" s="499"/>
      <c r="AI391" s="499"/>
      <c r="AK391" s="509" t="s">
        <v>2538</v>
      </c>
      <c r="AN391" s="499"/>
      <c r="AO391" s="764"/>
      <c r="AP391" s="764"/>
      <c r="AQ391" s="717"/>
      <c r="AR391" s="717"/>
      <c r="AS391" s="717"/>
      <c r="AT391" s="717"/>
      <c r="AU391" s="717"/>
      <c r="AV391" s="499"/>
      <c r="AX391" s="499"/>
    </row>
    <row r="392" spans="1:50" s="472" customFormat="1" ht="15" x14ac:dyDescent="0.25">
      <c r="A392" s="736"/>
      <c r="B392" s="508" t="s">
        <v>651</v>
      </c>
      <c r="C392" s="1300" t="s">
        <v>712</v>
      </c>
      <c r="D392" s="1300"/>
      <c r="E392" s="1300"/>
      <c r="F392" s="737"/>
      <c r="G392" s="582"/>
      <c r="H392" s="582"/>
      <c r="I392" s="582"/>
      <c r="J392" s="523">
        <v>4263.16</v>
      </c>
      <c r="K392" s="529">
        <v>1.5</v>
      </c>
      <c r="L392" s="523">
        <v>32229.49</v>
      </c>
      <c r="M392" s="524">
        <v>10.92</v>
      </c>
      <c r="N392" s="738">
        <v>351946.03</v>
      </c>
      <c r="AF392" s="734"/>
      <c r="AG392" s="499"/>
      <c r="AI392" s="499"/>
      <c r="AK392" s="509" t="s">
        <v>712</v>
      </c>
      <c r="AN392" s="499"/>
      <c r="AO392" s="764"/>
      <c r="AP392" s="764"/>
      <c r="AQ392" s="717"/>
      <c r="AR392" s="717"/>
      <c r="AS392" s="717"/>
      <c r="AT392" s="717"/>
      <c r="AU392" s="717"/>
      <c r="AV392" s="499"/>
      <c r="AX392" s="499"/>
    </row>
    <row r="393" spans="1:50" s="472" customFormat="1" ht="15" x14ac:dyDescent="0.25">
      <c r="A393" s="736"/>
      <c r="B393" s="508" t="s">
        <v>652</v>
      </c>
      <c r="C393" s="1300" t="s">
        <v>2515</v>
      </c>
      <c r="D393" s="1300"/>
      <c r="E393" s="1300"/>
      <c r="F393" s="737"/>
      <c r="G393" s="582"/>
      <c r="H393" s="582"/>
      <c r="I393" s="582"/>
      <c r="J393" s="528">
        <v>591.01</v>
      </c>
      <c r="K393" s="529">
        <v>1.5</v>
      </c>
      <c r="L393" s="523">
        <v>4468.04</v>
      </c>
      <c r="M393" s="524">
        <v>27.32</v>
      </c>
      <c r="N393" s="738">
        <v>122066.85</v>
      </c>
      <c r="AF393" s="734"/>
      <c r="AG393" s="499"/>
      <c r="AI393" s="499"/>
      <c r="AK393" s="509" t="s">
        <v>2515</v>
      </c>
      <c r="AN393" s="499"/>
      <c r="AO393" s="764"/>
      <c r="AP393" s="764"/>
      <c r="AQ393" s="717"/>
      <c r="AR393" s="717"/>
      <c r="AS393" s="717"/>
      <c r="AT393" s="717"/>
      <c r="AU393" s="717"/>
      <c r="AV393" s="499"/>
      <c r="AX393" s="499"/>
    </row>
    <row r="394" spans="1:50" s="472" customFormat="1" ht="15" x14ac:dyDescent="0.25">
      <c r="A394" s="736"/>
      <c r="B394" s="508" t="s">
        <v>232</v>
      </c>
      <c r="C394" s="1300" t="s">
        <v>844</v>
      </c>
      <c r="D394" s="1300"/>
      <c r="E394" s="1300"/>
      <c r="F394" s="737"/>
      <c r="G394" s="582"/>
      <c r="H394" s="582"/>
      <c r="I394" s="582"/>
      <c r="J394" s="523">
        <v>21384.97</v>
      </c>
      <c r="K394" s="582"/>
      <c r="L394" s="523">
        <v>6027.69</v>
      </c>
      <c r="M394" s="524">
        <v>7.72</v>
      </c>
      <c r="N394" s="738">
        <v>46533.77</v>
      </c>
      <c r="AF394" s="734"/>
      <c r="AG394" s="499"/>
      <c r="AI394" s="499"/>
      <c r="AK394" s="509" t="s">
        <v>844</v>
      </c>
      <c r="AN394" s="499"/>
      <c r="AO394" s="764"/>
      <c r="AP394" s="764"/>
      <c r="AQ394" s="717"/>
      <c r="AR394" s="717"/>
      <c r="AS394" s="717"/>
      <c r="AT394" s="717"/>
      <c r="AU394" s="717"/>
      <c r="AV394" s="499"/>
      <c r="AX394" s="499"/>
    </row>
    <row r="395" spans="1:50" s="472" customFormat="1" ht="15" x14ac:dyDescent="0.25">
      <c r="A395" s="739"/>
      <c r="B395" s="508"/>
      <c r="C395" s="1300" t="s">
        <v>2539</v>
      </c>
      <c r="D395" s="1300"/>
      <c r="E395" s="1300"/>
      <c r="F395" s="737" t="s">
        <v>822</v>
      </c>
      <c r="G395" s="745">
        <v>101</v>
      </c>
      <c r="H395" s="529">
        <v>1.5</v>
      </c>
      <c r="I395" s="524">
        <v>763.56</v>
      </c>
      <c r="J395" s="519"/>
      <c r="K395" s="582"/>
      <c r="L395" s="519"/>
      <c r="M395" s="582"/>
      <c r="N395" s="741"/>
      <c r="AF395" s="734"/>
      <c r="AG395" s="499"/>
      <c r="AI395" s="499"/>
      <c r="AL395" s="509" t="s">
        <v>2539</v>
      </c>
      <c r="AN395" s="499"/>
      <c r="AO395" s="764"/>
      <c r="AP395" s="764"/>
      <c r="AQ395" s="717"/>
      <c r="AR395" s="717"/>
      <c r="AS395" s="717"/>
      <c r="AT395" s="717"/>
      <c r="AU395" s="717"/>
      <c r="AV395" s="499"/>
      <c r="AX395" s="499"/>
    </row>
    <row r="396" spans="1:50" s="472" customFormat="1" ht="15" x14ac:dyDescent="0.25">
      <c r="A396" s="739"/>
      <c r="B396" s="508"/>
      <c r="C396" s="1300" t="s">
        <v>2516</v>
      </c>
      <c r="D396" s="1300"/>
      <c r="E396" s="1300"/>
      <c r="F396" s="737" t="s">
        <v>822</v>
      </c>
      <c r="G396" s="524">
        <v>43.84</v>
      </c>
      <c r="H396" s="529">
        <v>1.5</v>
      </c>
      <c r="I396" s="770">
        <v>331.43040000000002</v>
      </c>
      <c r="J396" s="519"/>
      <c r="K396" s="582"/>
      <c r="L396" s="519"/>
      <c r="M396" s="582"/>
      <c r="N396" s="741"/>
      <c r="AF396" s="734"/>
      <c r="AG396" s="499"/>
      <c r="AI396" s="499"/>
      <c r="AL396" s="509" t="s">
        <v>2516</v>
      </c>
      <c r="AN396" s="499"/>
      <c r="AO396" s="764"/>
      <c r="AP396" s="764"/>
      <c r="AQ396" s="717"/>
      <c r="AR396" s="717"/>
      <c r="AS396" s="717"/>
      <c r="AT396" s="717"/>
      <c r="AU396" s="717"/>
      <c r="AV396" s="499"/>
      <c r="AX396" s="499"/>
    </row>
    <row r="397" spans="1:50" s="472" customFormat="1" ht="15" x14ac:dyDescent="0.25">
      <c r="A397" s="736"/>
      <c r="B397" s="508"/>
      <c r="C397" s="1342" t="s">
        <v>2517</v>
      </c>
      <c r="D397" s="1342"/>
      <c r="E397" s="1342"/>
      <c r="F397" s="742"/>
      <c r="G397" s="581"/>
      <c r="H397" s="581"/>
      <c r="I397" s="581"/>
      <c r="J397" s="743">
        <v>6430.75</v>
      </c>
      <c r="K397" s="581"/>
      <c r="L397" s="743">
        <v>45602.63</v>
      </c>
      <c r="M397" s="581"/>
      <c r="N397" s="744">
        <v>599157.49</v>
      </c>
      <c r="AF397" s="734"/>
      <c r="AG397" s="499"/>
      <c r="AI397" s="499"/>
      <c r="AM397" s="509" t="s">
        <v>2517</v>
      </c>
      <c r="AN397" s="499"/>
      <c r="AO397" s="764"/>
      <c r="AP397" s="764"/>
      <c r="AQ397" s="717"/>
      <c r="AR397" s="717"/>
      <c r="AS397" s="717"/>
      <c r="AT397" s="717"/>
      <c r="AU397" s="717"/>
      <c r="AV397" s="499"/>
      <c r="AX397" s="499"/>
    </row>
    <row r="398" spans="1:50" s="472" customFormat="1" ht="15" x14ac:dyDescent="0.25">
      <c r="A398" s="739"/>
      <c r="B398" s="508"/>
      <c r="C398" s="1300" t="s">
        <v>882</v>
      </c>
      <c r="D398" s="1300"/>
      <c r="E398" s="1300"/>
      <c r="F398" s="737"/>
      <c r="G398" s="582"/>
      <c r="H398" s="582"/>
      <c r="I398" s="582"/>
      <c r="J398" s="519"/>
      <c r="K398" s="582"/>
      <c r="L398" s="523">
        <v>11813.49</v>
      </c>
      <c r="M398" s="582"/>
      <c r="N398" s="738">
        <v>322744.53999999998</v>
      </c>
      <c r="AF398" s="734"/>
      <c r="AG398" s="499"/>
      <c r="AI398" s="499"/>
      <c r="AL398" s="509" t="s">
        <v>882</v>
      </c>
      <c r="AN398" s="499"/>
      <c r="AO398" s="764"/>
      <c r="AP398" s="764"/>
      <c r="AQ398" s="717"/>
      <c r="AR398" s="717"/>
      <c r="AS398" s="717"/>
      <c r="AT398" s="717"/>
      <c r="AU398" s="717"/>
      <c r="AV398" s="499"/>
      <c r="AX398" s="499"/>
    </row>
    <row r="399" spans="1:50" s="472" customFormat="1" ht="15" x14ac:dyDescent="0.25">
      <c r="A399" s="739"/>
      <c r="B399" s="508" t="s">
        <v>2640</v>
      </c>
      <c r="C399" s="1300" t="s">
        <v>2641</v>
      </c>
      <c r="D399" s="1300"/>
      <c r="E399" s="1300"/>
      <c r="F399" s="737" t="s">
        <v>648</v>
      </c>
      <c r="G399" s="745">
        <v>94</v>
      </c>
      <c r="H399" s="582"/>
      <c r="I399" s="745">
        <v>94</v>
      </c>
      <c r="J399" s="519"/>
      <c r="K399" s="582"/>
      <c r="L399" s="523">
        <v>11104.68</v>
      </c>
      <c r="M399" s="582"/>
      <c r="N399" s="738">
        <v>303379.87</v>
      </c>
      <c r="AF399" s="734"/>
      <c r="AG399" s="499"/>
      <c r="AI399" s="499"/>
      <c r="AL399" s="509" t="s">
        <v>2641</v>
      </c>
      <c r="AN399" s="499"/>
      <c r="AO399" s="764"/>
      <c r="AP399" s="764"/>
      <c r="AQ399" s="717"/>
      <c r="AR399" s="717"/>
      <c r="AS399" s="717"/>
      <c r="AT399" s="717"/>
      <c r="AU399" s="717"/>
      <c r="AV399" s="499"/>
      <c r="AX399" s="499"/>
    </row>
    <row r="400" spans="1:50" s="472" customFormat="1" ht="15" x14ac:dyDescent="0.25">
      <c r="A400" s="739"/>
      <c r="B400" s="508" t="s">
        <v>2642</v>
      </c>
      <c r="C400" s="1300" t="s">
        <v>2643</v>
      </c>
      <c r="D400" s="1300"/>
      <c r="E400" s="1300"/>
      <c r="F400" s="737" t="s">
        <v>648</v>
      </c>
      <c r="G400" s="745">
        <v>52</v>
      </c>
      <c r="H400" s="582"/>
      <c r="I400" s="745">
        <v>52</v>
      </c>
      <c r="J400" s="519"/>
      <c r="K400" s="582"/>
      <c r="L400" s="523">
        <v>6143.01</v>
      </c>
      <c r="M400" s="582"/>
      <c r="N400" s="738">
        <v>167827.16</v>
      </c>
      <c r="AF400" s="734"/>
      <c r="AG400" s="499"/>
      <c r="AI400" s="499"/>
      <c r="AL400" s="509" t="s">
        <v>2643</v>
      </c>
      <c r="AN400" s="499"/>
      <c r="AO400" s="764"/>
      <c r="AP400" s="764"/>
      <c r="AQ400" s="717"/>
      <c r="AR400" s="717"/>
      <c r="AS400" s="717"/>
      <c r="AT400" s="717"/>
      <c r="AU400" s="717"/>
      <c r="AV400" s="499"/>
      <c r="AX400" s="499"/>
    </row>
    <row r="401" spans="1:50" s="472" customFormat="1" ht="15" x14ac:dyDescent="0.25">
      <c r="A401" s="544"/>
      <c r="B401" s="585"/>
      <c r="C401" s="1353" t="s">
        <v>887</v>
      </c>
      <c r="D401" s="1353"/>
      <c r="E401" s="1353"/>
      <c r="F401" s="501"/>
      <c r="G401" s="502"/>
      <c r="H401" s="502"/>
      <c r="I401" s="502"/>
      <c r="J401" s="505"/>
      <c r="K401" s="502"/>
      <c r="L401" s="542">
        <v>62850.32</v>
      </c>
      <c r="M401" s="581"/>
      <c r="N401" s="543">
        <v>1070364.52</v>
      </c>
      <c r="AF401" s="734"/>
      <c r="AG401" s="499"/>
      <c r="AI401" s="499"/>
      <c r="AN401" s="499" t="s">
        <v>887</v>
      </c>
      <c r="AO401" s="764"/>
      <c r="AP401" s="764"/>
      <c r="AQ401" s="717"/>
      <c r="AR401" s="717"/>
      <c r="AS401" s="717"/>
      <c r="AT401" s="717"/>
      <c r="AU401" s="717"/>
      <c r="AV401" s="499"/>
      <c r="AX401" s="499"/>
    </row>
    <row r="402" spans="1:50" s="472" customFormat="1" ht="34.5" x14ac:dyDescent="0.25">
      <c r="A402" s="500" t="s">
        <v>1321</v>
      </c>
      <c r="B402" s="586" t="s">
        <v>2644</v>
      </c>
      <c r="C402" s="1353" t="s">
        <v>2645</v>
      </c>
      <c r="D402" s="1353"/>
      <c r="E402" s="1353"/>
      <c r="F402" s="501" t="s">
        <v>816</v>
      </c>
      <c r="G402" s="502">
        <v>36.96</v>
      </c>
      <c r="H402" s="503">
        <v>1</v>
      </c>
      <c r="I402" s="750">
        <v>36.96</v>
      </c>
      <c r="J402" s="545">
        <v>480</v>
      </c>
      <c r="K402" s="502"/>
      <c r="L402" s="542">
        <v>17740.8</v>
      </c>
      <c r="M402" s="750">
        <v>7.72</v>
      </c>
      <c r="N402" s="543">
        <v>136958.98000000001</v>
      </c>
      <c r="AF402" s="734"/>
      <c r="AG402" s="499"/>
      <c r="AI402" s="499" t="s">
        <v>2645</v>
      </c>
      <c r="AN402" s="499"/>
      <c r="AO402" s="764"/>
      <c r="AP402" s="764"/>
      <c r="AQ402" s="717"/>
      <c r="AR402" s="717"/>
      <c r="AS402" s="717"/>
      <c r="AT402" s="717"/>
      <c r="AU402" s="717"/>
      <c r="AV402" s="499"/>
      <c r="AX402" s="499"/>
    </row>
    <row r="403" spans="1:50" s="472" customFormat="1" ht="15" x14ac:dyDescent="0.25">
      <c r="A403" s="544"/>
      <c r="B403" s="585"/>
      <c r="C403" s="1353" t="s">
        <v>887</v>
      </c>
      <c r="D403" s="1353"/>
      <c r="E403" s="1353"/>
      <c r="F403" s="501"/>
      <c r="G403" s="502"/>
      <c r="H403" s="502"/>
      <c r="I403" s="502"/>
      <c r="J403" s="505"/>
      <c r="K403" s="502"/>
      <c r="L403" s="542">
        <v>17740.8</v>
      </c>
      <c r="M403" s="581"/>
      <c r="N403" s="543">
        <v>136958.98000000001</v>
      </c>
      <c r="AF403" s="734"/>
      <c r="AG403" s="499"/>
      <c r="AI403" s="499"/>
      <c r="AN403" s="499" t="s">
        <v>887</v>
      </c>
      <c r="AO403" s="764"/>
      <c r="AP403" s="764"/>
      <c r="AQ403" s="717"/>
      <c r="AR403" s="717"/>
      <c r="AS403" s="717"/>
      <c r="AT403" s="717"/>
      <c r="AU403" s="717"/>
      <c r="AV403" s="499"/>
      <c r="AX403" s="499"/>
    </row>
    <row r="404" spans="1:50" s="472" customFormat="1" ht="15" x14ac:dyDescent="0.25">
      <c r="A404" s="500" t="s">
        <v>1324</v>
      </c>
      <c r="B404" s="586" t="s">
        <v>2646</v>
      </c>
      <c r="C404" s="1353" t="s">
        <v>2647</v>
      </c>
      <c r="D404" s="1353"/>
      <c r="E404" s="1353"/>
      <c r="F404" s="501" t="s">
        <v>850</v>
      </c>
      <c r="G404" s="502">
        <v>1120</v>
      </c>
      <c r="H404" s="503">
        <v>1</v>
      </c>
      <c r="I404" s="503">
        <v>1120</v>
      </c>
      <c r="J404" s="545">
        <v>3.85</v>
      </c>
      <c r="K404" s="502"/>
      <c r="L404" s="542">
        <v>4312</v>
      </c>
      <c r="M404" s="750">
        <v>7.72</v>
      </c>
      <c r="N404" s="543">
        <v>33288.639999999999</v>
      </c>
      <c r="AF404" s="734"/>
      <c r="AG404" s="499"/>
      <c r="AI404" s="499" t="s">
        <v>2647</v>
      </c>
      <c r="AN404" s="499"/>
      <c r="AO404" s="764"/>
      <c r="AP404" s="764"/>
      <c r="AQ404" s="717"/>
      <c r="AR404" s="717"/>
      <c r="AS404" s="717"/>
      <c r="AT404" s="717"/>
      <c r="AU404" s="717"/>
      <c r="AV404" s="499"/>
      <c r="AX404" s="499"/>
    </row>
    <row r="405" spans="1:50" s="472" customFormat="1" ht="15" x14ac:dyDescent="0.25">
      <c r="A405" s="544"/>
      <c r="B405" s="585"/>
      <c r="C405" s="1353" t="s">
        <v>887</v>
      </c>
      <c r="D405" s="1353"/>
      <c r="E405" s="1353"/>
      <c r="F405" s="501"/>
      <c r="G405" s="502"/>
      <c r="H405" s="502"/>
      <c r="I405" s="502"/>
      <c r="J405" s="505"/>
      <c r="K405" s="502"/>
      <c r="L405" s="542">
        <v>4312</v>
      </c>
      <c r="M405" s="581"/>
      <c r="N405" s="543">
        <v>33288.639999999999</v>
      </c>
      <c r="AF405" s="734"/>
      <c r="AG405" s="499"/>
      <c r="AI405" s="499"/>
      <c r="AN405" s="499" t="s">
        <v>887</v>
      </c>
      <c r="AO405" s="764"/>
      <c r="AP405" s="764"/>
      <c r="AQ405" s="717"/>
      <c r="AR405" s="717"/>
      <c r="AS405" s="717"/>
      <c r="AT405" s="717"/>
      <c r="AU405" s="717"/>
      <c r="AV405" s="499"/>
      <c r="AX405" s="499"/>
    </row>
    <row r="406" spans="1:50" s="472" customFormat="1" ht="15" x14ac:dyDescent="0.25">
      <c r="A406" s="500" t="s">
        <v>1327</v>
      </c>
      <c r="B406" s="586" t="s">
        <v>2648</v>
      </c>
      <c r="C406" s="1353" t="s">
        <v>2649</v>
      </c>
      <c r="D406" s="1353"/>
      <c r="E406" s="1353"/>
      <c r="F406" s="501" t="s">
        <v>847</v>
      </c>
      <c r="G406" s="502">
        <v>21.167999999999999</v>
      </c>
      <c r="H406" s="503">
        <v>1</v>
      </c>
      <c r="I406" s="749">
        <v>21.167999999999999</v>
      </c>
      <c r="J406" s="545">
        <v>2.44</v>
      </c>
      <c r="K406" s="502"/>
      <c r="L406" s="545">
        <v>51.65</v>
      </c>
      <c r="M406" s="750">
        <v>7.72</v>
      </c>
      <c r="N406" s="752">
        <v>398.74</v>
      </c>
      <c r="AF406" s="734"/>
      <c r="AG406" s="499"/>
      <c r="AI406" s="499" t="s">
        <v>2649</v>
      </c>
      <c r="AN406" s="499"/>
      <c r="AO406" s="764"/>
      <c r="AP406" s="764"/>
      <c r="AQ406" s="717"/>
      <c r="AR406" s="717"/>
      <c r="AS406" s="717"/>
      <c r="AT406" s="717"/>
      <c r="AU406" s="717"/>
      <c r="AV406" s="499"/>
      <c r="AX406" s="499"/>
    </row>
    <row r="407" spans="1:50" s="472" customFormat="1" ht="15" x14ac:dyDescent="0.25">
      <c r="A407" s="544"/>
      <c r="B407" s="585"/>
      <c r="C407" s="1353" t="s">
        <v>887</v>
      </c>
      <c r="D407" s="1353"/>
      <c r="E407" s="1353"/>
      <c r="F407" s="501"/>
      <c r="G407" s="502"/>
      <c r="H407" s="502"/>
      <c r="I407" s="502"/>
      <c r="J407" s="505"/>
      <c r="K407" s="502"/>
      <c r="L407" s="545">
        <v>51.65</v>
      </c>
      <c r="M407" s="581"/>
      <c r="N407" s="752">
        <v>398.74</v>
      </c>
      <c r="AF407" s="734"/>
      <c r="AG407" s="499"/>
      <c r="AI407" s="499"/>
      <c r="AN407" s="499" t="s">
        <v>887</v>
      </c>
      <c r="AO407" s="764"/>
      <c r="AP407" s="764"/>
      <c r="AQ407" s="717"/>
      <c r="AR407" s="717"/>
      <c r="AS407" s="717"/>
      <c r="AT407" s="717"/>
      <c r="AU407" s="717"/>
      <c r="AV407" s="499"/>
      <c r="AX407" s="499"/>
    </row>
    <row r="408" spans="1:50" s="472" customFormat="1" ht="23.25" x14ac:dyDescent="0.25">
      <c r="A408" s="500" t="s">
        <v>1329</v>
      </c>
      <c r="B408" s="586" t="s">
        <v>2650</v>
      </c>
      <c r="C408" s="1353" t="s">
        <v>2651</v>
      </c>
      <c r="D408" s="1353"/>
      <c r="E408" s="1353"/>
      <c r="F408" s="501" t="s">
        <v>2652</v>
      </c>
      <c r="G408" s="502">
        <v>168</v>
      </c>
      <c r="H408" s="503">
        <v>1</v>
      </c>
      <c r="I408" s="503">
        <v>168</v>
      </c>
      <c r="J408" s="505"/>
      <c r="K408" s="502"/>
      <c r="L408" s="505"/>
      <c r="M408" s="502"/>
      <c r="N408" s="506"/>
      <c r="AF408" s="734"/>
      <c r="AG408" s="499"/>
      <c r="AI408" s="499" t="s">
        <v>2651</v>
      </c>
      <c r="AN408" s="499"/>
      <c r="AO408" s="764"/>
      <c r="AP408" s="764"/>
      <c r="AQ408" s="717"/>
      <c r="AR408" s="717"/>
      <c r="AS408" s="717"/>
      <c r="AT408" s="717"/>
      <c r="AU408" s="717"/>
      <c r="AV408" s="499"/>
      <c r="AX408" s="499"/>
    </row>
    <row r="409" spans="1:50" s="472" customFormat="1" ht="33.75" x14ac:dyDescent="0.25">
      <c r="A409" s="507"/>
      <c r="B409" s="508" t="s">
        <v>1670</v>
      </c>
      <c r="C409" s="1340" t="s">
        <v>1671</v>
      </c>
      <c r="D409" s="1340"/>
      <c r="E409" s="1340"/>
      <c r="F409" s="1340"/>
      <c r="G409" s="1340"/>
      <c r="H409" s="1340"/>
      <c r="I409" s="1340"/>
      <c r="J409" s="1340"/>
      <c r="K409" s="1340"/>
      <c r="L409" s="1340"/>
      <c r="M409" s="1340"/>
      <c r="N409" s="1341"/>
      <c r="AF409" s="734"/>
      <c r="AG409" s="499"/>
      <c r="AI409" s="499"/>
      <c r="AJ409" s="509" t="s">
        <v>1671</v>
      </c>
      <c r="AN409" s="499"/>
      <c r="AO409" s="764"/>
      <c r="AP409" s="764"/>
      <c r="AQ409" s="717"/>
      <c r="AR409" s="717"/>
      <c r="AS409" s="717"/>
      <c r="AT409" s="717"/>
      <c r="AU409" s="717"/>
      <c r="AV409" s="499"/>
      <c r="AX409" s="499"/>
    </row>
    <row r="410" spans="1:50" s="472" customFormat="1" ht="15" x14ac:dyDescent="0.25">
      <c r="A410" s="736"/>
      <c r="B410" s="508" t="s">
        <v>190</v>
      </c>
      <c r="C410" s="1300" t="s">
        <v>2538</v>
      </c>
      <c r="D410" s="1300"/>
      <c r="E410" s="1300"/>
      <c r="F410" s="737"/>
      <c r="G410" s="582"/>
      <c r="H410" s="582"/>
      <c r="I410" s="582"/>
      <c r="J410" s="528">
        <v>1.54</v>
      </c>
      <c r="K410" s="529">
        <v>1.5</v>
      </c>
      <c r="L410" s="528">
        <v>388.08</v>
      </c>
      <c r="M410" s="524">
        <v>27.32</v>
      </c>
      <c r="N410" s="738">
        <v>10602.35</v>
      </c>
      <c r="AF410" s="734"/>
      <c r="AG410" s="499"/>
      <c r="AI410" s="499"/>
      <c r="AK410" s="509" t="s">
        <v>2538</v>
      </c>
      <c r="AN410" s="499"/>
      <c r="AO410" s="764"/>
      <c r="AP410" s="764"/>
      <c r="AQ410" s="717"/>
      <c r="AR410" s="717"/>
      <c r="AS410" s="717"/>
      <c r="AT410" s="717"/>
      <c r="AU410" s="717"/>
      <c r="AV410" s="499"/>
      <c r="AX410" s="499"/>
    </row>
    <row r="411" spans="1:50" s="472" customFormat="1" ht="15" x14ac:dyDescent="0.25">
      <c r="A411" s="736"/>
      <c r="B411" s="508" t="s">
        <v>651</v>
      </c>
      <c r="C411" s="1300" t="s">
        <v>712</v>
      </c>
      <c r="D411" s="1300"/>
      <c r="E411" s="1300"/>
      <c r="F411" s="737"/>
      <c r="G411" s="582"/>
      <c r="H411" s="582"/>
      <c r="I411" s="582"/>
      <c r="J411" s="528">
        <v>1.49</v>
      </c>
      <c r="K411" s="529">
        <v>1.5</v>
      </c>
      <c r="L411" s="528">
        <v>375.48</v>
      </c>
      <c r="M411" s="524">
        <v>10.92</v>
      </c>
      <c r="N411" s="738">
        <v>4100.24</v>
      </c>
      <c r="AF411" s="734"/>
      <c r="AG411" s="499"/>
      <c r="AI411" s="499"/>
      <c r="AK411" s="509" t="s">
        <v>712</v>
      </c>
      <c r="AN411" s="499"/>
      <c r="AO411" s="764"/>
      <c r="AP411" s="764"/>
      <c r="AQ411" s="717"/>
      <c r="AR411" s="717"/>
      <c r="AS411" s="717"/>
      <c r="AT411" s="717"/>
      <c r="AU411" s="717"/>
      <c r="AV411" s="499"/>
      <c r="AX411" s="499"/>
    </row>
    <row r="412" spans="1:50" s="472" customFormat="1" ht="15" x14ac:dyDescent="0.25">
      <c r="A412" s="736"/>
      <c r="B412" s="508" t="s">
        <v>652</v>
      </c>
      <c r="C412" s="1300" t="s">
        <v>2515</v>
      </c>
      <c r="D412" s="1300"/>
      <c r="E412" s="1300"/>
      <c r="F412" s="737"/>
      <c r="G412" s="582"/>
      <c r="H412" s="582"/>
      <c r="I412" s="582"/>
      <c r="J412" s="528">
        <v>0.23</v>
      </c>
      <c r="K412" s="529">
        <v>1.5</v>
      </c>
      <c r="L412" s="528">
        <v>57.96</v>
      </c>
      <c r="M412" s="524">
        <v>27.32</v>
      </c>
      <c r="N412" s="738">
        <v>1583.47</v>
      </c>
      <c r="AF412" s="734"/>
      <c r="AG412" s="499"/>
      <c r="AI412" s="499"/>
      <c r="AK412" s="509" t="s">
        <v>2515</v>
      </c>
      <c r="AN412" s="499"/>
      <c r="AO412" s="764"/>
      <c r="AP412" s="764"/>
      <c r="AQ412" s="717"/>
      <c r="AR412" s="717"/>
      <c r="AS412" s="717"/>
      <c r="AT412" s="717"/>
      <c r="AU412" s="717"/>
      <c r="AV412" s="499"/>
      <c r="AX412" s="499"/>
    </row>
    <row r="413" spans="1:50" s="472" customFormat="1" ht="15" x14ac:dyDescent="0.25">
      <c r="A413" s="736"/>
      <c r="B413" s="508" t="s">
        <v>232</v>
      </c>
      <c r="C413" s="1300" t="s">
        <v>844</v>
      </c>
      <c r="D413" s="1300"/>
      <c r="E413" s="1300"/>
      <c r="F413" s="737"/>
      <c r="G413" s="582"/>
      <c r="H413" s="582"/>
      <c r="I413" s="582"/>
      <c r="J413" s="528">
        <v>1.1100000000000001</v>
      </c>
      <c r="K413" s="582"/>
      <c r="L413" s="528">
        <v>186.48</v>
      </c>
      <c r="M413" s="524">
        <v>7.72</v>
      </c>
      <c r="N413" s="738">
        <v>1439.63</v>
      </c>
      <c r="AF413" s="734"/>
      <c r="AG413" s="499"/>
      <c r="AI413" s="499"/>
      <c r="AK413" s="509" t="s">
        <v>844</v>
      </c>
      <c r="AN413" s="499"/>
      <c r="AO413" s="764"/>
      <c r="AP413" s="764"/>
      <c r="AQ413" s="717"/>
      <c r="AR413" s="717"/>
      <c r="AS413" s="717"/>
      <c r="AT413" s="717"/>
      <c r="AU413" s="717"/>
      <c r="AV413" s="499"/>
      <c r="AX413" s="499"/>
    </row>
    <row r="414" spans="1:50" s="472" customFormat="1" ht="15" x14ac:dyDescent="0.25">
      <c r="A414" s="739"/>
      <c r="B414" s="508"/>
      <c r="C414" s="1300" t="s">
        <v>2539</v>
      </c>
      <c r="D414" s="1300"/>
      <c r="E414" s="1300"/>
      <c r="F414" s="737" t="s">
        <v>822</v>
      </c>
      <c r="G414" s="524">
        <v>0.17</v>
      </c>
      <c r="H414" s="529">
        <v>1.5</v>
      </c>
      <c r="I414" s="524">
        <v>42.84</v>
      </c>
      <c r="J414" s="519"/>
      <c r="K414" s="582"/>
      <c r="L414" s="519"/>
      <c r="M414" s="582"/>
      <c r="N414" s="741"/>
      <c r="AF414" s="734"/>
      <c r="AG414" s="499"/>
      <c r="AI414" s="499"/>
      <c r="AL414" s="509" t="s">
        <v>2539</v>
      </c>
      <c r="AN414" s="499"/>
      <c r="AO414" s="764"/>
      <c r="AP414" s="764"/>
      <c r="AQ414" s="717"/>
      <c r="AR414" s="717"/>
      <c r="AS414" s="717"/>
      <c r="AT414" s="717"/>
      <c r="AU414" s="717"/>
      <c r="AV414" s="499"/>
      <c r="AX414" s="499"/>
    </row>
    <row r="415" spans="1:50" s="472" customFormat="1" ht="15" x14ac:dyDescent="0.25">
      <c r="A415" s="739"/>
      <c r="B415" s="508"/>
      <c r="C415" s="1300" t="s">
        <v>2516</v>
      </c>
      <c r="D415" s="1300"/>
      <c r="E415" s="1300"/>
      <c r="F415" s="737" t="s">
        <v>822</v>
      </c>
      <c r="G415" s="524">
        <v>0.02</v>
      </c>
      <c r="H415" s="529">
        <v>1.5</v>
      </c>
      <c r="I415" s="524">
        <v>5.04</v>
      </c>
      <c r="J415" s="519"/>
      <c r="K415" s="582"/>
      <c r="L415" s="519"/>
      <c r="M415" s="582"/>
      <c r="N415" s="741"/>
      <c r="AF415" s="734"/>
      <c r="AG415" s="499"/>
      <c r="AI415" s="499"/>
      <c r="AL415" s="509" t="s">
        <v>2516</v>
      </c>
      <c r="AN415" s="499"/>
      <c r="AO415" s="764"/>
      <c r="AP415" s="764"/>
      <c r="AQ415" s="717"/>
      <c r="AR415" s="717"/>
      <c r="AS415" s="717"/>
      <c r="AT415" s="717"/>
      <c r="AU415" s="717"/>
      <c r="AV415" s="499"/>
      <c r="AX415" s="499"/>
    </row>
    <row r="416" spans="1:50" s="472" customFormat="1" ht="15" x14ac:dyDescent="0.25">
      <c r="A416" s="736"/>
      <c r="B416" s="508"/>
      <c r="C416" s="1342" t="s">
        <v>2517</v>
      </c>
      <c r="D416" s="1342"/>
      <c r="E416" s="1342"/>
      <c r="F416" s="742"/>
      <c r="G416" s="581"/>
      <c r="H416" s="581"/>
      <c r="I416" s="581"/>
      <c r="J416" s="747">
        <v>4.1399999999999997</v>
      </c>
      <c r="K416" s="581"/>
      <c r="L416" s="747">
        <v>950.04</v>
      </c>
      <c r="M416" s="581"/>
      <c r="N416" s="744">
        <v>16142.22</v>
      </c>
      <c r="AF416" s="734"/>
      <c r="AG416" s="499"/>
      <c r="AI416" s="499"/>
      <c r="AM416" s="509" t="s">
        <v>2517</v>
      </c>
      <c r="AN416" s="499"/>
      <c r="AO416" s="764"/>
      <c r="AP416" s="764"/>
      <c r="AQ416" s="717"/>
      <c r="AR416" s="717"/>
      <c r="AS416" s="717"/>
      <c r="AT416" s="717"/>
      <c r="AU416" s="717"/>
      <c r="AV416" s="499"/>
      <c r="AX416" s="499"/>
    </row>
    <row r="417" spans="1:50" s="472" customFormat="1" ht="15" x14ac:dyDescent="0.25">
      <c r="A417" s="739"/>
      <c r="B417" s="508"/>
      <c r="C417" s="1300" t="s">
        <v>882</v>
      </c>
      <c r="D417" s="1300"/>
      <c r="E417" s="1300"/>
      <c r="F417" s="737"/>
      <c r="G417" s="582"/>
      <c r="H417" s="582"/>
      <c r="I417" s="582"/>
      <c r="J417" s="519"/>
      <c r="K417" s="582"/>
      <c r="L417" s="528">
        <v>446.04</v>
      </c>
      <c r="M417" s="582"/>
      <c r="N417" s="738">
        <v>12185.82</v>
      </c>
      <c r="AF417" s="734"/>
      <c r="AG417" s="499"/>
      <c r="AI417" s="499"/>
      <c r="AL417" s="509" t="s">
        <v>882</v>
      </c>
      <c r="AN417" s="499"/>
      <c r="AO417" s="764"/>
      <c r="AP417" s="764"/>
      <c r="AQ417" s="717"/>
      <c r="AR417" s="717"/>
      <c r="AS417" s="717"/>
      <c r="AT417" s="717"/>
      <c r="AU417" s="717"/>
      <c r="AV417" s="499"/>
      <c r="AX417" s="499"/>
    </row>
    <row r="418" spans="1:50" s="472" customFormat="1" ht="15" x14ac:dyDescent="0.25">
      <c r="A418" s="739"/>
      <c r="B418" s="508" t="s">
        <v>2604</v>
      </c>
      <c r="C418" s="1300" t="s">
        <v>2605</v>
      </c>
      <c r="D418" s="1300"/>
      <c r="E418" s="1300"/>
      <c r="F418" s="737" t="s">
        <v>648</v>
      </c>
      <c r="G418" s="745">
        <v>106</v>
      </c>
      <c r="H418" s="582"/>
      <c r="I418" s="745">
        <v>106</v>
      </c>
      <c r="J418" s="519"/>
      <c r="K418" s="582"/>
      <c r="L418" s="528">
        <v>472.8</v>
      </c>
      <c r="M418" s="582"/>
      <c r="N418" s="738">
        <v>12916.97</v>
      </c>
      <c r="AF418" s="734"/>
      <c r="AG418" s="499"/>
      <c r="AI418" s="499"/>
      <c r="AL418" s="509" t="s">
        <v>2605</v>
      </c>
      <c r="AN418" s="499"/>
      <c r="AO418" s="764"/>
      <c r="AP418" s="764"/>
      <c r="AQ418" s="717"/>
      <c r="AR418" s="717"/>
      <c r="AS418" s="717"/>
      <c r="AT418" s="717"/>
      <c r="AU418" s="717"/>
      <c r="AV418" s="499"/>
      <c r="AX418" s="499"/>
    </row>
    <row r="419" spans="1:50" s="472" customFormat="1" ht="15" x14ac:dyDescent="0.25">
      <c r="A419" s="739"/>
      <c r="B419" s="508" t="s">
        <v>2606</v>
      </c>
      <c r="C419" s="1300" t="s">
        <v>2607</v>
      </c>
      <c r="D419" s="1300"/>
      <c r="E419" s="1300"/>
      <c r="F419" s="737" t="s">
        <v>648</v>
      </c>
      <c r="G419" s="745">
        <v>45</v>
      </c>
      <c r="H419" s="582"/>
      <c r="I419" s="745">
        <v>45</v>
      </c>
      <c r="J419" s="519"/>
      <c r="K419" s="582"/>
      <c r="L419" s="528">
        <v>200.72</v>
      </c>
      <c r="M419" s="582"/>
      <c r="N419" s="738">
        <v>5483.62</v>
      </c>
      <c r="AF419" s="734"/>
      <c r="AG419" s="499"/>
      <c r="AI419" s="499"/>
      <c r="AL419" s="509" t="s">
        <v>2607</v>
      </c>
      <c r="AN419" s="499"/>
      <c r="AO419" s="764"/>
      <c r="AP419" s="764"/>
      <c r="AQ419" s="717"/>
      <c r="AR419" s="717"/>
      <c r="AS419" s="717"/>
      <c r="AT419" s="717"/>
      <c r="AU419" s="717"/>
      <c r="AV419" s="499"/>
      <c r="AX419" s="499"/>
    </row>
    <row r="420" spans="1:50" s="472" customFormat="1" ht="15" x14ac:dyDescent="0.25">
      <c r="A420" s="544"/>
      <c r="B420" s="585"/>
      <c r="C420" s="1353" t="s">
        <v>887</v>
      </c>
      <c r="D420" s="1353"/>
      <c r="E420" s="1353"/>
      <c r="F420" s="501"/>
      <c r="G420" s="502"/>
      <c r="H420" s="502"/>
      <c r="I420" s="502"/>
      <c r="J420" s="505"/>
      <c r="K420" s="502"/>
      <c r="L420" s="542">
        <v>1623.56</v>
      </c>
      <c r="M420" s="581"/>
      <c r="N420" s="543">
        <v>34542.81</v>
      </c>
      <c r="AF420" s="734"/>
      <c r="AG420" s="499"/>
      <c r="AI420" s="499"/>
      <c r="AN420" s="499" t="s">
        <v>887</v>
      </c>
      <c r="AO420" s="764"/>
      <c r="AP420" s="764"/>
      <c r="AQ420" s="717"/>
      <c r="AR420" s="717"/>
      <c r="AS420" s="717"/>
      <c r="AT420" s="717"/>
      <c r="AU420" s="717"/>
      <c r="AV420" s="499"/>
      <c r="AX420" s="499"/>
    </row>
    <row r="421" spans="1:50" s="472" customFormat="1" ht="15" x14ac:dyDescent="0.25">
      <c r="A421" s="1347" t="s">
        <v>2653</v>
      </c>
      <c r="B421" s="1348"/>
      <c r="C421" s="1348"/>
      <c r="D421" s="1348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9"/>
      <c r="AF421" s="734"/>
      <c r="AG421" s="499" t="s">
        <v>2653</v>
      </c>
      <c r="AI421" s="499"/>
      <c r="AN421" s="499"/>
      <c r="AO421" s="764"/>
      <c r="AP421" s="764"/>
      <c r="AQ421" s="717"/>
      <c r="AR421" s="717"/>
      <c r="AS421" s="717"/>
      <c r="AT421" s="717"/>
      <c r="AU421" s="717"/>
      <c r="AV421" s="499"/>
      <c r="AX421" s="499"/>
    </row>
    <row r="422" spans="1:50" s="472" customFormat="1" ht="23.25" x14ac:dyDescent="0.25">
      <c r="A422" s="500" t="s">
        <v>1331</v>
      </c>
      <c r="B422" s="586" t="s">
        <v>2584</v>
      </c>
      <c r="C422" s="1353" t="s">
        <v>2585</v>
      </c>
      <c r="D422" s="1353"/>
      <c r="E422" s="1353"/>
      <c r="F422" s="501" t="s">
        <v>847</v>
      </c>
      <c r="G422" s="502">
        <v>8.1199999999999992</v>
      </c>
      <c r="H422" s="503">
        <v>1</v>
      </c>
      <c r="I422" s="750">
        <v>8.1199999999999992</v>
      </c>
      <c r="J422" s="505"/>
      <c r="K422" s="502"/>
      <c r="L422" s="505"/>
      <c r="M422" s="502"/>
      <c r="N422" s="506"/>
      <c r="AF422" s="734"/>
      <c r="AG422" s="499"/>
      <c r="AI422" s="499" t="s">
        <v>2585</v>
      </c>
      <c r="AN422" s="499"/>
      <c r="AO422" s="764"/>
      <c r="AP422" s="764"/>
      <c r="AQ422" s="717"/>
      <c r="AR422" s="717"/>
      <c r="AS422" s="717"/>
      <c r="AT422" s="717"/>
      <c r="AU422" s="717"/>
      <c r="AV422" s="499"/>
      <c r="AX422" s="499"/>
    </row>
    <row r="423" spans="1:50" s="472" customFormat="1" ht="33.75" x14ac:dyDescent="0.25">
      <c r="A423" s="507"/>
      <c r="B423" s="508" t="s">
        <v>1670</v>
      </c>
      <c r="C423" s="1340" t="s">
        <v>1671</v>
      </c>
      <c r="D423" s="1340"/>
      <c r="E423" s="1340"/>
      <c r="F423" s="1340"/>
      <c r="G423" s="1340"/>
      <c r="H423" s="1340"/>
      <c r="I423" s="1340"/>
      <c r="J423" s="1340"/>
      <c r="K423" s="1340"/>
      <c r="L423" s="1340"/>
      <c r="M423" s="1340"/>
      <c r="N423" s="1341"/>
      <c r="AF423" s="734"/>
      <c r="AG423" s="499"/>
      <c r="AI423" s="499"/>
      <c r="AJ423" s="509" t="s">
        <v>1671</v>
      </c>
      <c r="AN423" s="499"/>
      <c r="AO423" s="764"/>
      <c r="AP423" s="764"/>
      <c r="AQ423" s="717"/>
      <c r="AR423" s="717"/>
      <c r="AS423" s="717"/>
      <c r="AT423" s="717"/>
      <c r="AU423" s="717"/>
      <c r="AV423" s="499"/>
      <c r="AX423" s="499"/>
    </row>
    <row r="424" spans="1:50" s="472" customFormat="1" ht="15" x14ac:dyDescent="0.25">
      <c r="A424" s="736"/>
      <c r="B424" s="508" t="s">
        <v>190</v>
      </c>
      <c r="C424" s="1300" t="s">
        <v>2538</v>
      </c>
      <c r="D424" s="1300"/>
      <c r="E424" s="1300"/>
      <c r="F424" s="737"/>
      <c r="G424" s="582"/>
      <c r="H424" s="582"/>
      <c r="I424" s="582"/>
      <c r="J424" s="528">
        <v>6.75</v>
      </c>
      <c r="K424" s="529">
        <v>1.5</v>
      </c>
      <c r="L424" s="528">
        <v>82.22</v>
      </c>
      <c r="M424" s="524">
        <v>27.32</v>
      </c>
      <c r="N424" s="738">
        <v>2246.25</v>
      </c>
      <c r="AF424" s="734"/>
      <c r="AG424" s="499"/>
      <c r="AI424" s="499"/>
      <c r="AK424" s="509" t="s">
        <v>2538</v>
      </c>
      <c r="AN424" s="499"/>
      <c r="AO424" s="764"/>
      <c r="AP424" s="764"/>
      <c r="AQ424" s="717"/>
      <c r="AR424" s="717"/>
      <c r="AS424" s="717"/>
      <c r="AT424" s="717"/>
      <c r="AU424" s="717"/>
      <c r="AV424" s="499"/>
      <c r="AX424" s="499"/>
    </row>
    <row r="425" spans="1:50" s="472" customFormat="1" ht="15" x14ac:dyDescent="0.25">
      <c r="A425" s="736"/>
      <c r="B425" s="508" t="s">
        <v>651</v>
      </c>
      <c r="C425" s="1300" t="s">
        <v>712</v>
      </c>
      <c r="D425" s="1300"/>
      <c r="E425" s="1300"/>
      <c r="F425" s="737"/>
      <c r="G425" s="582"/>
      <c r="H425" s="582"/>
      <c r="I425" s="582"/>
      <c r="J425" s="528">
        <v>8.2899999999999991</v>
      </c>
      <c r="K425" s="529">
        <v>1.5</v>
      </c>
      <c r="L425" s="528">
        <v>100.97</v>
      </c>
      <c r="M425" s="524">
        <v>10.92</v>
      </c>
      <c r="N425" s="738">
        <v>1102.5899999999999</v>
      </c>
      <c r="AF425" s="734"/>
      <c r="AG425" s="499"/>
      <c r="AI425" s="499"/>
      <c r="AK425" s="509" t="s">
        <v>712</v>
      </c>
      <c r="AN425" s="499"/>
      <c r="AO425" s="764"/>
      <c r="AP425" s="764"/>
      <c r="AQ425" s="717"/>
      <c r="AR425" s="717"/>
      <c r="AS425" s="717"/>
      <c r="AT425" s="717"/>
      <c r="AU425" s="717"/>
      <c r="AV425" s="499"/>
      <c r="AX425" s="499"/>
    </row>
    <row r="426" spans="1:50" s="472" customFormat="1" ht="15" x14ac:dyDescent="0.25">
      <c r="A426" s="736"/>
      <c r="B426" s="508" t="s">
        <v>652</v>
      </c>
      <c r="C426" s="1300" t="s">
        <v>2515</v>
      </c>
      <c r="D426" s="1300"/>
      <c r="E426" s="1300"/>
      <c r="F426" s="737"/>
      <c r="G426" s="582"/>
      <c r="H426" s="582"/>
      <c r="I426" s="582"/>
      <c r="J426" s="528">
        <v>0.81</v>
      </c>
      <c r="K426" s="529">
        <v>1.5</v>
      </c>
      <c r="L426" s="528">
        <v>9.8699999999999992</v>
      </c>
      <c r="M426" s="524">
        <v>27.32</v>
      </c>
      <c r="N426" s="748">
        <v>269.64999999999998</v>
      </c>
      <c r="AF426" s="734"/>
      <c r="AG426" s="499"/>
      <c r="AI426" s="499"/>
      <c r="AK426" s="509" t="s">
        <v>2515</v>
      </c>
      <c r="AN426" s="499"/>
      <c r="AO426" s="764"/>
      <c r="AP426" s="764"/>
      <c r="AQ426" s="717"/>
      <c r="AR426" s="717"/>
      <c r="AS426" s="717"/>
      <c r="AT426" s="717"/>
      <c r="AU426" s="717"/>
      <c r="AV426" s="499"/>
      <c r="AX426" s="499"/>
    </row>
    <row r="427" spans="1:50" s="472" customFormat="1" ht="15" x14ac:dyDescent="0.25">
      <c r="A427" s="736"/>
      <c r="B427" s="508" t="s">
        <v>232</v>
      </c>
      <c r="C427" s="1300" t="s">
        <v>844</v>
      </c>
      <c r="D427" s="1300"/>
      <c r="E427" s="1300"/>
      <c r="F427" s="737"/>
      <c r="G427" s="582"/>
      <c r="H427" s="582"/>
      <c r="I427" s="582"/>
      <c r="J427" s="528">
        <v>0.37</v>
      </c>
      <c r="K427" s="582"/>
      <c r="L427" s="528">
        <v>3</v>
      </c>
      <c r="M427" s="524">
        <v>7.72</v>
      </c>
      <c r="N427" s="748">
        <v>23.16</v>
      </c>
      <c r="AF427" s="734"/>
      <c r="AG427" s="499"/>
      <c r="AI427" s="499"/>
      <c r="AK427" s="509" t="s">
        <v>844</v>
      </c>
      <c r="AN427" s="499"/>
      <c r="AO427" s="764"/>
      <c r="AP427" s="764"/>
      <c r="AQ427" s="717"/>
      <c r="AR427" s="717"/>
      <c r="AS427" s="717"/>
      <c r="AT427" s="717"/>
      <c r="AU427" s="717"/>
      <c r="AV427" s="499"/>
      <c r="AX427" s="499"/>
    </row>
    <row r="428" spans="1:50" s="472" customFormat="1" ht="15" x14ac:dyDescent="0.25">
      <c r="A428" s="739"/>
      <c r="B428" s="508"/>
      <c r="C428" s="1300" t="s">
        <v>2539</v>
      </c>
      <c r="D428" s="1300"/>
      <c r="E428" s="1300"/>
      <c r="F428" s="737" t="s">
        <v>822</v>
      </c>
      <c r="G428" s="524">
        <v>0.85</v>
      </c>
      <c r="H428" s="529">
        <v>1.5</v>
      </c>
      <c r="I428" s="809">
        <v>10.353</v>
      </c>
      <c r="J428" s="519"/>
      <c r="K428" s="582"/>
      <c r="L428" s="519"/>
      <c r="M428" s="582"/>
      <c r="N428" s="741"/>
      <c r="AF428" s="734"/>
      <c r="AG428" s="499"/>
      <c r="AI428" s="499"/>
      <c r="AL428" s="509" t="s">
        <v>2539</v>
      </c>
      <c r="AN428" s="499"/>
      <c r="AO428" s="764"/>
      <c r="AP428" s="764"/>
      <c r="AQ428" s="717"/>
      <c r="AR428" s="717"/>
      <c r="AS428" s="717"/>
      <c r="AT428" s="717"/>
      <c r="AU428" s="717"/>
      <c r="AV428" s="499"/>
      <c r="AX428" s="499"/>
    </row>
    <row r="429" spans="1:50" s="472" customFormat="1" ht="15" x14ac:dyDescent="0.25">
      <c r="A429" s="739"/>
      <c r="B429" s="508"/>
      <c r="C429" s="1300" t="s">
        <v>2516</v>
      </c>
      <c r="D429" s="1300"/>
      <c r="E429" s="1300"/>
      <c r="F429" s="737" t="s">
        <v>822</v>
      </c>
      <c r="G429" s="524">
        <v>7.0000000000000007E-2</v>
      </c>
      <c r="H429" s="529">
        <v>1.5</v>
      </c>
      <c r="I429" s="770">
        <v>0.85260000000000002</v>
      </c>
      <c r="J429" s="519"/>
      <c r="K429" s="582"/>
      <c r="L429" s="519"/>
      <c r="M429" s="582"/>
      <c r="N429" s="741"/>
      <c r="AF429" s="734"/>
      <c r="AG429" s="499"/>
      <c r="AI429" s="499"/>
      <c r="AL429" s="509" t="s">
        <v>2516</v>
      </c>
      <c r="AN429" s="499"/>
      <c r="AO429" s="764"/>
      <c r="AP429" s="764"/>
      <c r="AQ429" s="717"/>
      <c r="AR429" s="717"/>
      <c r="AS429" s="717"/>
      <c r="AT429" s="717"/>
      <c r="AU429" s="717"/>
      <c r="AV429" s="499"/>
      <c r="AX429" s="499"/>
    </row>
    <row r="430" spans="1:50" s="472" customFormat="1" ht="15" x14ac:dyDescent="0.25">
      <c r="A430" s="736"/>
      <c r="B430" s="508"/>
      <c r="C430" s="1342" t="s">
        <v>2517</v>
      </c>
      <c r="D430" s="1342"/>
      <c r="E430" s="1342"/>
      <c r="F430" s="742"/>
      <c r="G430" s="581"/>
      <c r="H430" s="581"/>
      <c r="I430" s="581"/>
      <c r="J430" s="747">
        <v>15.41</v>
      </c>
      <c r="K430" s="581"/>
      <c r="L430" s="747">
        <v>186.19</v>
      </c>
      <c r="M430" s="581"/>
      <c r="N430" s="744">
        <v>3372</v>
      </c>
      <c r="AF430" s="734"/>
      <c r="AG430" s="499"/>
      <c r="AI430" s="499"/>
      <c r="AM430" s="509" t="s">
        <v>2517</v>
      </c>
      <c r="AN430" s="499"/>
      <c r="AO430" s="764"/>
      <c r="AP430" s="764"/>
      <c r="AQ430" s="717"/>
      <c r="AR430" s="717"/>
      <c r="AS430" s="717"/>
      <c r="AT430" s="717"/>
      <c r="AU430" s="717"/>
      <c r="AV430" s="499"/>
      <c r="AX430" s="499"/>
    </row>
    <row r="431" spans="1:50" s="472" customFormat="1" ht="15" x14ac:dyDescent="0.25">
      <c r="A431" s="739"/>
      <c r="B431" s="508"/>
      <c r="C431" s="1300" t="s">
        <v>882</v>
      </c>
      <c r="D431" s="1300"/>
      <c r="E431" s="1300"/>
      <c r="F431" s="737"/>
      <c r="G431" s="582"/>
      <c r="H431" s="582"/>
      <c r="I431" s="582"/>
      <c r="J431" s="519"/>
      <c r="K431" s="582"/>
      <c r="L431" s="528">
        <v>92.09</v>
      </c>
      <c r="M431" s="582"/>
      <c r="N431" s="738">
        <v>2515.9</v>
      </c>
      <c r="AF431" s="734"/>
      <c r="AG431" s="499"/>
      <c r="AI431" s="499"/>
      <c r="AL431" s="509" t="s">
        <v>882</v>
      </c>
      <c r="AN431" s="499"/>
      <c r="AO431" s="764"/>
      <c r="AP431" s="764"/>
      <c r="AQ431" s="717"/>
      <c r="AR431" s="717"/>
      <c r="AS431" s="717"/>
      <c r="AT431" s="717"/>
      <c r="AU431" s="717"/>
      <c r="AV431" s="499"/>
      <c r="AX431" s="499"/>
    </row>
    <row r="432" spans="1:50" s="472" customFormat="1" ht="15" x14ac:dyDescent="0.25">
      <c r="A432" s="739"/>
      <c r="B432" s="508" t="s">
        <v>2571</v>
      </c>
      <c r="C432" s="1300" t="s">
        <v>2572</v>
      </c>
      <c r="D432" s="1300"/>
      <c r="E432" s="1300"/>
      <c r="F432" s="737" t="s">
        <v>648</v>
      </c>
      <c r="G432" s="745">
        <v>110</v>
      </c>
      <c r="H432" s="582"/>
      <c r="I432" s="745">
        <v>110</v>
      </c>
      <c r="J432" s="519"/>
      <c r="K432" s="582"/>
      <c r="L432" s="528">
        <v>101.3</v>
      </c>
      <c r="M432" s="582"/>
      <c r="N432" s="738">
        <v>2767.49</v>
      </c>
      <c r="AF432" s="734"/>
      <c r="AG432" s="499"/>
      <c r="AI432" s="499"/>
      <c r="AL432" s="509" t="s">
        <v>2572</v>
      </c>
      <c r="AN432" s="499"/>
      <c r="AO432" s="764"/>
      <c r="AP432" s="764"/>
      <c r="AQ432" s="717"/>
      <c r="AR432" s="717"/>
      <c r="AS432" s="717"/>
      <c r="AT432" s="717"/>
      <c r="AU432" s="717"/>
      <c r="AV432" s="499"/>
      <c r="AX432" s="499"/>
    </row>
    <row r="433" spans="1:50" s="472" customFormat="1" ht="15" x14ac:dyDescent="0.25">
      <c r="A433" s="739"/>
      <c r="B433" s="508" t="s">
        <v>2573</v>
      </c>
      <c r="C433" s="1300" t="s">
        <v>2574</v>
      </c>
      <c r="D433" s="1300"/>
      <c r="E433" s="1300"/>
      <c r="F433" s="737" t="s">
        <v>648</v>
      </c>
      <c r="G433" s="745">
        <v>69</v>
      </c>
      <c r="H433" s="582"/>
      <c r="I433" s="745">
        <v>69</v>
      </c>
      <c r="J433" s="519"/>
      <c r="K433" s="582"/>
      <c r="L433" s="528">
        <v>63.54</v>
      </c>
      <c r="M433" s="582"/>
      <c r="N433" s="738">
        <v>1735.97</v>
      </c>
      <c r="AF433" s="734"/>
      <c r="AG433" s="499"/>
      <c r="AI433" s="499"/>
      <c r="AL433" s="509" t="s">
        <v>2574</v>
      </c>
      <c r="AN433" s="499"/>
      <c r="AO433" s="764"/>
      <c r="AP433" s="764"/>
      <c r="AQ433" s="717"/>
      <c r="AR433" s="717"/>
      <c r="AS433" s="717"/>
      <c r="AT433" s="717"/>
      <c r="AU433" s="717"/>
      <c r="AV433" s="499"/>
      <c r="AX433" s="499"/>
    </row>
    <row r="434" spans="1:50" s="472" customFormat="1" ht="15" x14ac:dyDescent="0.25">
      <c r="A434" s="544"/>
      <c r="B434" s="585"/>
      <c r="C434" s="1353" t="s">
        <v>887</v>
      </c>
      <c r="D434" s="1353"/>
      <c r="E434" s="1353"/>
      <c r="F434" s="501"/>
      <c r="G434" s="502"/>
      <c r="H434" s="502"/>
      <c r="I434" s="502"/>
      <c r="J434" s="505"/>
      <c r="K434" s="502"/>
      <c r="L434" s="545">
        <v>351.03</v>
      </c>
      <c r="M434" s="581"/>
      <c r="N434" s="543">
        <v>7875.46</v>
      </c>
      <c r="AF434" s="734"/>
      <c r="AG434" s="499"/>
      <c r="AI434" s="499"/>
      <c r="AN434" s="499" t="s">
        <v>887</v>
      </c>
      <c r="AO434" s="764"/>
      <c r="AP434" s="764"/>
      <c r="AQ434" s="717"/>
      <c r="AR434" s="717"/>
      <c r="AS434" s="717"/>
      <c r="AT434" s="717"/>
      <c r="AU434" s="717"/>
      <c r="AV434" s="499"/>
      <c r="AX434" s="499"/>
    </row>
    <row r="435" spans="1:50" s="472" customFormat="1" ht="34.5" x14ac:dyDescent="0.25">
      <c r="A435" s="500" t="s">
        <v>1334</v>
      </c>
      <c r="B435" s="586" t="s">
        <v>2654</v>
      </c>
      <c r="C435" s="1353" t="s">
        <v>2655</v>
      </c>
      <c r="D435" s="1353"/>
      <c r="E435" s="1353"/>
      <c r="F435" s="501" t="s">
        <v>847</v>
      </c>
      <c r="G435" s="502">
        <v>9.3379999999999992</v>
      </c>
      <c r="H435" s="503">
        <v>1</v>
      </c>
      <c r="I435" s="749">
        <v>9.3379999999999992</v>
      </c>
      <c r="J435" s="545">
        <v>90.94</v>
      </c>
      <c r="K435" s="502"/>
      <c r="L435" s="545">
        <v>849.2</v>
      </c>
      <c r="M435" s="750">
        <v>7.72</v>
      </c>
      <c r="N435" s="543">
        <v>6555.82</v>
      </c>
      <c r="AF435" s="734"/>
      <c r="AG435" s="499"/>
      <c r="AI435" s="499" t="s">
        <v>2655</v>
      </c>
      <c r="AN435" s="499"/>
      <c r="AO435" s="764"/>
      <c r="AP435" s="764"/>
      <c r="AQ435" s="717"/>
      <c r="AR435" s="717"/>
      <c r="AS435" s="717"/>
      <c r="AT435" s="717"/>
      <c r="AU435" s="717"/>
      <c r="AV435" s="499"/>
      <c r="AX435" s="499"/>
    </row>
    <row r="436" spans="1:50" s="472" customFormat="1" ht="15" x14ac:dyDescent="0.25">
      <c r="A436" s="544"/>
      <c r="B436" s="585"/>
      <c r="C436" s="1353" t="s">
        <v>887</v>
      </c>
      <c r="D436" s="1353"/>
      <c r="E436" s="1353"/>
      <c r="F436" s="501"/>
      <c r="G436" s="502"/>
      <c r="H436" s="502"/>
      <c r="I436" s="502"/>
      <c r="J436" s="505"/>
      <c r="K436" s="502"/>
      <c r="L436" s="545">
        <v>849.2</v>
      </c>
      <c r="M436" s="581"/>
      <c r="N436" s="543">
        <v>6555.82</v>
      </c>
      <c r="AF436" s="734"/>
      <c r="AG436" s="499"/>
      <c r="AI436" s="499"/>
      <c r="AN436" s="499" t="s">
        <v>887</v>
      </c>
      <c r="AO436" s="764"/>
      <c r="AP436" s="764"/>
      <c r="AQ436" s="717"/>
      <c r="AR436" s="717"/>
      <c r="AS436" s="717"/>
      <c r="AT436" s="717"/>
      <c r="AU436" s="717"/>
      <c r="AV436" s="499"/>
      <c r="AX436" s="499"/>
    </row>
    <row r="437" spans="1:50" s="472" customFormat="1" ht="34.5" x14ac:dyDescent="0.25">
      <c r="A437" s="500" t="s">
        <v>1337</v>
      </c>
      <c r="B437" s="586" t="s">
        <v>2558</v>
      </c>
      <c r="C437" s="1353" t="s">
        <v>2559</v>
      </c>
      <c r="D437" s="1353"/>
      <c r="E437" s="1353"/>
      <c r="F437" s="501" t="s">
        <v>2514</v>
      </c>
      <c r="G437" s="502">
        <v>0.15679999999999999</v>
      </c>
      <c r="H437" s="503">
        <v>1</v>
      </c>
      <c r="I437" s="735">
        <v>0.15679999999999999</v>
      </c>
      <c r="J437" s="505"/>
      <c r="K437" s="502"/>
      <c r="L437" s="505"/>
      <c r="M437" s="502"/>
      <c r="N437" s="506"/>
      <c r="AF437" s="734"/>
      <c r="AG437" s="499"/>
      <c r="AI437" s="499" t="s">
        <v>2559</v>
      </c>
      <c r="AN437" s="499"/>
      <c r="AO437" s="764"/>
      <c r="AP437" s="764"/>
      <c r="AQ437" s="717"/>
      <c r="AR437" s="717"/>
      <c r="AS437" s="717"/>
      <c r="AT437" s="717"/>
      <c r="AU437" s="717"/>
      <c r="AV437" s="499"/>
      <c r="AX437" s="499"/>
    </row>
    <row r="438" spans="1:50" s="472" customFormat="1" ht="33.75" x14ac:dyDescent="0.25">
      <c r="A438" s="507"/>
      <c r="B438" s="508" t="s">
        <v>1670</v>
      </c>
      <c r="C438" s="1340" t="s">
        <v>1671</v>
      </c>
      <c r="D438" s="1340"/>
      <c r="E438" s="1340"/>
      <c r="F438" s="1340"/>
      <c r="G438" s="1340"/>
      <c r="H438" s="1340"/>
      <c r="I438" s="1340"/>
      <c r="J438" s="1340"/>
      <c r="K438" s="1340"/>
      <c r="L438" s="1340"/>
      <c r="M438" s="1340"/>
      <c r="N438" s="1341"/>
      <c r="AF438" s="734"/>
      <c r="AG438" s="499"/>
      <c r="AI438" s="499"/>
      <c r="AJ438" s="509" t="s">
        <v>1671</v>
      </c>
      <c r="AN438" s="499"/>
      <c r="AO438" s="764"/>
      <c r="AP438" s="764"/>
      <c r="AQ438" s="717"/>
      <c r="AR438" s="717"/>
      <c r="AS438" s="717"/>
      <c r="AT438" s="717"/>
      <c r="AU438" s="717"/>
      <c r="AV438" s="499"/>
      <c r="AX438" s="499"/>
    </row>
    <row r="439" spans="1:50" s="472" customFormat="1" ht="15" x14ac:dyDescent="0.25">
      <c r="A439" s="736"/>
      <c r="B439" s="508" t="s">
        <v>190</v>
      </c>
      <c r="C439" s="1300" t="s">
        <v>2538</v>
      </c>
      <c r="D439" s="1300"/>
      <c r="E439" s="1300"/>
      <c r="F439" s="737"/>
      <c r="G439" s="582"/>
      <c r="H439" s="582"/>
      <c r="I439" s="582"/>
      <c r="J439" s="523">
        <v>5408.02</v>
      </c>
      <c r="K439" s="529">
        <v>1.5</v>
      </c>
      <c r="L439" s="523">
        <v>1271.97</v>
      </c>
      <c r="M439" s="524">
        <v>27.32</v>
      </c>
      <c r="N439" s="738">
        <v>34750.22</v>
      </c>
      <c r="AF439" s="734"/>
      <c r="AG439" s="499"/>
      <c r="AI439" s="499"/>
      <c r="AK439" s="509" t="s">
        <v>2538</v>
      </c>
      <c r="AN439" s="499"/>
      <c r="AO439" s="764"/>
      <c r="AP439" s="764"/>
      <c r="AQ439" s="717"/>
      <c r="AR439" s="717"/>
      <c r="AS439" s="717"/>
      <c r="AT439" s="717"/>
      <c r="AU439" s="717"/>
      <c r="AV439" s="499"/>
      <c r="AX439" s="499"/>
    </row>
    <row r="440" spans="1:50" s="472" customFormat="1" ht="15" x14ac:dyDescent="0.25">
      <c r="A440" s="736"/>
      <c r="B440" s="508" t="s">
        <v>651</v>
      </c>
      <c r="C440" s="1300" t="s">
        <v>712</v>
      </c>
      <c r="D440" s="1300"/>
      <c r="E440" s="1300"/>
      <c r="F440" s="737"/>
      <c r="G440" s="582"/>
      <c r="H440" s="582"/>
      <c r="I440" s="582"/>
      <c r="J440" s="523">
        <v>2828.36</v>
      </c>
      <c r="K440" s="529">
        <v>1.5</v>
      </c>
      <c r="L440" s="528">
        <v>665.23</v>
      </c>
      <c r="M440" s="524">
        <v>10.92</v>
      </c>
      <c r="N440" s="738">
        <v>7264.31</v>
      </c>
      <c r="AF440" s="734"/>
      <c r="AG440" s="499"/>
      <c r="AI440" s="499"/>
      <c r="AK440" s="509" t="s">
        <v>712</v>
      </c>
      <c r="AN440" s="499"/>
      <c r="AO440" s="764"/>
      <c r="AP440" s="764"/>
      <c r="AQ440" s="717"/>
      <c r="AR440" s="717"/>
      <c r="AS440" s="717"/>
      <c r="AT440" s="717"/>
      <c r="AU440" s="717"/>
      <c r="AV440" s="499"/>
      <c r="AX440" s="499"/>
    </row>
    <row r="441" spans="1:50" s="472" customFormat="1" ht="15" x14ac:dyDescent="0.25">
      <c r="A441" s="736"/>
      <c r="B441" s="508" t="s">
        <v>652</v>
      </c>
      <c r="C441" s="1300" t="s">
        <v>2515</v>
      </c>
      <c r="D441" s="1300"/>
      <c r="E441" s="1300"/>
      <c r="F441" s="737"/>
      <c r="G441" s="582"/>
      <c r="H441" s="582"/>
      <c r="I441" s="582"/>
      <c r="J441" s="528">
        <v>431.06</v>
      </c>
      <c r="K441" s="529">
        <v>1.5</v>
      </c>
      <c r="L441" s="528">
        <v>101.39</v>
      </c>
      <c r="M441" s="524">
        <v>27.32</v>
      </c>
      <c r="N441" s="738">
        <v>2769.97</v>
      </c>
      <c r="AF441" s="734"/>
      <c r="AG441" s="499"/>
      <c r="AI441" s="499"/>
      <c r="AK441" s="509" t="s">
        <v>2515</v>
      </c>
      <c r="AN441" s="499"/>
      <c r="AO441" s="764"/>
      <c r="AP441" s="764"/>
      <c r="AQ441" s="717"/>
      <c r="AR441" s="717"/>
      <c r="AS441" s="717"/>
      <c r="AT441" s="717"/>
      <c r="AU441" s="717"/>
      <c r="AV441" s="499"/>
      <c r="AX441" s="499"/>
    </row>
    <row r="442" spans="1:50" s="472" customFormat="1" ht="15" x14ac:dyDescent="0.25">
      <c r="A442" s="736"/>
      <c r="B442" s="508" t="s">
        <v>232</v>
      </c>
      <c r="C442" s="1300" t="s">
        <v>844</v>
      </c>
      <c r="D442" s="1300"/>
      <c r="E442" s="1300"/>
      <c r="F442" s="737"/>
      <c r="G442" s="582"/>
      <c r="H442" s="582"/>
      <c r="I442" s="582"/>
      <c r="J442" s="523">
        <v>4148.05</v>
      </c>
      <c r="K442" s="582"/>
      <c r="L442" s="528">
        <v>650.41</v>
      </c>
      <c r="M442" s="524">
        <v>7.72</v>
      </c>
      <c r="N442" s="738">
        <v>5021.17</v>
      </c>
      <c r="AF442" s="734"/>
      <c r="AG442" s="499"/>
      <c r="AI442" s="499"/>
      <c r="AK442" s="509" t="s">
        <v>844</v>
      </c>
      <c r="AN442" s="499"/>
      <c r="AO442" s="764"/>
      <c r="AP442" s="764"/>
      <c r="AQ442" s="717"/>
      <c r="AR442" s="717"/>
      <c r="AS442" s="717"/>
      <c r="AT442" s="717"/>
      <c r="AU442" s="717"/>
      <c r="AV442" s="499"/>
      <c r="AX442" s="499"/>
    </row>
    <row r="443" spans="1:50" s="472" customFormat="1" ht="15" x14ac:dyDescent="0.25">
      <c r="A443" s="739"/>
      <c r="B443" s="508"/>
      <c r="C443" s="1300" t="s">
        <v>2539</v>
      </c>
      <c r="D443" s="1300"/>
      <c r="E443" s="1300"/>
      <c r="F443" s="737" t="s">
        <v>822</v>
      </c>
      <c r="G443" s="745">
        <v>634</v>
      </c>
      <c r="H443" s="529">
        <v>1.5</v>
      </c>
      <c r="I443" s="770">
        <v>149.11680000000001</v>
      </c>
      <c r="J443" s="519"/>
      <c r="K443" s="582"/>
      <c r="L443" s="519"/>
      <c r="M443" s="582"/>
      <c r="N443" s="741"/>
      <c r="AF443" s="734"/>
      <c r="AG443" s="499"/>
      <c r="AI443" s="499"/>
      <c r="AL443" s="509" t="s">
        <v>2539</v>
      </c>
      <c r="AN443" s="499"/>
      <c r="AO443" s="764"/>
      <c r="AP443" s="764"/>
      <c r="AQ443" s="717"/>
      <c r="AR443" s="717"/>
      <c r="AS443" s="717"/>
      <c r="AT443" s="717"/>
      <c r="AU443" s="717"/>
      <c r="AV443" s="499"/>
      <c r="AX443" s="499"/>
    </row>
    <row r="444" spans="1:50" s="472" customFormat="1" ht="15" x14ac:dyDescent="0.25">
      <c r="A444" s="739"/>
      <c r="B444" s="508"/>
      <c r="C444" s="1300" t="s">
        <v>2516</v>
      </c>
      <c r="D444" s="1300"/>
      <c r="E444" s="1300"/>
      <c r="F444" s="737" t="s">
        <v>822</v>
      </c>
      <c r="G444" s="524">
        <v>32.119999999999997</v>
      </c>
      <c r="H444" s="529">
        <v>1.5</v>
      </c>
      <c r="I444" s="746">
        <v>7.5546239999999996</v>
      </c>
      <c r="J444" s="519"/>
      <c r="K444" s="582"/>
      <c r="L444" s="519"/>
      <c r="M444" s="582"/>
      <c r="N444" s="741"/>
      <c r="AF444" s="734"/>
      <c r="AG444" s="499"/>
      <c r="AI444" s="499"/>
      <c r="AL444" s="509" t="s">
        <v>2516</v>
      </c>
      <c r="AN444" s="499"/>
      <c r="AO444" s="764"/>
      <c r="AP444" s="764"/>
      <c r="AQ444" s="717"/>
      <c r="AR444" s="717"/>
      <c r="AS444" s="717"/>
      <c r="AT444" s="717"/>
      <c r="AU444" s="717"/>
      <c r="AV444" s="499"/>
      <c r="AX444" s="499"/>
    </row>
    <row r="445" spans="1:50" s="472" customFormat="1" ht="15" x14ac:dyDescent="0.25">
      <c r="A445" s="736"/>
      <c r="B445" s="508"/>
      <c r="C445" s="1342" t="s">
        <v>2517</v>
      </c>
      <c r="D445" s="1342"/>
      <c r="E445" s="1342"/>
      <c r="F445" s="742"/>
      <c r="G445" s="581"/>
      <c r="H445" s="581"/>
      <c r="I445" s="581"/>
      <c r="J445" s="743">
        <v>12384.43</v>
      </c>
      <c r="K445" s="581"/>
      <c r="L445" s="743">
        <v>2587.61</v>
      </c>
      <c r="M445" s="581"/>
      <c r="N445" s="744">
        <v>47035.7</v>
      </c>
      <c r="AF445" s="734"/>
      <c r="AG445" s="499"/>
      <c r="AI445" s="499"/>
      <c r="AM445" s="509" t="s">
        <v>2517</v>
      </c>
      <c r="AN445" s="499"/>
      <c r="AO445" s="764"/>
      <c r="AP445" s="764"/>
      <c r="AQ445" s="717"/>
      <c r="AR445" s="717"/>
      <c r="AS445" s="717"/>
      <c r="AT445" s="717"/>
      <c r="AU445" s="717"/>
      <c r="AV445" s="499"/>
      <c r="AX445" s="499"/>
    </row>
    <row r="446" spans="1:50" s="472" customFormat="1" ht="15" x14ac:dyDescent="0.25">
      <c r="A446" s="739"/>
      <c r="B446" s="508"/>
      <c r="C446" s="1300" t="s">
        <v>882</v>
      </c>
      <c r="D446" s="1300"/>
      <c r="E446" s="1300"/>
      <c r="F446" s="737"/>
      <c r="G446" s="582"/>
      <c r="H446" s="582"/>
      <c r="I446" s="582"/>
      <c r="J446" s="519"/>
      <c r="K446" s="582"/>
      <c r="L446" s="523">
        <v>1373.36</v>
      </c>
      <c r="M446" s="582"/>
      <c r="N446" s="738">
        <v>37520.19</v>
      </c>
      <c r="AF446" s="734"/>
      <c r="AG446" s="499"/>
      <c r="AI446" s="499"/>
      <c r="AL446" s="509" t="s">
        <v>882</v>
      </c>
      <c r="AN446" s="499"/>
      <c r="AO446" s="764"/>
      <c r="AP446" s="764"/>
      <c r="AQ446" s="717"/>
      <c r="AR446" s="717"/>
      <c r="AS446" s="717"/>
      <c r="AT446" s="717"/>
      <c r="AU446" s="717"/>
      <c r="AV446" s="499"/>
      <c r="AX446" s="499"/>
    </row>
    <row r="447" spans="1:50" s="472" customFormat="1" ht="23.25" x14ac:dyDescent="0.25">
      <c r="A447" s="739"/>
      <c r="B447" s="508" t="s">
        <v>2540</v>
      </c>
      <c r="C447" s="1300" t="s">
        <v>2541</v>
      </c>
      <c r="D447" s="1300"/>
      <c r="E447" s="1300"/>
      <c r="F447" s="737" t="s">
        <v>648</v>
      </c>
      <c r="G447" s="745">
        <v>102</v>
      </c>
      <c r="H447" s="582"/>
      <c r="I447" s="745">
        <v>102</v>
      </c>
      <c r="J447" s="519"/>
      <c r="K447" s="582"/>
      <c r="L447" s="523">
        <v>1400.83</v>
      </c>
      <c r="M447" s="582"/>
      <c r="N447" s="738">
        <v>38270.589999999997</v>
      </c>
      <c r="AF447" s="734"/>
      <c r="AG447" s="499"/>
      <c r="AI447" s="499"/>
      <c r="AL447" s="509" t="s">
        <v>2541</v>
      </c>
      <c r="AN447" s="499"/>
      <c r="AO447" s="764"/>
      <c r="AP447" s="764"/>
      <c r="AQ447" s="717"/>
      <c r="AR447" s="717"/>
      <c r="AS447" s="717"/>
      <c r="AT447" s="717"/>
      <c r="AU447" s="717"/>
      <c r="AV447" s="499"/>
      <c r="AX447" s="499"/>
    </row>
    <row r="448" spans="1:50" s="472" customFormat="1" ht="23.25" x14ac:dyDescent="0.25">
      <c r="A448" s="739"/>
      <c r="B448" s="508" t="s">
        <v>2542</v>
      </c>
      <c r="C448" s="1300" t="s">
        <v>2543</v>
      </c>
      <c r="D448" s="1300"/>
      <c r="E448" s="1300"/>
      <c r="F448" s="737" t="s">
        <v>648</v>
      </c>
      <c r="G448" s="745">
        <v>58</v>
      </c>
      <c r="H448" s="582"/>
      <c r="I448" s="745">
        <v>58</v>
      </c>
      <c r="J448" s="519"/>
      <c r="K448" s="582"/>
      <c r="L448" s="528">
        <v>796.55</v>
      </c>
      <c r="M448" s="582"/>
      <c r="N448" s="738">
        <v>21761.71</v>
      </c>
      <c r="AF448" s="734"/>
      <c r="AG448" s="499"/>
      <c r="AI448" s="499"/>
      <c r="AL448" s="509" t="s">
        <v>2543</v>
      </c>
      <c r="AN448" s="499"/>
      <c r="AO448" s="764"/>
      <c r="AP448" s="764"/>
      <c r="AQ448" s="717"/>
      <c r="AR448" s="717"/>
      <c r="AS448" s="717"/>
      <c r="AT448" s="717"/>
      <c r="AU448" s="717"/>
      <c r="AV448" s="499"/>
      <c r="AX448" s="499"/>
    </row>
    <row r="449" spans="1:50" s="472" customFormat="1" ht="15" x14ac:dyDescent="0.25">
      <c r="A449" s="544"/>
      <c r="B449" s="585"/>
      <c r="C449" s="1353" t="s">
        <v>887</v>
      </c>
      <c r="D449" s="1353"/>
      <c r="E449" s="1353"/>
      <c r="F449" s="501"/>
      <c r="G449" s="502"/>
      <c r="H449" s="502"/>
      <c r="I449" s="502"/>
      <c r="J449" s="505"/>
      <c r="K449" s="502"/>
      <c r="L449" s="542">
        <v>4784.99</v>
      </c>
      <c r="M449" s="581"/>
      <c r="N449" s="543">
        <v>107068</v>
      </c>
      <c r="AF449" s="734"/>
      <c r="AG449" s="499"/>
      <c r="AI449" s="499"/>
      <c r="AN449" s="499" t="s">
        <v>887</v>
      </c>
      <c r="AO449" s="764"/>
      <c r="AP449" s="764"/>
      <c r="AQ449" s="717"/>
      <c r="AR449" s="717"/>
      <c r="AS449" s="717"/>
      <c r="AT449" s="717"/>
      <c r="AU449" s="717"/>
      <c r="AV449" s="499"/>
      <c r="AX449" s="499"/>
    </row>
    <row r="450" spans="1:50" s="472" customFormat="1" ht="22.5" x14ac:dyDescent="0.25">
      <c r="A450" s="754" t="s">
        <v>1380</v>
      </c>
      <c r="B450" s="755" t="s">
        <v>2560</v>
      </c>
      <c r="C450" s="1354" t="s">
        <v>2561</v>
      </c>
      <c r="D450" s="1354"/>
      <c r="E450" s="1354"/>
      <c r="F450" s="756" t="s">
        <v>847</v>
      </c>
      <c r="G450" s="757">
        <v>11.936400000000001</v>
      </c>
      <c r="H450" s="758">
        <v>1</v>
      </c>
      <c r="I450" s="769">
        <v>11.936400000000001</v>
      </c>
      <c r="J450" s="760">
        <v>725.69</v>
      </c>
      <c r="K450" s="757"/>
      <c r="L450" s="761">
        <v>8662.1299999999992</v>
      </c>
      <c r="M450" s="762">
        <v>7.72</v>
      </c>
      <c r="N450" s="763">
        <v>66871.64</v>
      </c>
      <c r="AF450" s="734"/>
      <c r="AG450" s="499"/>
      <c r="AI450" s="499"/>
      <c r="AN450" s="499"/>
      <c r="AO450" s="764" t="s">
        <v>2561</v>
      </c>
      <c r="AP450" s="764"/>
      <c r="AQ450" s="717"/>
      <c r="AR450" s="717"/>
      <c r="AS450" s="717"/>
      <c r="AT450" s="717"/>
      <c r="AU450" s="717"/>
      <c r="AV450" s="499"/>
      <c r="AX450" s="499"/>
    </row>
    <row r="451" spans="1:50" s="472" customFormat="1" ht="15" x14ac:dyDescent="0.25">
      <c r="A451" s="765"/>
      <c r="B451" s="766"/>
      <c r="C451" s="1354" t="s">
        <v>887</v>
      </c>
      <c r="D451" s="1354"/>
      <c r="E451" s="1354"/>
      <c r="F451" s="756"/>
      <c r="G451" s="757"/>
      <c r="H451" s="757"/>
      <c r="I451" s="757"/>
      <c r="J451" s="767"/>
      <c r="K451" s="757"/>
      <c r="L451" s="761">
        <v>8662.1299999999992</v>
      </c>
      <c r="M451" s="768"/>
      <c r="N451" s="763">
        <v>66871.64</v>
      </c>
      <c r="AF451" s="734"/>
      <c r="AG451" s="499"/>
      <c r="AI451" s="499"/>
      <c r="AN451" s="499"/>
      <c r="AO451" s="764"/>
      <c r="AP451" s="764" t="s">
        <v>887</v>
      </c>
      <c r="AQ451" s="717"/>
      <c r="AR451" s="717"/>
      <c r="AS451" s="717"/>
      <c r="AT451" s="717"/>
      <c r="AU451" s="717"/>
      <c r="AV451" s="499"/>
      <c r="AX451" s="499"/>
    </row>
    <row r="452" spans="1:50" s="472" customFormat="1" ht="23.25" x14ac:dyDescent="0.25">
      <c r="A452" s="500" t="s">
        <v>1340</v>
      </c>
      <c r="B452" s="586" t="s">
        <v>2566</v>
      </c>
      <c r="C452" s="1353" t="s">
        <v>2567</v>
      </c>
      <c r="D452" s="1353"/>
      <c r="E452" s="1353"/>
      <c r="F452" s="501" t="s">
        <v>2514</v>
      </c>
      <c r="G452" s="502">
        <v>0.15920000000000001</v>
      </c>
      <c r="H452" s="503">
        <v>1</v>
      </c>
      <c r="I452" s="735">
        <v>0.15920000000000001</v>
      </c>
      <c r="J452" s="505"/>
      <c r="K452" s="502"/>
      <c r="L452" s="505"/>
      <c r="M452" s="502"/>
      <c r="N452" s="506"/>
      <c r="AF452" s="734"/>
      <c r="AG452" s="499"/>
      <c r="AI452" s="499" t="s">
        <v>2567</v>
      </c>
      <c r="AN452" s="499"/>
      <c r="AO452" s="764"/>
      <c r="AP452" s="764"/>
      <c r="AQ452" s="717"/>
      <c r="AR452" s="717"/>
      <c r="AS452" s="717"/>
      <c r="AT452" s="717"/>
      <c r="AU452" s="717"/>
      <c r="AV452" s="499"/>
      <c r="AX452" s="499"/>
    </row>
    <row r="453" spans="1:50" s="472" customFormat="1" ht="33.75" x14ac:dyDescent="0.25">
      <c r="A453" s="507"/>
      <c r="B453" s="508" t="s">
        <v>1670</v>
      </c>
      <c r="C453" s="1340" t="s">
        <v>1671</v>
      </c>
      <c r="D453" s="1340"/>
      <c r="E453" s="1340"/>
      <c r="F453" s="1340"/>
      <c r="G453" s="1340"/>
      <c r="H453" s="1340"/>
      <c r="I453" s="1340"/>
      <c r="J453" s="1340"/>
      <c r="K453" s="1340"/>
      <c r="L453" s="1340"/>
      <c r="M453" s="1340"/>
      <c r="N453" s="1341"/>
      <c r="AF453" s="734"/>
      <c r="AG453" s="499"/>
      <c r="AI453" s="499"/>
      <c r="AJ453" s="509" t="s">
        <v>1671</v>
      </c>
      <c r="AN453" s="499"/>
      <c r="AO453" s="764"/>
      <c r="AP453" s="764"/>
      <c r="AQ453" s="717"/>
      <c r="AR453" s="717"/>
      <c r="AS453" s="717"/>
      <c r="AT453" s="717"/>
      <c r="AU453" s="717"/>
      <c r="AV453" s="499"/>
      <c r="AX453" s="499"/>
    </row>
    <row r="454" spans="1:50" s="472" customFormat="1" ht="15" x14ac:dyDescent="0.25">
      <c r="A454" s="736"/>
      <c r="B454" s="508" t="s">
        <v>190</v>
      </c>
      <c r="C454" s="1300" t="s">
        <v>2538</v>
      </c>
      <c r="D454" s="1300"/>
      <c r="E454" s="1300"/>
      <c r="F454" s="737"/>
      <c r="G454" s="582"/>
      <c r="H454" s="582"/>
      <c r="I454" s="582"/>
      <c r="J454" s="523">
        <v>2082.6</v>
      </c>
      <c r="K454" s="529">
        <v>1.5</v>
      </c>
      <c r="L454" s="528">
        <v>497.32</v>
      </c>
      <c r="M454" s="524">
        <v>27.32</v>
      </c>
      <c r="N454" s="738">
        <v>13586.78</v>
      </c>
      <c r="AF454" s="734"/>
      <c r="AG454" s="499"/>
      <c r="AI454" s="499"/>
      <c r="AK454" s="509" t="s">
        <v>2538</v>
      </c>
      <c r="AN454" s="499"/>
      <c r="AO454" s="764"/>
      <c r="AP454" s="764"/>
      <c r="AQ454" s="717"/>
      <c r="AR454" s="717"/>
      <c r="AS454" s="717"/>
      <c r="AT454" s="717"/>
      <c r="AU454" s="717"/>
      <c r="AV454" s="499"/>
      <c r="AX454" s="499"/>
    </row>
    <row r="455" spans="1:50" s="472" customFormat="1" ht="15" x14ac:dyDescent="0.25">
      <c r="A455" s="736"/>
      <c r="B455" s="508" t="s">
        <v>651</v>
      </c>
      <c r="C455" s="1300" t="s">
        <v>712</v>
      </c>
      <c r="D455" s="1300"/>
      <c r="E455" s="1300"/>
      <c r="F455" s="737"/>
      <c r="G455" s="582"/>
      <c r="H455" s="582"/>
      <c r="I455" s="582"/>
      <c r="J455" s="523">
        <v>1847.63</v>
      </c>
      <c r="K455" s="529">
        <v>1.5</v>
      </c>
      <c r="L455" s="528">
        <v>441.21</v>
      </c>
      <c r="M455" s="524">
        <v>10.92</v>
      </c>
      <c r="N455" s="738">
        <v>4818.01</v>
      </c>
      <c r="AF455" s="734"/>
      <c r="AG455" s="499"/>
      <c r="AI455" s="499"/>
      <c r="AK455" s="509" t="s">
        <v>712</v>
      </c>
      <c r="AN455" s="499"/>
      <c r="AO455" s="764"/>
      <c r="AP455" s="764"/>
      <c r="AQ455" s="717"/>
      <c r="AR455" s="717"/>
      <c r="AS455" s="717"/>
      <c r="AT455" s="717"/>
      <c r="AU455" s="717"/>
      <c r="AV455" s="499"/>
      <c r="AX455" s="499"/>
    </row>
    <row r="456" spans="1:50" s="472" customFormat="1" ht="15" x14ac:dyDescent="0.25">
      <c r="A456" s="736"/>
      <c r="B456" s="508" t="s">
        <v>652</v>
      </c>
      <c r="C456" s="1300" t="s">
        <v>2515</v>
      </c>
      <c r="D456" s="1300"/>
      <c r="E456" s="1300"/>
      <c r="F456" s="737"/>
      <c r="G456" s="582"/>
      <c r="H456" s="582"/>
      <c r="I456" s="582"/>
      <c r="J456" s="528">
        <v>361.66</v>
      </c>
      <c r="K456" s="529">
        <v>1.5</v>
      </c>
      <c r="L456" s="528">
        <v>86.36</v>
      </c>
      <c r="M456" s="524">
        <v>27.32</v>
      </c>
      <c r="N456" s="738">
        <v>2359.36</v>
      </c>
      <c r="AF456" s="734"/>
      <c r="AG456" s="499"/>
      <c r="AI456" s="499"/>
      <c r="AK456" s="509" t="s">
        <v>2515</v>
      </c>
      <c r="AN456" s="499"/>
      <c r="AO456" s="764"/>
      <c r="AP456" s="764"/>
      <c r="AQ456" s="717"/>
      <c r="AR456" s="717"/>
      <c r="AS456" s="717"/>
      <c r="AT456" s="717"/>
      <c r="AU456" s="717"/>
      <c r="AV456" s="499"/>
      <c r="AX456" s="499"/>
    </row>
    <row r="457" spans="1:50" s="472" customFormat="1" ht="15" x14ac:dyDescent="0.25">
      <c r="A457" s="736"/>
      <c r="B457" s="508" t="s">
        <v>232</v>
      </c>
      <c r="C457" s="1300" t="s">
        <v>844</v>
      </c>
      <c r="D457" s="1300"/>
      <c r="E457" s="1300"/>
      <c r="F457" s="737"/>
      <c r="G457" s="582"/>
      <c r="H457" s="582"/>
      <c r="I457" s="582"/>
      <c r="J457" s="523">
        <v>30662.21</v>
      </c>
      <c r="K457" s="582"/>
      <c r="L457" s="523">
        <v>4881.42</v>
      </c>
      <c r="M457" s="524">
        <v>7.72</v>
      </c>
      <c r="N457" s="738">
        <v>37684.559999999998</v>
      </c>
      <c r="AF457" s="734"/>
      <c r="AG457" s="499"/>
      <c r="AI457" s="499"/>
      <c r="AK457" s="509" t="s">
        <v>844</v>
      </c>
      <c r="AN457" s="499"/>
      <c r="AO457" s="764"/>
      <c r="AP457" s="764"/>
      <c r="AQ457" s="717"/>
      <c r="AR457" s="717"/>
      <c r="AS457" s="717"/>
      <c r="AT457" s="717"/>
      <c r="AU457" s="717"/>
      <c r="AV457" s="499"/>
      <c r="AX457" s="499"/>
    </row>
    <row r="458" spans="1:50" s="472" customFormat="1" ht="15" x14ac:dyDescent="0.25">
      <c r="A458" s="739"/>
      <c r="B458" s="508"/>
      <c r="C458" s="1300" t="s">
        <v>2539</v>
      </c>
      <c r="D458" s="1300"/>
      <c r="E458" s="1300"/>
      <c r="F458" s="737" t="s">
        <v>822</v>
      </c>
      <c r="G458" s="745">
        <v>267</v>
      </c>
      <c r="H458" s="529">
        <v>1.5</v>
      </c>
      <c r="I458" s="770">
        <v>63.759599999999999</v>
      </c>
      <c r="J458" s="519"/>
      <c r="K458" s="582"/>
      <c r="L458" s="519"/>
      <c r="M458" s="582"/>
      <c r="N458" s="741"/>
      <c r="AF458" s="734"/>
      <c r="AG458" s="499"/>
      <c r="AI458" s="499"/>
      <c r="AL458" s="509" t="s">
        <v>2539</v>
      </c>
      <c r="AN458" s="499"/>
      <c r="AO458" s="764"/>
      <c r="AP458" s="764"/>
      <c r="AQ458" s="717"/>
      <c r="AR458" s="717"/>
      <c r="AS458" s="717"/>
      <c r="AT458" s="717"/>
      <c r="AU458" s="717"/>
      <c r="AV458" s="499"/>
      <c r="AX458" s="499"/>
    </row>
    <row r="459" spans="1:50" s="472" customFormat="1" ht="15" x14ac:dyDescent="0.25">
      <c r="A459" s="739"/>
      <c r="B459" s="508"/>
      <c r="C459" s="1300" t="s">
        <v>2516</v>
      </c>
      <c r="D459" s="1300"/>
      <c r="E459" s="1300"/>
      <c r="F459" s="737" t="s">
        <v>822</v>
      </c>
      <c r="G459" s="524">
        <v>35.950000000000003</v>
      </c>
      <c r="H459" s="529">
        <v>1.5</v>
      </c>
      <c r="I459" s="753">
        <v>8.5848600000000008</v>
      </c>
      <c r="J459" s="519"/>
      <c r="K459" s="582"/>
      <c r="L459" s="519"/>
      <c r="M459" s="582"/>
      <c r="N459" s="741"/>
      <c r="AF459" s="734"/>
      <c r="AG459" s="499"/>
      <c r="AI459" s="499"/>
      <c r="AL459" s="509" t="s">
        <v>2516</v>
      </c>
      <c r="AN459" s="499"/>
      <c r="AO459" s="764"/>
      <c r="AP459" s="764"/>
      <c r="AQ459" s="717"/>
      <c r="AR459" s="717"/>
      <c r="AS459" s="717"/>
      <c r="AT459" s="717"/>
      <c r="AU459" s="717"/>
      <c r="AV459" s="499"/>
      <c r="AX459" s="499"/>
    </row>
    <row r="460" spans="1:50" s="472" customFormat="1" ht="15" x14ac:dyDescent="0.25">
      <c r="A460" s="736"/>
      <c r="B460" s="508"/>
      <c r="C460" s="1342" t="s">
        <v>2517</v>
      </c>
      <c r="D460" s="1342"/>
      <c r="E460" s="1342"/>
      <c r="F460" s="742"/>
      <c r="G460" s="581"/>
      <c r="H460" s="581"/>
      <c r="I460" s="581"/>
      <c r="J460" s="743">
        <v>34592.44</v>
      </c>
      <c r="K460" s="581"/>
      <c r="L460" s="743">
        <v>5819.95</v>
      </c>
      <c r="M460" s="581"/>
      <c r="N460" s="744">
        <v>56089.35</v>
      </c>
      <c r="AF460" s="734"/>
      <c r="AG460" s="499"/>
      <c r="AI460" s="499"/>
      <c r="AM460" s="509" t="s">
        <v>2517</v>
      </c>
      <c r="AN460" s="499"/>
      <c r="AO460" s="764"/>
      <c r="AP460" s="764"/>
      <c r="AQ460" s="717"/>
      <c r="AR460" s="717"/>
      <c r="AS460" s="717"/>
      <c r="AT460" s="717"/>
      <c r="AU460" s="717"/>
      <c r="AV460" s="499"/>
      <c r="AX460" s="499"/>
    </row>
    <row r="461" spans="1:50" s="472" customFormat="1" ht="15" x14ac:dyDescent="0.25">
      <c r="A461" s="739"/>
      <c r="B461" s="508"/>
      <c r="C461" s="1300" t="s">
        <v>882</v>
      </c>
      <c r="D461" s="1300"/>
      <c r="E461" s="1300"/>
      <c r="F461" s="737"/>
      <c r="G461" s="582"/>
      <c r="H461" s="582"/>
      <c r="I461" s="582"/>
      <c r="J461" s="519"/>
      <c r="K461" s="582"/>
      <c r="L461" s="528">
        <v>583.67999999999995</v>
      </c>
      <c r="M461" s="582"/>
      <c r="N461" s="738">
        <v>15946.14</v>
      </c>
      <c r="AF461" s="734"/>
      <c r="AG461" s="499"/>
      <c r="AI461" s="499"/>
      <c r="AL461" s="509" t="s">
        <v>882</v>
      </c>
      <c r="AN461" s="499"/>
      <c r="AO461" s="764"/>
      <c r="AP461" s="764"/>
      <c r="AQ461" s="717"/>
      <c r="AR461" s="717"/>
      <c r="AS461" s="717"/>
      <c r="AT461" s="717"/>
      <c r="AU461" s="717"/>
      <c r="AV461" s="499"/>
      <c r="AX461" s="499"/>
    </row>
    <row r="462" spans="1:50" s="472" customFormat="1" ht="34.5" x14ac:dyDescent="0.25">
      <c r="A462" s="739"/>
      <c r="B462" s="508" t="s">
        <v>2548</v>
      </c>
      <c r="C462" s="1300" t="s">
        <v>2549</v>
      </c>
      <c r="D462" s="1300"/>
      <c r="E462" s="1300"/>
      <c r="F462" s="737" t="s">
        <v>648</v>
      </c>
      <c r="G462" s="745">
        <v>73</v>
      </c>
      <c r="H462" s="582"/>
      <c r="I462" s="745">
        <v>73</v>
      </c>
      <c r="J462" s="519"/>
      <c r="K462" s="582"/>
      <c r="L462" s="528">
        <v>426.09</v>
      </c>
      <c r="M462" s="582"/>
      <c r="N462" s="738">
        <v>11640.68</v>
      </c>
      <c r="AF462" s="734"/>
      <c r="AG462" s="499"/>
      <c r="AI462" s="499"/>
      <c r="AL462" s="509" t="s">
        <v>2549</v>
      </c>
      <c r="AN462" s="499"/>
      <c r="AO462" s="764"/>
      <c r="AP462" s="764"/>
      <c r="AQ462" s="717"/>
      <c r="AR462" s="717"/>
      <c r="AS462" s="717"/>
      <c r="AT462" s="717"/>
      <c r="AU462" s="717"/>
      <c r="AV462" s="499"/>
      <c r="AX462" s="499"/>
    </row>
    <row r="463" spans="1:50" s="472" customFormat="1" ht="34.5" x14ac:dyDescent="0.25">
      <c r="A463" s="739"/>
      <c r="B463" s="508" t="s">
        <v>2550</v>
      </c>
      <c r="C463" s="1300" t="s">
        <v>2551</v>
      </c>
      <c r="D463" s="1300"/>
      <c r="E463" s="1300"/>
      <c r="F463" s="737" t="s">
        <v>648</v>
      </c>
      <c r="G463" s="745">
        <v>34</v>
      </c>
      <c r="H463" s="582"/>
      <c r="I463" s="745">
        <v>34</v>
      </c>
      <c r="J463" s="519"/>
      <c r="K463" s="582"/>
      <c r="L463" s="528">
        <v>198.45</v>
      </c>
      <c r="M463" s="582"/>
      <c r="N463" s="738">
        <v>5421.69</v>
      </c>
      <c r="AF463" s="734"/>
      <c r="AG463" s="499"/>
      <c r="AI463" s="499"/>
      <c r="AL463" s="509" t="s">
        <v>2551</v>
      </c>
      <c r="AN463" s="499"/>
      <c r="AO463" s="764"/>
      <c r="AP463" s="764"/>
      <c r="AQ463" s="717"/>
      <c r="AR463" s="717"/>
      <c r="AS463" s="717"/>
      <c r="AT463" s="717"/>
      <c r="AU463" s="717"/>
      <c r="AV463" s="499"/>
      <c r="AX463" s="499"/>
    </row>
    <row r="464" spans="1:50" s="472" customFormat="1" ht="15" x14ac:dyDescent="0.25">
      <c r="A464" s="544"/>
      <c r="B464" s="585"/>
      <c r="C464" s="1353" t="s">
        <v>887</v>
      </c>
      <c r="D464" s="1353"/>
      <c r="E464" s="1353"/>
      <c r="F464" s="501"/>
      <c r="G464" s="502"/>
      <c r="H464" s="502"/>
      <c r="I464" s="502"/>
      <c r="J464" s="505"/>
      <c r="K464" s="502"/>
      <c r="L464" s="542">
        <v>6444.49</v>
      </c>
      <c r="M464" s="581"/>
      <c r="N464" s="543">
        <v>73151.72</v>
      </c>
      <c r="AF464" s="734"/>
      <c r="AG464" s="499"/>
      <c r="AI464" s="499"/>
      <c r="AN464" s="499" t="s">
        <v>887</v>
      </c>
      <c r="AO464" s="764"/>
      <c r="AP464" s="764"/>
      <c r="AQ464" s="717"/>
      <c r="AR464" s="717"/>
      <c r="AS464" s="717"/>
      <c r="AT464" s="717"/>
      <c r="AU464" s="717"/>
      <c r="AV464" s="499"/>
      <c r="AX464" s="499"/>
    </row>
    <row r="465" spans="1:50" s="472" customFormat="1" ht="22.5" x14ac:dyDescent="0.25">
      <c r="A465" s="754" t="s">
        <v>1384</v>
      </c>
      <c r="B465" s="755" t="s">
        <v>2552</v>
      </c>
      <c r="C465" s="1354" t="s">
        <v>2553</v>
      </c>
      <c r="D465" s="1354"/>
      <c r="E465" s="1354"/>
      <c r="F465" s="756" t="s">
        <v>847</v>
      </c>
      <c r="G465" s="757">
        <v>5.6117999999999997</v>
      </c>
      <c r="H465" s="758">
        <v>1</v>
      </c>
      <c r="I465" s="769">
        <v>5.6117999999999997</v>
      </c>
      <c r="J465" s="760">
        <v>59.99</v>
      </c>
      <c r="K465" s="757"/>
      <c r="L465" s="760">
        <v>336.65</v>
      </c>
      <c r="M465" s="762">
        <v>7.72</v>
      </c>
      <c r="N465" s="763">
        <v>2598.94</v>
      </c>
      <c r="AF465" s="734"/>
      <c r="AG465" s="499"/>
      <c r="AI465" s="499"/>
      <c r="AN465" s="499"/>
      <c r="AO465" s="764" t="s">
        <v>2553</v>
      </c>
      <c r="AP465" s="764"/>
      <c r="AQ465" s="717"/>
      <c r="AR465" s="717"/>
      <c r="AS465" s="717"/>
      <c r="AT465" s="717"/>
      <c r="AU465" s="717"/>
      <c r="AV465" s="499"/>
      <c r="AX465" s="499"/>
    </row>
    <row r="466" spans="1:50" s="472" customFormat="1" ht="15" x14ac:dyDescent="0.25">
      <c r="A466" s="765"/>
      <c r="B466" s="766"/>
      <c r="C466" s="1354" t="s">
        <v>887</v>
      </c>
      <c r="D466" s="1354"/>
      <c r="E466" s="1354"/>
      <c r="F466" s="756"/>
      <c r="G466" s="757"/>
      <c r="H466" s="757"/>
      <c r="I466" s="757"/>
      <c r="J466" s="767"/>
      <c r="K466" s="757"/>
      <c r="L466" s="760">
        <v>336.65</v>
      </c>
      <c r="M466" s="768"/>
      <c r="N466" s="763">
        <v>2598.94</v>
      </c>
      <c r="AF466" s="734"/>
      <c r="AG466" s="499"/>
      <c r="AI466" s="499"/>
      <c r="AN466" s="499"/>
      <c r="AO466" s="764"/>
      <c r="AP466" s="764" t="s">
        <v>887</v>
      </c>
      <c r="AQ466" s="717"/>
      <c r="AR466" s="717"/>
      <c r="AS466" s="717"/>
      <c r="AT466" s="717"/>
      <c r="AU466" s="717"/>
      <c r="AV466" s="499"/>
      <c r="AX466" s="499"/>
    </row>
    <row r="467" spans="1:50" s="472" customFormat="1" ht="15" x14ac:dyDescent="0.25">
      <c r="A467" s="754" t="s">
        <v>1386</v>
      </c>
      <c r="B467" s="755" t="s">
        <v>2554</v>
      </c>
      <c r="C467" s="1354" t="s">
        <v>2555</v>
      </c>
      <c r="D467" s="1354"/>
      <c r="E467" s="1354"/>
      <c r="F467" s="756" t="s">
        <v>847</v>
      </c>
      <c r="G467" s="757">
        <v>9.5519999999999996</v>
      </c>
      <c r="H467" s="758">
        <v>1</v>
      </c>
      <c r="I467" s="759">
        <v>9.5519999999999996</v>
      </c>
      <c r="J467" s="760">
        <v>185.49</v>
      </c>
      <c r="K467" s="757"/>
      <c r="L467" s="761">
        <v>1771.8</v>
      </c>
      <c r="M467" s="762">
        <v>7.72</v>
      </c>
      <c r="N467" s="763">
        <v>13678.3</v>
      </c>
      <c r="AF467" s="734"/>
      <c r="AG467" s="499"/>
      <c r="AI467" s="499"/>
      <c r="AN467" s="499"/>
      <c r="AO467" s="764" t="s">
        <v>2555</v>
      </c>
      <c r="AP467" s="764"/>
      <c r="AQ467" s="717"/>
      <c r="AR467" s="717"/>
      <c r="AS467" s="717"/>
      <c r="AT467" s="717"/>
      <c r="AU467" s="717"/>
      <c r="AV467" s="499"/>
      <c r="AX467" s="499"/>
    </row>
    <row r="468" spans="1:50" s="472" customFormat="1" ht="15" x14ac:dyDescent="0.25">
      <c r="A468" s="765"/>
      <c r="B468" s="766"/>
      <c r="C468" s="1354" t="s">
        <v>887</v>
      </c>
      <c r="D468" s="1354"/>
      <c r="E468" s="1354"/>
      <c r="F468" s="756"/>
      <c r="G468" s="757"/>
      <c r="H468" s="757"/>
      <c r="I468" s="757"/>
      <c r="J468" s="767"/>
      <c r="K468" s="757"/>
      <c r="L468" s="761">
        <v>1771.8</v>
      </c>
      <c r="M468" s="768"/>
      <c r="N468" s="763">
        <v>13678.3</v>
      </c>
      <c r="AF468" s="734"/>
      <c r="AG468" s="499"/>
      <c r="AI468" s="499"/>
      <c r="AN468" s="499"/>
      <c r="AO468" s="764"/>
      <c r="AP468" s="764" t="s">
        <v>887</v>
      </c>
      <c r="AQ468" s="717"/>
      <c r="AR468" s="717"/>
      <c r="AS468" s="717"/>
      <c r="AT468" s="717"/>
      <c r="AU468" s="717"/>
      <c r="AV468" s="499"/>
      <c r="AX468" s="499"/>
    </row>
    <row r="469" spans="1:50" s="472" customFormat="1" ht="33" x14ac:dyDescent="0.25">
      <c r="A469" s="754" t="s">
        <v>1389</v>
      </c>
      <c r="B469" s="755" t="s">
        <v>2556</v>
      </c>
      <c r="C469" s="1354" t="s">
        <v>2557</v>
      </c>
      <c r="D469" s="1354"/>
      <c r="E469" s="1354"/>
      <c r="F469" s="756" t="s">
        <v>816</v>
      </c>
      <c r="G469" s="757">
        <v>4.5610999999999997</v>
      </c>
      <c r="H469" s="758">
        <v>1</v>
      </c>
      <c r="I469" s="769">
        <v>4.5610999999999997</v>
      </c>
      <c r="J469" s="760">
        <v>313</v>
      </c>
      <c r="K469" s="757"/>
      <c r="L469" s="761">
        <v>1427.62</v>
      </c>
      <c r="M469" s="762">
        <v>7.72</v>
      </c>
      <c r="N469" s="763">
        <v>11021.23</v>
      </c>
      <c r="AF469" s="734"/>
      <c r="AG469" s="499"/>
      <c r="AI469" s="499"/>
      <c r="AN469" s="499"/>
      <c r="AO469" s="764" t="s">
        <v>2557</v>
      </c>
      <c r="AP469" s="764"/>
      <c r="AQ469" s="717"/>
      <c r="AR469" s="717"/>
      <c r="AS469" s="717"/>
      <c r="AT469" s="717"/>
      <c r="AU469" s="717"/>
      <c r="AV469" s="499"/>
      <c r="AX469" s="499"/>
    </row>
    <row r="470" spans="1:50" s="472" customFormat="1" ht="15" x14ac:dyDescent="0.25">
      <c r="A470" s="765"/>
      <c r="B470" s="766"/>
      <c r="C470" s="1354" t="s">
        <v>887</v>
      </c>
      <c r="D470" s="1354"/>
      <c r="E470" s="1354"/>
      <c r="F470" s="756"/>
      <c r="G470" s="757"/>
      <c r="H470" s="757"/>
      <c r="I470" s="757"/>
      <c r="J470" s="767"/>
      <c r="K470" s="757"/>
      <c r="L470" s="761">
        <v>1427.62</v>
      </c>
      <c r="M470" s="768"/>
      <c r="N470" s="763">
        <v>11021.23</v>
      </c>
      <c r="AF470" s="734"/>
      <c r="AG470" s="499"/>
      <c r="AI470" s="499"/>
      <c r="AN470" s="499"/>
      <c r="AO470" s="764"/>
      <c r="AP470" s="764" t="s">
        <v>887</v>
      </c>
      <c r="AQ470" s="717"/>
      <c r="AR470" s="717"/>
      <c r="AS470" s="717"/>
      <c r="AT470" s="717"/>
      <c r="AU470" s="717"/>
      <c r="AV470" s="499"/>
      <c r="AX470" s="499"/>
    </row>
    <row r="471" spans="1:50" s="472" customFormat="1" ht="23.25" x14ac:dyDescent="0.25">
      <c r="A471" s="500" t="s">
        <v>1342</v>
      </c>
      <c r="B471" s="586" t="s">
        <v>2564</v>
      </c>
      <c r="C471" s="1353" t="s">
        <v>2565</v>
      </c>
      <c r="D471" s="1353"/>
      <c r="E471" s="1353"/>
      <c r="F471" s="501" t="s">
        <v>816</v>
      </c>
      <c r="G471" s="502">
        <v>0.51324000000000003</v>
      </c>
      <c r="H471" s="503">
        <v>1</v>
      </c>
      <c r="I471" s="559">
        <v>0.51324000000000003</v>
      </c>
      <c r="J471" s="542">
        <v>5488.69</v>
      </c>
      <c r="K471" s="502"/>
      <c r="L471" s="542">
        <v>2817.02</v>
      </c>
      <c r="M471" s="750">
        <v>7.72</v>
      </c>
      <c r="N471" s="543">
        <v>21747.39</v>
      </c>
      <c r="AF471" s="734"/>
      <c r="AG471" s="499"/>
      <c r="AI471" s="499" t="s">
        <v>2565</v>
      </c>
      <c r="AN471" s="499"/>
      <c r="AO471" s="764"/>
      <c r="AP471" s="764"/>
      <c r="AQ471" s="717"/>
      <c r="AR471" s="717"/>
      <c r="AS471" s="717"/>
      <c r="AT471" s="717"/>
      <c r="AU471" s="717"/>
      <c r="AV471" s="499"/>
      <c r="AX471" s="499"/>
    </row>
    <row r="472" spans="1:50" s="472" customFormat="1" ht="15" x14ac:dyDescent="0.25">
      <c r="A472" s="544"/>
      <c r="B472" s="585"/>
      <c r="C472" s="1353" t="s">
        <v>887</v>
      </c>
      <c r="D472" s="1353"/>
      <c r="E472" s="1353"/>
      <c r="F472" s="501"/>
      <c r="G472" s="502"/>
      <c r="H472" s="502"/>
      <c r="I472" s="502"/>
      <c r="J472" s="505"/>
      <c r="K472" s="502"/>
      <c r="L472" s="542">
        <v>2817.02</v>
      </c>
      <c r="M472" s="581"/>
      <c r="N472" s="543">
        <v>21747.39</v>
      </c>
      <c r="AF472" s="734"/>
      <c r="AG472" s="499"/>
      <c r="AI472" s="499"/>
      <c r="AN472" s="499" t="s">
        <v>887</v>
      </c>
      <c r="AO472" s="764"/>
      <c r="AP472" s="764"/>
      <c r="AQ472" s="717"/>
      <c r="AR472" s="717"/>
      <c r="AS472" s="717"/>
      <c r="AT472" s="717"/>
      <c r="AU472" s="717"/>
      <c r="AV472" s="499"/>
      <c r="AX472" s="499"/>
    </row>
    <row r="473" spans="1:50" s="472" customFormat="1" ht="23.25" x14ac:dyDescent="0.25">
      <c r="A473" s="500" t="s">
        <v>1344</v>
      </c>
      <c r="B473" s="586" t="s">
        <v>2656</v>
      </c>
      <c r="C473" s="1353" t="s">
        <v>2657</v>
      </c>
      <c r="D473" s="1353"/>
      <c r="E473" s="1353"/>
      <c r="F473" s="501" t="s">
        <v>816</v>
      </c>
      <c r="G473" s="502">
        <v>1.5708</v>
      </c>
      <c r="H473" s="503">
        <v>1</v>
      </c>
      <c r="I473" s="735">
        <v>1.5708</v>
      </c>
      <c r="J473" s="542">
        <v>5488.69</v>
      </c>
      <c r="K473" s="502"/>
      <c r="L473" s="542">
        <v>8621.6299999999992</v>
      </c>
      <c r="M473" s="750">
        <v>7.72</v>
      </c>
      <c r="N473" s="543">
        <v>66558.98</v>
      </c>
      <c r="AF473" s="734"/>
      <c r="AG473" s="499"/>
      <c r="AI473" s="499" t="s">
        <v>2657</v>
      </c>
      <c r="AN473" s="499"/>
      <c r="AO473" s="764"/>
      <c r="AP473" s="764"/>
      <c r="AQ473" s="717"/>
      <c r="AR473" s="717"/>
      <c r="AS473" s="717"/>
      <c r="AT473" s="717"/>
      <c r="AU473" s="717"/>
      <c r="AV473" s="499"/>
      <c r="AX473" s="499"/>
    </row>
    <row r="474" spans="1:50" s="472" customFormat="1" ht="15" x14ac:dyDescent="0.25">
      <c r="A474" s="544"/>
      <c r="B474" s="585"/>
      <c r="C474" s="1353" t="s">
        <v>887</v>
      </c>
      <c r="D474" s="1353"/>
      <c r="E474" s="1353"/>
      <c r="F474" s="501"/>
      <c r="G474" s="502"/>
      <c r="H474" s="502"/>
      <c r="I474" s="502"/>
      <c r="J474" s="505"/>
      <c r="K474" s="502"/>
      <c r="L474" s="542">
        <v>8621.6299999999992</v>
      </c>
      <c r="M474" s="581"/>
      <c r="N474" s="543">
        <v>66558.98</v>
      </c>
      <c r="AF474" s="734"/>
      <c r="AG474" s="499"/>
      <c r="AI474" s="499"/>
      <c r="AN474" s="499" t="s">
        <v>887</v>
      </c>
      <c r="AO474" s="764"/>
      <c r="AP474" s="764"/>
      <c r="AQ474" s="717"/>
      <c r="AR474" s="717"/>
      <c r="AS474" s="717"/>
      <c r="AT474" s="717"/>
      <c r="AU474" s="717"/>
      <c r="AV474" s="499"/>
      <c r="AX474" s="499"/>
    </row>
    <row r="475" spans="1:50" s="472" customFormat="1" ht="23.25" x14ac:dyDescent="0.25">
      <c r="A475" s="500" t="s">
        <v>1347</v>
      </c>
      <c r="B475" s="586" t="s">
        <v>2658</v>
      </c>
      <c r="C475" s="1353" t="s">
        <v>2659</v>
      </c>
      <c r="D475" s="1353"/>
      <c r="E475" s="1353"/>
      <c r="F475" s="501" t="s">
        <v>816</v>
      </c>
      <c r="G475" s="502">
        <v>0.112</v>
      </c>
      <c r="H475" s="503">
        <v>1</v>
      </c>
      <c r="I475" s="749">
        <v>0.112</v>
      </c>
      <c r="J475" s="542">
        <v>5584.58</v>
      </c>
      <c r="K475" s="502"/>
      <c r="L475" s="545">
        <v>625.47</v>
      </c>
      <c r="M475" s="750">
        <v>7.72</v>
      </c>
      <c r="N475" s="543">
        <v>4828.63</v>
      </c>
      <c r="AF475" s="734"/>
      <c r="AG475" s="499"/>
      <c r="AI475" s="499" t="s">
        <v>2659</v>
      </c>
      <c r="AN475" s="499"/>
      <c r="AO475" s="764"/>
      <c r="AP475" s="764"/>
      <c r="AQ475" s="717"/>
      <c r="AR475" s="717"/>
      <c r="AS475" s="717"/>
      <c r="AT475" s="717"/>
      <c r="AU475" s="717"/>
      <c r="AV475" s="499"/>
      <c r="AX475" s="499"/>
    </row>
    <row r="476" spans="1:50" s="472" customFormat="1" ht="15" x14ac:dyDescent="0.25">
      <c r="A476" s="544"/>
      <c r="B476" s="585"/>
      <c r="C476" s="1353" t="s">
        <v>887</v>
      </c>
      <c r="D476" s="1353"/>
      <c r="E476" s="1353"/>
      <c r="F476" s="501"/>
      <c r="G476" s="502"/>
      <c r="H476" s="502"/>
      <c r="I476" s="502"/>
      <c r="J476" s="505"/>
      <c r="K476" s="502"/>
      <c r="L476" s="545">
        <v>625.47</v>
      </c>
      <c r="M476" s="581"/>
      <c r="N476" s="543">
        <v>4828.63</v>
      </c>
      <c r="AF476" s="734"/>
      <c r="AG476" s="499"/>
      <c r="AI476" s="499"/>
      <c r="AN476" s="499" t="s">
        <v>887</v>
      </c>
      <c r="AO476" s="764"/>
      <c r="AP476" s="764"/>
      <c r="AQ476" s="717"/>
      <c r="AR476" s="717"/>
      <c r="AS476" s="717"/>
      <c r="AT476" s="717"/>
      <c r="AU476" s="717"/>
      <c r="AV476" s="499"/>
      <c r="AX476" s="499"/>
    </row>
    <row r="477" spans="1:50" s="472" customFormat="1" ht="45.75" x14ac:dyDescent="0.25">
      <c r="A477" s="500" t="s">
        <v>1349</v>
      </c>
      <c r="B477" s="586" t="s">
        <v>2660</v>
      </c>
      <c r="C477" s="1353" t="s">
        <v>2661</v>
      </c>
      <c r="D477" s="1353"/>
      <c r="E477" s="1353"/>
      <c r="F477" s="501" t="s">
        <v>2662</v>
      </c>
      <c r="G477" s="502">
        <v>5.04</v>
      </c>
      <c r="H477" s="503">
        <v>1</v>
      </c>
      <c r="I477" s="750">
        <v>5.04</v>
      </c>
      <c r="J477" s="545">
        <v>111.05</v>
      </c>
      <c r="K477" s="502"/>
      <c r="L477" s="545">
        <v>559.69000000000005</v>
      </c>
      <c r="M477" s="750">
        <v>7.72</v>
      </c>
      <c r="N477" s="543">
        <v>4320.8100000000004</v>
      </c>
      <c r="AF477" s="734"/>
      <c r="AG477" s="499"/>
      <c r="AI477" s="499" t="s">
        <v>2661</v>
      </c>
      <c r="AN477" s="499"/>
      <c r="AO477" s="764"/>
      <c r="AP477" s="764"/>
      <c r="AQ477" s="717"/>
      <c r="AR477" s="717"/>
      <c r="AS477" s="717"/>
      <c r="AT477" s="717"/>
      <c r="AU477" s="717"/>
      <c r="AV477" s="499"/>
      <c r="AX477" s="499"/>
    </row>
    <row r="478" spans="1:50" s="472" customFormat="1" ht="15" x14ac:dyDescent="0.25">
      <c r="A478" s="544"/>
      <c r="B478" s="585"/>
      <c r="C478" s="1353" t="s">
        <v>887</v>
      </c>
      <c r="D478" s="1353"/>
      <c r="E478" s="1353"/>
      <c r="F478" s="501"/>
      <c r="G478" s="502"/>
      <c r="H478" s="502"/>
      <c r="I478" s="502"/>
      <c r="J478" s="505"/>
      <c r="K478" s="502"/>
      <c r="L478" s="545">
        <v>559.69000000000005</v>
      </c>
      <c r="M478" s="581"/>
      <c r="N478" s="543">
        <v>4320.8100000000004</v>
      </c>
      <c r="AF478" s="734"/>
      <c r="AG478" s="499"/>
      <c r="AI478" s="499"/>
      <c r="AN478" s="499" t="s">
        <v>887</v>
      </c>
      <c r="AO478" s="764"/>
      <c r="AP478" s="764"/>
      <c r="AQ478" s="717"/>
      <c r="AR478" s="717"/>
      <c r="AS478" s="717"/>
      <c r="AT478" s="717"/>
      <c r="AU478" s="717"/>
      <c r="AV478" s="499"/>
      <c r="AX478" s="499"/>
    </row>
    <row r="479" spans="1:50" s="472" customFormat="1" ht="15" x14ac:dyDescent="0.25">
      <c r="A479" s="548"/>
      <c r="B479" s="549"/>
      <c r="C479" s="549"/>
      <c r="D479" s="549"/>
      <c r="E479" s="549"/>
      <c r="F479" s="550"/>
      <c r="G479" s="550"/>
      <c r="H479" s="550"/>
      <c r="I479" s="550"/>
      <c r="J479" s="551"/>
      <c r="K479" s="550"/>
      <c r="L479" s="551"/>
      <c r="M479" s="582"/>
      <c r="N479" s="551"/>
      <c r="AF479" s="734"/>
      <c r="AG479" s="499"/>
      <c r="AI479" s="499"/>
      <c r="AN479" s="499"/>
      <c r="AO479" s="764"/>
      <c r="AP479" s="764"/>
      <c r="AQ479" s="717"/>
      <c r="AR479" s="717"/>
      <c r="AS479" s="717"/>
      <c r="AT479" s="717"/>
      <c r="AU479" s="717"/>
      <c r="AV479" s="499"/>
      <c r="AX479" s="499"/>
    </row>
    <row r="480" spans="1:50" s="472" customFormat="1" ht="15" x14ac:dyDescent="0.25">
      <c r="A480" s="797"/>
      <c r="B480" s="798"/>
      <c r="C480" s="1353" t="s">
        <v>2663</v>
      </c>
      <c r="D480" s="1353"/>
      <c r="E480" s="1353"/>
      <c r="F480" s="1353"/>
      <c r="G480" s="1353"/>
      <c r="H480" s="1353"/>
      <c r="I480" s="1353"/>
      <c r="J480" s="1353"/>
      <c r="K480" s="1353"/>
      <c r="L480" s="799"/>
      <c r="M480" s="800"/>
      <c r="N480" s="801"/>
      <c r="AF480" s="734"/>
      <c r="AG480" s="499"/>
      <c r="AI480" s="499"/>
      <c r="AN480" s="499"/>
      <c r="AO480" s="764"/>
      <c r="AP480" s="764"/>
      <c r="AQ480" s="717"/>
      <c r="AR480" s="717"/>
      <c r="AS480" s="717"/>
      <c r="AT480" s="717"/>
      <c r="AU480" s="717"/>
      <c r="AV480" s="499" t="s">
        <v>2663</v>
      </c>
      <c r="AX480" s="499"/>
    </row>
    <row r="481" spans="1:50" s="472" customFormat="1" ht="15" x14ac:dyDescent="0.25">
      <c r="A481" s="541"/>
      <c r="B481" s="508"/>
      <c r="C481" s="1300" t="s">
        <v>905</v>
      </c>
      <c r="D481" s="1300"/>
      <c r="E481" s="1300"/>
      <c r="F481" s="1300"/>
      <c r="G481" s="1300"/>
      <c r="H481" s="1300"/>
      <c r="I481" s="1300"/>
      <c r="J481" s="1300"/>
      <c r="K481" s="1300"/>
      <c r="L481" s="802">
        <v>2526486.33</v>
      </c>
      <c r="M481" s="803"/>
      <c r="N481" s="554">
        <v>26475414.600000001</v>
      </c>
      <c r="AF481" s="734"/>
      <c r="AG481" s="499"/>
      <c r="AI481" s="499"/>
      <c r="AN481" s="499"/>
      <c r="AO481" s="764"/>
      <c r="AP481" s="764"/>
      <c r="AQ481" s="717"/>
      <c r="AR481" s="717"/>
      <c r="AS481" s="717"/>
      <c r="AT481" s="717"/>
      <c r="AU481" s="717"/>
      <c r="AV481" s="499"/>
      <c r="AW481" s="509" t="s">
        <v>905</v>
      </c>
      <c r="AX481" s="499"/>
    </row>
    <row r="482" spans="1:50" s="472" customFormat="1" ht="15" x14ac:dyDescent="0.25">
      <c r="A482" s="541"/>
      <c r="B482" s="508"/>
      <c r="C482" s="1300" t="s">
        <v>906</v>
      </c>
      <c r="D482" s="1300"/>
      <c r="E482" s="1300"/>
      <c r="F482" s="1300"/>
      <c r="G482" s="1300"/>
      <c r="H482" s="1300"/>
      <c r="I482" s="1300"/>
      <c r="J482" s="1300"/>
      <c r="K482" s="1300"/>
      <c r="L482" s="804"/>
      <c r="M482" s="803"/>
      <c r="N482" s="555"/>
      <c r="AF482" s="734"/>
      <c r="AG482" s="499"/>
      <c r="AI482" s="499"/>
      <c r="AN482" s="499"/>
      <c r="AO482" s="764"/>
      <c r="AP482" s="764"/>
      <c r="AQ482" s="717"/>
      <c r="AR482" s="717"/>
      <c r="AS482" s="717"/>
      <c r="AT482" s="717"/>
      <c r="AU482" s="717"/>
      <c r="AV482" s="499"/>
      <c r="AW482" s="509" t="s">
        <v>906</v>
      </c>
      <c r="AX482" s="499"/>
    </row>
    <row r="483" spans="1:50" s="472" customFormat="1" ht="15" x14ac:dyDescent="0.25">
      <c r="A483" s="541"/>
      <c r="B483" s="508"/>
      <c r="C483" s="1300" t="s">
        <v>907</v>
      </c>
      <c r="D483" s="1300"/>
      <c r="E483" s="1300"/>
      <c r="F483" s="1300"/>
      <c r="G483" s="1300"/>
      <c r="H483" s="1300"/>
      <c r="I483" s="1300"/>
      <c r="J483" s="1300"/>
      <c r="K483" s="1300"/>
      <c r="L483" s="802">
        <v>124380.02</v>
      </c>
      <c r="M483" s="803"/>
      <c r="N483" s="554">
        <v>3398062.14</v>
      </c>
      <c r="AF483" s="734"/>
      <c r="AG483" s="499"/>
      <c r="AI483" s="499"/>
      <c r="AN483" s="499"/>
      <c r="AO483" s="764"/>
      <c r="AP483" s="764"/>
      <c r="AQ483" s="717"/>
      <c r="AR483" s="717"/>
      <c r="AS483" s="717"/>
      <c r="AT483" s="717"/>
      <c r="AU483" s="717"/>
      <c r="AV483" s="499"/>
      <c r="AW483" s="509" t="s">
        <v>907</v>
      </c>
      <c r="AX483" s="499"/>
    </row>
    <row r="484" spans="1:50" s="472" customFormat="1" ht="15" x14ac:dyDescent="0.25">
      <c r="A484" s="541"/>
      <c r="B484" s="508"/>
      <c r="C484" s="1300" t="s">
        <v>908</v>
      </c>
      <c r="D484" s="1300"/>
      <c r="E484" s="1300"/>
      <c r="F484" s="1300"/>
      <c r="G484" s="1300"/>
      <c r="H484" s="1300"/>
      <c r="I484" s="1300"/>
      <c r="J484" s="1300"/>
      <c r="K484" s="1300"/>
      <c r="L484" s="802">
        <v>1416591.16</v>
      </c>
      <c r="M484" s="803"/>
      <c r="N484" s="554">
        <v>15469175.460000001</v>
      </c>
      <c r="AF484" s="734"/>
      <c r="AG484" s="499"/>
      <c r="AI484" s="499"/>
      <c r="AN484" s="499"/>
      <c r="AO484" s="764"/>
      <c r="AP484" s="764"/>
      <c r="AQ484" s="717"/>
      <c r="AR484" s="717"/>
      <c r="AS484" s="717"/>
      <c r="AT484" s="717"/>
      <c r="AU484" s="717"/>
      <c r="AV484" s="499"/>
      <c r="AW484" s="509" t="s">
        <v>908</v>
      </c>
      <c r="AX484" s="499"/>
    </row>
    <row r="485" spans="1:50" s="472" customFormat="1" ht="15" x14ac:dyDescent="0.25">
      <c r="A485" s="541"/>
      <c r="B485" s="508"/>
      <c r="C485" s="1300" t="s">
        <v>2593</v>
      </c>
      <c r="D485" s="1300"/>
      <c r="E485" s="1300"/>
      <c r="F485" s="1300"/>
      <c r="G485" s="1300"/>
      <c r="H485" s="1300"/>
      <c r="I485" s="1300"/>
      <c r="J485" s="1300"/>
      <c r="K485" s="1300"/>
      <c r="L485" s="802">
        <v>63576.97</v>
      </c>
      <c r="M485" s="803"/>
      <c r="N485" s="554">
        <v>1736922.81</v>
      </c>
      <c r="AF485" s="734"/>
      <c r="AG485" s="499"/>
      <c r="AI485" s="499"/>
      <c r="AN485" s="499"/>
      <c r="AO485" s="764"/>
      <c r="AP485" s="764"/>
      <c r="AQ485" s="717"/>
      <c r="AR485" s="717"/>
      <c r="AS485" s="717"/>
      <c r="AT485" s="717"/>
      <c r="AU485" s="717"/>
      <c r="AV485" s="499"/>
      <c r="AW485" s="509" t="s">
        <v>2593</v>
      </c>
      <c r="AX485" s="499"/>
    </row>
    <row r="486" spans="1:50" s="472" customFormat="1" ht="15" x14ac:dyDescent="0.25">
      <c r="A486" s="541"/>
      <c r="B486" s="508"/>
      <c r="C486" s="1300" t="s">
        <v>910</v>
      </c>
      <c r="D486" s="1300"/>
      <c r="E486" s="1300"/>
      <c r="F486" s="1300"/>
      <c r="G486" s="1300"/>
      <c r="H486" s="1300"/>
      <c r="I486" s="1300"/>
      <c r="J486" s="1300"/>
      <c r="K486" s="1300"/>
      <c r="L486" s="802">
        <v>985515.15</v>
      </c>
      <c r="M486" s="803"/>
      <c r="N486" s="554">
        <v>7608177</v>
      </c>
      <c r="AF486" s="734"/>
      <c r="AG486" s="499"/>
      <c r="AI486" s="499"/>
      <c r="AN486" s="499"/>
      <c r="AO486" s="764"/>
      <c r="AP486" s="764"/>
      <c r="AQ486" s="717"/>
      <c r="AR486" s="717"/>
      <c r="AS486" s="717"/>
      <c r="AT486" s="717"/>
      <c r="AU486" s="717"/>
      <c r="AV486" s="499"/>
      <c r="AW486" s="509" t="s">
        <v>910</v>
      </c>
      <c r="AX486" s="499"/>
    </row>
    <row r="487" spans="1:50" s="472" customFormat="1" ht="15" x14ac:dyDescent="0.25">
      <c r="A487" s="541"/>
      <c r="B487" s="508"/>
      <c r="C487" s="1300" t="s">
        <v>912</v>
      </c>
      <c r="D487" s="1300"/>
      <c r="E487" s="1300"/>
      <c r="F487" s="1300"/>
      <c r="G487" s="1300"/>
      <c r="H487" s="1300"/>
      <c r="I487" s="1300"/>
      <c r="J487" s="1300"/>
      <c r="K487" s="1300"/>
      <c r="L487" s="802">
        <v>2809603.14</v>
      </c>
      <c r="M487" s="803"/>
      <c r="N487" s="554">
        <v>34210165.43</v>
      </c>
      <c r="AF487" s="734"/>
      <c r="AG487" s="499"/>
      <c r="AI487" s="499"/>
      <c r="AN487" s="499"/>
      <c r="AO487" s="764"/>
      <c r="AP487" s="764"/>
      <c r="AQ487" s="717"/>
      <c r="AR487" s="717"/>
      <c r="AS487" s="717"/>
      <c r="AT487" s="717"/>
      <c r="AU487" s="717"/>
      <c r="AV487" s="499"/>
      <c r="AW487" s="509" t="s">
        <v>912</v>
      </c>
      <c r="AX487" s="499"/>
    </row>
    <row r="488" spans="1:50" s="472" customFormat="1" ht="15" x14ac:dyDescent="0.25">
      <c r="A488" s="541"/>
      <c r="B488" s="508"/>
      <c r="C488" s="1300" t="s">
        <v>913</v>
      </c>
      <c r="D488" s="1300"/>
      <c r="E488" s="1300"/>
      <c r="F488" s="1300"/>
      <c r="G488" s="1300"/>
      <c r="H488" s="1300"/>
      <c r="I488" s="1300"/>
      <c r="J488" s="1300"/>
      <c r="K488" s="1300"/>
      <c r="L488" s="802">
        <v>2803158.65</v>
      </c>
      <c r="M488" s="803"/>
      <c r="N488" s="554">
        <v>34137013.710000001</v>
      </c>
      <c r="AF488" s="734"/>
      <c r="AG488" s="499"/>
      <c r="AI488" s="499"/>
      <c r="AN488" s="499"/>
      <c r="AO488" s="764"/>
      <c r="AP488" s="764"/>
      <c r="AQ488" s="717"/>
      <c r="AR488" s="717"/>
      <c r="AS488" s="717"/>
      <c r="AT488" s="717"/>
      <c r="AU488" s="717"/>
      <c r="AV488" s="499"/>
      <c r="AW488" s="509" t="s">
        <v>913</v>
      </c>
      <c r="AX488" s="499"/>
    </row>
    <row r="489" spans="1:50" s="472" customFormat="1" ht="15" x14ac:dyDescent="0.25">
      <c r="A489" s="541"/>
      <c r="B489" s="508"/>
      <c r="C489" s="1300" t="s">
        <v>914</v>
      </c>
      <c r="D489" s="1300"/>
      <c r="E489" s="1300"/>
      <c r="F489" s="1300"/>
      <c r="G489" s="1300"/>
      <c r="H489" s="1300"/>
      <c r="I489" s="1300"/>
      <c r="J489" s="1300"/>
      <c r="K489" s="1300"/>
      <c r="L489" s="804"/>
      <c r="M489" s="803"/>
      <c r="N489" s="555"/>
      <c r="AF489" s="734"/>
      <c r="AG489" s="499"/>
      <c r="AI489" s="499"/>
      <c r="AN489" s="499"/>
      <c r="AO489" s="764"/>
      <c r="AP489" s="764"/>
      <c r="AQ489" s="717"/>
      <c r="AR489" s="717"/>
      <c r="AS489" s="717"/>
      <c r="AT489" s="717"/>
      <c r="AU489" s="717"/>
      <c r="AV489" s="499"/>
      <c r="AW489" s="509" t="s">
        <v>914</v>
      </c>
      <c r="AX489" s="499"/>
    </row>
    <row r="490" spans="1:50" s="472" customFormat="1" ht="15" x14ac:dyDescent="0.25">
      <c r="A490" s="541"/>
      <c r="B490" s="508"/>
      <c r="C490" s="1300" t="s">
        <v>915</v>
      </c>
      <c r="D490" s="1300"/>
      <c r="E490" s="1300"/>
      <c r="F490" s="1300"/>
      <c r="G490" s="1300"/>
      <c r="H490" s="1300"/>
      <c r="I490" s="1300"/>
      <c r="J490" s="1300"/>
      <c r="K490" s="1300"/>
      <c r="L490" s="802">
        <v>123882.7</v>
      </c>
      <c r="M490" s="803"/>
      <c r="N490" s="554">
        <v>3384475.36</v>
      </c>
      <c r="AF490" s="734"/>
      <c r="AG490" s="499"/>
      <c r="AI490" s="499"/>
      <c r="AN490" s="499"/>
      <c r="AO490" s="764"/>
      <c r="AP490" s="764"/>
      <c r="AQ490" s="717"/>
      <c r="AR490" s="717"/>
      <c r="AS490" s="717"/>
      <c r="AT490" s="717"/>
      <c r="AU490" s="717"/>
      <c r="AV490" s="499"/>
      <c r="AW490" s="509" t="s">
        <v>915</v>
      </c>
      <c r="AX490" s="499"/>
    </row>
    <row r="491" spans="1:50" s="472" customFormat="1" ht="15" x14ac:dyDescent="0.25">
      <c r="A491" s="541"/>
      <c r="B491" s="508"/>
      <c r="C491" s="1300" t="s">
        <v>916</v>
      </c>
      <c r="D491" s="1300"/>
      <c r="E491" s="1300"/>
      <c r="F491" s="1300"/>
      <c r="G491" s="1300"/>
      <c r="H491" s="1300"/>
      <c r="I491" s="1300"/>
      <c r="J491" s="1300"/>
      <c r="K491" s="1300"/>
      <c r="L491" s="802">
        <v>1416149.95</v>
      </c>
      <c r="M491" s="803"/>
      <c r="N491" s="554">
        <v>15464357.449999999</v>
      </c>
      <c r="AF491" s="734"/>
      <c r="AG491" s="499"/>
      <c r="AI491" s="499"/>
      <c r="AN491" s="499"/>
      <c r="AO491" s="764"/>
      <c r="AP491" s="764"/>
      <c r="AQ491" s="717"/>
      <c r="AR491" s="717"/>
      <c r="AS491" s="717"/>
      <c r="AT491" s="717"/>
      <c r="AU491" s="717"/>
      <c r="AV491" s="499"/>
      <c r="AW491" s="509" t="s">
        <v>916</v>
      </c>
      <c r="AX491" s="499"/>
    </row>
    <row r="492" spans="1:50" s="472" customFormat="1" ht="15" x14ac:dyDescent="0.25">
      <c r="A492" s="541"/>
      <c r="B492" s="508"/>
      <c r="C492" s="1300" t="s">
        <v>2594</v>
      </c>
      <c r="D492" s="1300"/>
      <c r="E492" s="1300"/>
      <c r="F492" s="1300"/>
      <c r="G492" s="1300"/>
      <c r="H492" s="1300"/>
      <c r="I492" s="1300"/>
      <c r="J492" s="1300"/>
      <c r="K492" s="1300"/>
      <c r="L492" s="802">
        <v>63490.61</v>
      </c>
      <c r="M492" s="803"/>
      <c r="N492" s="554">
        <v>1734563.45</v>
      </c>
      <c r="AF492" s="734"/>
      <c r="AG492" s="499"/>
      <c r="AI492" s="499"/>
      <c r="AN492" s="499"/>
      <c r="AO492" s="764"/>
      <c r="AP492" s="764"/>
      <c r="AQ492" s="717"/>
      <c r="AR492" s="717"/>
      <c r="AS492" s="717"/>
      <c r="AT492" s="717"/>
      <c r="AU492" s="717"/>
      <c r="AV492" s="499"/>
      <c r="AW492" s="509" t="s">
        <v>2594</v>
      </c>
      <c r="AX492" s="499"/>
    </row>
    <row r="493" spans="1:50" s="472" customFormat="1" ht="15" x14ac:dyDescent="0.25">
      <c r="A493" s="541"/>
      <c r="B493" s="508"/>
      <c r="C493" s="1300" t="s">
        <v>918</v>
      </c>
      <c r="D493" s="1300"/>
      <c r="E493" s="1300"/>
      <c r="F493" s="1300"/>
      <c r="G493" s="1300"/>
      <c r="H493" s="1300"/>
      <c r="I493" s="1300"/>
      <c r="J493" s="1300"/>
      <c r="K493" s="1300"/>
      <c r="L493" s="802">
        <v>980633.73</v>
      </c>
      <c r="M493" s="803"/>
      <c r="N493" s="554">
        <v>7570492.4400000004</v>
      </c>
      <c r="AF493" s="734"/>
      <c r="AG493" s="499"/>
      <c r="AI493" s="499"/>
      <c r="AN493" s="499"/>
      <c r="AO493" s="764"/>
      <c r="AP493" s="764"/>
      <c r="AQ493" s="717"/>
      <c r="AR493" s="717"/>
      <c r="AS493" s="717"/>
      <c r="AT493" s="717"/>
      <c r="AU493" s="717"/>
      <c r="AV493" s="499"/>
      <c r="AW493" s="509" t="s">
        <v>918</v>
      </c>
      <c r="AX493" s="499"/>
    </row>
    <row r="494" spans="1:50" s="472" customFormat="1" ht="15" x14ac:dyDescent="0.25">
      <c r="A494" s="541"/>
      <c r="B494" s="508"/>
      <c r="C494" s="1300" t="s">
        <v>919</v>
      </c>
      <c r="D494" s="1300"/>
      <c r="E494" s="1300"/>
      <c r="F494" s="1300"/>
      <c r="G494" s="1300"/>
      <c r="H494" s="1300"/>
      <c r="I494" s="1300"/>
      <c r="J494" s="1300"/>
      <c r="K494" s="1300"/>
      <c r="L494" s="802">
        <v>197146.54</v>
      </c>
      <c r="M494" s="803"/>
      <c r="N494" s="554">
        <v>5386043.2300000004</v>
      </c>
      <c r="AF494" s="734"/>
      <c r="AG494" s="499"/>
      <c r="AI494" s="499"/>
      <c r="AN494" s="499"/>
      <c r="AO494" s="764"/>
      <c r="AP494" s="764"/>
      <c r="AQ494" s="717"/>
      <c r="AR494" s="717"/>
      <c r="AS494" s="717"/>
      <c r="AT494" s="717"/>
      <c r="AU494" s="717"/>
      <c r="AV494" s="499"/>
      <c r="AW494" s="509" t="s">
        <v>919</v>
      </c>
      <c r="AX494" s="499"/>
    </row>
    <row r="495" spans="1:50" s="472" customFormat="1" ht="15" x14ac:dyDescent="0.25">
      <c r="A495" s="541"/>
      <c r="B495" s="508"/>
      <c r="C495" s="1300" t="s">
        <v>920</v>
      </c>
      <c r="D495" s="1300"/>
      <c r="E495" s="1300"/>
      <c r="F495" s="1300"/>
      <c r="G495" s="1300"/>
      <c r="H495" s="1300"/>
      <c r="I495" s="1300"/>
      <c r="J495" s="1300"/>
      <c r="K495" s="1300"/>
      <c r="L495" s="802">
        <v>85345.73</v>
      </c>
      <c r="M495" s="803"/>
      <c r="N495" s="554">
        <v>2331645.23</v>
      </c>
      <c r="AF495" s="734"/>
      <c r="AG495" s="499"/>
      <c r="AI495" s="499"/>
      <c r="AN495" s="499"/>
      <c r="AO495" s="764"/>
      <c r="AP495" s="764"/>
      <c r="AQ495" s="717"/>
      <c r="AR495" s="717"/>
      <c r="AS495" s="717"/>
      <c r="AT495" s="717"/>
      <c r="AU495" s="717"/>
      <c r="AV495" s="499"/>
      <c r="AW495" s="509" t="s">
        <v>920</v>
      </c>
      <c r="AX495" s="499"/>
    </row>
    <row r="496" spans="1:50" s="472" customFormat="1" ht="15" x14ac:dyDescent="0.25">
      <c r="A496" s="541"/>
      <c r="B496" s="508"/>
      <c r="C496" s="1300" t="s">
        <v>2595</v>
      </c>
      <c r="D496" s="1300"/>
      <c r="E496" s="1300"/>
      <c r="F496" s="1300"/>
      <c r="G496" s="1300"/>
      <c r="H496" s="1300"/>
      <c r="I496" s="1300"/>
      <c r="J496" s="1300"/>
      <c r="K496" s="1300"/>
      <c r="L496" s="802">
        <v>6444.49</v>
      </c>
      <c r="M496" s="803"/>
      <c r="N496" s="554">
        <v>73151.72</v>
      </c>
      <c r="AF496" s="734"/>
      <c r="AG496" s="499"/>
      <c r="AI496" s="499"/>
      <c r="AN496" s="499"/>
      <c r="AO496" s="764"/>
      <c r="AP496" s="764"/>
      <c r="AQ496" s="717"/>
      <c r="AR496" s="717"/>
      <c r="AS496" s="717"/>
      <c r="AT496" s="717"/>
      <c r="AU496" s="717"/>
      <c r="AV496" s="499"/>
      <c r="AW496" s="509" t="s">
        <v>2595</v>
      </c>
      <c r="AX496" s="499"/>
    </row>
    <row r="497" spans="1:50" s="472" customFormat="1" ht="15" x14ac:dyDescent="0.25">
      <c r="A497" s="541"/>
      <c r="B497" s="508"/>
      <c r="C497" s="1300" t="s">
        <v>914</v>
      </c>
      <c r="D497" s="1300"/>
      <c r="E497" s="1300"/>
      <c r="F497" s="1300"/>
      <c r="G497" s="1300"/>
      <c r="H497" s="1300"/>
      <c r="I497" s="1300"/>
      <c r="J497" s="1300"/>
      <c r="K497" s="1300"/>
      <c r="L497" s="804"/>
      <c r="M497" s="803"/>
      <c r="N497" s="555"/>
      <c r="AF497" s="734"/>
      <c r="AG497" s="499"/>
      <c r="AI497" s="499"/>
      <c r="AN497" s="499"/>
      <c r="AO497" s="764"/>
      <c r="AP497" s="764"/>
      <c r="AQ497" s="717"/>
      <c r="AR497" s="717"/>
      <c r="AS497" s="717"/>
      <c r="AT497" s="717"/>
      <c r="AU497" s="717"/>
      <c r="AV497" s="499"/>
      <c r="AW497" s="509" t="s">
        <v>914</v>
      </c>
      <c r="AX497" s="499"/>
    </row>
    <row r="498" spans="1:50" s="472" customFormat="1" ht="15" x14ac:dyDescent="0.25">
      <c r="A498" s="541"/>
      <c r="B498" s="508"/>
      <c r="C498" s="1300" t="s">
        <v>915</v>
      </c>
      <c r="D498" s="1300"/>
      <c r="E498" s="1300"/>
      <c r="F498" s="1300"/>
      <c r="G498" s="1300"/>
      <c r="H498" s="1300"/>
      <c r="I498" s="1300"/>
      <c r="J498" s="1300"/>
      <c r="K498" s="1300"/>
      <c r="L498" s="805">
        <v>497.32</v>
      </c>
      <c r="M498" s="803"/>
      <c r="N498" s="554">
        <v>13586.78</v>
      </c>
      <c r="AF498" s="734"/>
      <c r="AG498" s="499"/>
      <c r="AI498" s="499"/>
      <c r="AN498" s="499"/>
      <c r="AO498" s="764"/>
      <c r="AP498" s="764"/>
      <c r="AQ498" s="717"/>
      <c r="AR498" s="717"/>
      <c r="AS498" s="717"/>
      <c r="AT498" s="717"/>
      <c r="AU498" s="717"/>
      <c r="AV498" s="499"/>
      <c r="AW498" s="509" t="s">
        <v>915</v>
      </c>
      <c r="AX498" s="499"/>
    </row>
    <row r="499" spans="1:50" s="472" customFormat="1" ht="15" x14ac:dyDescent="0.25">
      <c r="A499" s="541"/>
      <c r="B499" s="508"/>
      <c r="C499" s="1300" t="s">
        <v>916</v>
      </c>
      <c r="D499" s="1300"/>
      <c r="E499" s="1300"/>
      <c r="F499" s="1300"/>
      <c r="G499" s="1300"/>
      <c r="H499" s="1300"/>
      <c r="I499" s="1300"/>
      <c r="J499" s="1300"/>
      <c r="K499" s="1300"/>
      <c r="L499" s="805">
        <v>441.21</v>
      </c>
      <c r="M499" s="803"/>
      <c r="N499" s="554">
        <v>4818.01</v>
      </c>
      <c r="AF499" s="734"/>
      <c r="AG499" s="499"/>
      <c r="AI499" s="499"/>
      <c r="AN499" s="499"/>
      <c r="AO499" s="764"/>
      <c r="AP499" s="764"/>
      <c r="AQ499" s="717"/>
      <c r="AR499" s="717"/>
      <c r="AS499" s="717"/>
      <c r="AT499" s="717"/>
      <c r="AU499" s="717"/>
      <c r="AV499" s="499"/>
      <c r="AW499" s="509" t="s">
        <v>916</v>
      </c>
      <c r="AX499" s="499"/>
    </row>
    <row r="500" spans="1:50" s="472" customFormat="1" ht="15" x14ac:dyDescent="0.25">
      <c r="A500" s="541"/>
      <c r="B500" s="508"/>
      <c r="C500" s="1300" t="s">
        <v>2594</v>
      </c>
      <c r="D500" s="1300"/>
      <c r="E500" s="1300"/>
      <c r="F500" s="1300"/>
      <c r="G500" s="1300"/>
      <c r="H500" s="1300"/>
      <c r="I500" s="1300"/>
      <c r="J500" s="1300"/>
      <c r="K500" s="1300"/>
      <c r="L500" s="805">
        <v>86.36</v>
      </c>
      <c r="M500" s="803"/>
      <c r="N500" s="554">
        <v>2359.36</v>
      </c>
      <c r="AF500" s="734"/>
      <c r="AG500" s="499"/>
      <c r="AI500" s="499"/>
      <c r="AN500" s="499"/>
      <c r="AO500" s="764"/>
      <c r="AP500" s="764"/>
      <c r="AQ500" s="717"/>
      <c r="AR500" s="717"/>
      <c r="AS500" s="717"/>
      <c r="AT500" s="717"/>
      <c r="AU500" s="717"/>
      <c r="AV500" s="499"/>
      <c r="AW500" s="509" t="s">
        <v>2594</v>
      </c>
      <c r="AX500" s="499"/>
    </row>
    <row r="501" spans="1:50" s="472" customFormat="1" ht="15" x14ac:dyDescent="0.25">
      <c r="A501" s="541"/>
      <c r="B501" s="508"/>
      <c r="C501" s="1300" t="s">
        <v>918</v>
      </c>
      <c r="D501" s="1300"/>
      <c r="E501" s="1300"/>
      <c r="F501" s="1300"/>
      <c r="G501" s="1300"/>
      <c r="H501" s="1300"/>
      <c r="I501" s="1300"/>
      <c r="J501" s="1300"/>
      <c r="K501" s="1300"/>
      <c r="L501" s="802">
        <v>4881.42</v>
      </c>
      <c r="M501" s="803"/>
      <c r="N501" s="554">
        <v>37684.559999999998</v>
      </c>
      <c r="AF501" s="734"/>
      <c r="AG501" s="499"/>
      <c r="AI501" s="499"/>
      <c r="AN501" s="499"/>
      <c r="AO501" s="764"/>
      <c r="AP501" s="764"/>
      <c r="AQ501" s="717"/>
      <c r="AR501" s="717"/>
      <c r="AS501" s="717"/>
      <c r="AT501" s="717"/>
      <c r="AU501" s="717"/>
      <c r="AV501" s="499"/>
      <c r="AW501" s="509" t="s">
        <v>918</v>
      </c>
      <c r="AX501" s="499"/>
    </row>
    <row r="502" spans="1:50" s="472" customFormat="1" ht="15" x14ac:dyDescent="0.25">
      <c r="A502" s="541"/>
      <c r="B502" s="508"/>
      <c r="C502" s="1300" t="s">
        <v>919</v>
      </c>
      <c r="D502" s="1300"/>
      <c r="E502" s="1300"/>
      <c r="F502" s="1300"/>
      <c r="G502" s="1300"/>
      <c r="H502" s="1300"/>
      <c r="I502" s="1300"/>
      <c r="J502" s="1300"/>
      <c r="K502" s="1300"/>
      <c r="L502" s="805">
        <v>426.09</v>
      </c>
      <c r="M502" s="803"/>
      <c r="N502" s="554">
        <v>11640.68</v>
      </c>
      <c r="AF502" s="734"/>
      <c r="AG502" s="499"/>
      <c r="AI502" s="499"/>
      <c r="AN502" s="499"/>
      <c r="AO502" s="764"/>
      <c r="AP502" s="764"/>
      <c r="AQ502" s="717"/>
      <c r="AR502" s="717"/>
      <c r="AS502" s="717"/>
      <c r="AT502" s="717"/>
      <c r="AU502" s="717"/>
      <c r="AV502" s="499"/>
      <c r="AW502" s="509" t="s">
        <v>919</v>
      </c>
      <c r="AX502" s="499"/>
    </row>
    <row r="503" spans="1:50" s="472" customFormat="1" ht="15" x14ac:dyDescent="0.25">
      <c r="A503" s="541"/>
      <c r="B503" s="508"/>
      <c r="C503" s="1300" t="s">
        <v>920</v>
      </c>
      <c r="D503" s="1300"/>
      <c r="E503" s="1300"/>
      <c r="F503" s="1300"/>
      <c r="G503" s="1300"/>
      <c r="H503" s="1300"/>
      <c r="I503" s="1300"/>
      <c r="J503" s="1300"/>
      <c r="K503" s="1300"/>
      <c r="L503" s="805">
        <v>198.45</v>
      </c>
      <c r="M503" s="803"/>
      <c r="N503" s="554">
        <v>5421.69</v>
      </c>
      <c r="AF503" s="734"/>
      <c r="AG503" s="499"/>
      <c r="AI503" s="499"/>
      <c r="AN503" s="499"/>
      <c r="AO503" s="764"/>
      <c r="AP503" s="764"/>
      <c r="AQ503" s="717"/>
      <c r="AR503" s="717"/>
      <c r="AS503" s="717"/>
      <c r="AT503" s="717"/>
      <c r="AU503" s="717"/>
      <c r="AV503" s="499"/>
      <c r="AW503" s="509" t="s">
        <v>920</v>
      </c>
      <c r="AX503" s="499"/>
    </row>
    <row r="504" spans="1:50" s="472" customFormat="1" ht="15" x14ac:dyDescent="0.25">
      <c r="A504" s="541"/>
      <c r="B504" s="508"/>
      <c r="C504" s="1300" t="s">
        <v>922</v>
      </c>
      <c r="D504" s="1300"/>
      <c r="E504" s="1300"/>
      <c r="F504" s="1300"/>
      <c r="G504" s="1300"/>
      <c r="H504" s="1300"/>
      <c r="I504" s="1300"/>
      <c r="J504" s="1300"/>
      <c r="K504" s="1300"/>
      <c r="L504" s="802">
        <v>187956.99</v>
      </c>
      <c r="M504" s="803"/>
      <c r="N504" s="554">
        <v>5134984.95</v>
      </c>
      <c r="AF504" s="734"/>
      <c r="AG504" s="499"/>
      <c r="AI504" s="499"/>
      <c r="AN504" s="499"/>
      <c r="AO504" s="764"/>
      <c r="AP504" s="764"/>
      <c r="AQ504" s="717"/>
      <c r="AR504" s="717"/>
      <c r="AS504" s="717"/>
      <c r="AT504" s="717"/>
      <c r="AU504" s="717"/>
      <c r="AV504" s="499"/>
      <c r="AW504" s="509" t="s">
        <v>922</v>
      </c>
      <c r="AX504" s="499"/>
    </row>
    <row r="505" spans="1:50" s="472" customFormat="1" ht="15" x14ac:dyDescent="0.25">
      <c r="A505" s="541"/>
      <c r="B505" s="508"/>
      <c r="C505" s="1300" t="s">
        <v>923</v>
      </c>
      <c r="D505" s="1300"/>
      <c r="E505" s="1300"/>
      <c r="F505" s="1300"/>
      <c r="G505" s="1300"/>
      <c r="H505" s="1300"/>
      <c r="I505" s="1300"/>
      <c r="J505" s="1300"/>
      <c r="K505" s="1300"/>
      <c r="L505" s="802">
        <v>197572.63</v>
      </c>
      <c r="M505" s="803"/>
      <c r="N505" s="554">
        <v>5397683.9100000001</v>
      </c>
      <c r="AF505" s="734"/>
      <c r="AG505" s="499"/>
      <c r="AI505" s="499"/>
      <c r="AN505" s="499"/>
      <c r="AO505" s="764"/>
      <c r="AP505" s="764"/>
      <c r="AQ505" s="717"/>
      <c r="AR505" s="717"/>
      <c r="AS505" s="717"/>
      <c r="AT505" s="717"/>
      <c r="AU505" s="717"/>
      <c r="AV505" s="499"/>
      <c r="AW505" s="509" t="s">
        <v>923</v>
      </c>
      <c r="AX505" s="499"/>
    </row>
    <row r="506" spans="1:50" s="472" customFormat="1" ht="15" x14ac:dyDescent="0.25">
      <c r="A506" s="541"/>
      <c r="B506" s="508"/>
      <c r="C506" s="1300" t="s">
        <v>924</v>
      </c>
      <c r="D506" s="1300"/>
      <c r="E506" s="1300"/>
      <c r="F506" s="1300"/>
      <c r="G506" s="1300"/>
      <c r="H506" s="1300"/>
      <c r="I506" s="1300"/>
      <c r="J506" s="1300"/>
      <c r="K506" s="1300"/>
      <c r="L506" s="802">
        <v>85544.18</v>
      </c>
      <c r="M506" s="803"/>
      <c r="N506" s="554">
        <v>2337066.92</v>
      </c>
      <c r="AF506" s="734"/>
      <c r="AG506" s="499"/>
      <c r="AI506" s="499"/>
      <c r="AN506" s="499"/>
      <c r="AO506" s="764"/>
      <c r="AP506" s="764"/>
      <c r="AQ506" s="717"/>
      <c r="AR506" s="717"/>
      <c r="AS506" s="717"/>
      <c r="AT506" s="717"/>
      <c r="AU506" s="717"/>
      <c r="AV506" s="499"/>
      <c r="AW506" s="509" t="s">
        <v>924</v>
      </c>
      <c r="AX506" s="499"/>
    </row>
    <row r="507" spans="1:50" s="472" customFormat="1" ht="15" x14ac:dyDescent="0.25">
      <c r="A507" s="541"/>
      <c r="B507" s="552"/>
      <c r="C507" s="1360" t="s">
        <v>2664</v>
      </c>
      <c r="D507" s="1360"/>
      <c r="E507" s="1360"/>
      <c r="F507" s="1360"/>
      <c r="G507" s="1360"/>
      <c r="H507" s="1360"/>
      <c r="I507" s="1360"/>
      <c r="J507" s="1360"/>
      <c r="K507" s="1360"/>
      <c r="L507" s="562">
        <v>2809603.14</v>
      </c>
      <c r="M507" s="806"/>
      <c r="N507" s="556">
        <v>34210165.43</v>
      </c>
      <c r="AF507" s="734"/>
      <c r="AG507" s="499"/>
      <c r="AI507" s="499"/>
      <c r="AN507" s="499"/>
      <c r="AO507" s="764"/>
      <c r="AP507" s="764"/>
      <c r="AQ507" s="717"/>
      <c r="AR507" s="717"/>
      <c r="AS507" s="717"/>
      <c r="AT507" s="717"/>
      <c r="AU507" s="717"/>
      <c r="AV507" s="499"/>
      <c r="AX507" s="499" t="s">
        <v>2664</v>
      </c>
    </row>
    <row r="508" spans="1:50" s="472" customFormat="1" ht="15" x14ac:dyDescent="0.25">
      <c r="A508" s="541"/>
      <c r="B508" s="508"/>
      <c r="C508" s="1300" t="s">
        <v>906</v>
      </c>
      <c r="D508" s="1300"/>
      <c r="E508" s="1300"/>
      <c r="F508" s="1300"/>
      <c r="G508" s="1300"/>
      <c r="H508" s="1300"/>
      <c r="I508" s="1300"/>
      <c r="J508" s="1300"/>
      <c r="K508" s="1300"/>
      <c r="L508" s="804"/>
      <c r="M508" s="803"/>
      <c r="N508" s="555"/>
      <c r="AF508" s="734"/>
      <c r="AG508" s="499"/>
      <c r="AI508" s="499"/>
      <c r="AN508" s="499"/>
      <c r="AO508" s="764"/>
      <c r="AP508" s="764"/>
      <c r="AQ508" s="717"/>
      <c r="AR508" s="717"/>
      <c r="AS508" s="717"/>
      <c r="AT508" s="717"/>
      <c r="AU508" s="717"/>
      <c r="AV508" s="499"/>
      <c r="AW508" s="509" t="s">
        <v>906</v>
      </c>
      <c r="AX508" s="499"/>
    </row>
    <row r="509" spans="1:50" s="472" customFormat="1" ht="15" x14ac:dyDescent="0.25">
      <c r="A509" s="541"/>
      <c r="B509" s="508"/>
      <c r="C509" s="1300" t="s">
        <v>2665</v>
      </c>
      <c r="D509" s="1300"/>
      <c r="E509" s="1300"/>
      <c r="F509" s="1300"/>
      <c r="G509" s="1300"/>
      <c r="H509" s="1300"/>
      <c r="I509" s="1300"/>
      <c r="J509" s="1300"/>
      <c r="K509" s="1300"/>
      <c r="L509" s="802">
        <v>692230.83</v>
      </c>
      <c r="M509" s="803"/>
      <c r="N509" s="554">
        <v>5344022.04</v>
      </c>
      <c r="AF509" s="734"/>
      <c r="AG509" s="499"/>
      <c r="AI509" s="499"/>
      <c r="AN509" s="499"/>
      <c r="AO509" s="764"/>
      <c r="AP509" s="764"/>
      <c r="AQ509" s="717"/>
      <c r="AR509" s="717"/>
      <c r="AS509" s="717"/>
      <c r="AT509" s="717"/>
      <c r="AU509" s="717"/>
      <c r="AV509" s="499"/>
      <c r="AW509" s="509" t="s">
        <v>2665</v>
      </c>
      <c r="AX509" s="499"/>
    </row>
    <row r="510" spans="1:50" s="472" customFormat="1" ht="15" x14ac:dyDescent="0.25">
      <c r="A510" s="1344" t="s">
        <v>2666</v>
      </c>
      <c r="B510" s="1345"/>
      <c r="C510" s="1345"/>
      <c r="D510" s="1345"/>
      <c r="E510" s="1345"/>
      <c r="F510" s="1345"/>
      <c r="G510" s="1345"/>
      <c r="H510" s="1345"/>
      <c r="I510" s="1345"/>
      <c r="J510" s="1345"/>
      <c r="K510" s="1345"/>
      <c r="L510" s="1345"/>
      <c r="M510" s="1345"/>
      <c r="N510" s="1346"/>
      <c r="AF510" s="734" t="s">
        <v>2666</v>
      </c>
      <c r="AG510" s="499"/>
      <c r="AI510" s="499"/>
      <c r="AN510" s="499"/>
      <c r="AO510" s="764"/>
      <c r="AP510" s="764"/>
      <c r="AQ510" s="717"/>
      <c r="AR510" s="717"/>
      <c r="AS510" s="717"/>
      <c r="AT510" s="717"/>
      <c r="AU510" s="717"/>
      <c r="AV510" s="499"/>
      <c r="AX510" s="499"/>
    </row>
    <row r="511" spans="1:50" s="472" customFormat="1" ht="15" x14ac:dyDescent="0.25">
      <c r="A511" s="1347" t="s">
        <v>2667</v>
      </c>
      <c r="B511" s="1348"/>
      <c r="C511" s="1348"/>
      <c r="D511" s="1348"/>
      <c r="E511" s="1348"/>
      <c r="F511" s="1348"/>
      <c r="G511" s="1348"/>
      <c r="H511" s="1348"/>
      <c r="I511" s="1348"/>
      <c r="J511" s="1348"/>
      <c r="K511" s="1348"/>
      <c r="L511" s="1348"/>
      <c r="M511" s="1348"/>
      <c r="N511" s="1349"/>
      <c r="AF511" s="734"/>
      <c r="AG511" s="499" t="s">
        <v>2667</v>
      </c>
      <c r="AI511" s="499"/>
      <c r="AN511" s="499"/>
      <c r="AO511" s="764"/>
      <c r="AP511" s="764"/>
      <c r="AQ511" s="717"/>
      <c r="AR511" s="717"/>
      <c r="AS511" s="717"/>
      <c r="AT511" s="717"/>
      <c r="AU511" s="717"/>
      <c r="AV511" s="499"/>
      <c r="AX511" s="499"/>
    </row>
    <row r="512" spans="1:50" s="472" customFormat="1" ht="34.5" x14ac:dyDescent="0.25">
      <c r="A512" s="500" t="s">
        <v>1351</v>
      </c>
      <c r="B512" s="586" t="s">
        <v>2601</v>
      </c>
      <c r="C512" s="1353" t="s">
        <v>2602</v>
      </c>
      <c r="D512" s="1353"/>
      <c r="E512" s="1353"/>
      <c r="F512" s="501" t="s">
        <v>2603</v>
      </c>
      <c r="G512" s="502">
        <v>0.61199999999999999</v>
      </c>
      <c r="H512" s="503">
        <v>1</v>
      </c>
      <c r="I512" s="749">
        <v>0.61199999999999999</v>
      </c>
      <c r="J512" s="505"/>
      <c r="K512" s="502"/>
      <c r="L512" s="505"/>
      <c r="M512" s="502"/>
      <c r="N512" s="506"/>
      <c r="AF512" s="734"/>
      <c r="AG512" s="499"/>
      <c r="AI512" s="499" t="s">
        <v>2602</v>
      </c>
      <c r="AN512" s="499"/>
      <c r="AO512" s="764"/>
      <c r="AP512" s="764"/>
      <c r="AQ512" s="717"/>
      <c r="AR512" s="717"/>
      <c r="AS512" s="717"/>
      <c r="AT512" s="717"/>
      <c r="AU512" s="717"/>
      <c r="AV512" s="499"/>
      <c r="AX512" s="499"/>
    </row>
    <row r="513" spans="1:50" s="472" customFormat="1" ht="33.75" x14ac:dyDescent="0.25">
      <c r="A513" s="507"/>
      <c r="B513" s="508" t="s">
        <v>1670</v>
      </c>
      <c r="C513" s="1340" t="s">
        <v>1671</v>
      </c>
      <c r="D513" s="1340"/>
      <c r="E513" s="1340"/>
      <c r="F513" s="1340"/>
      <c r="G513" s="1340"/>
      <c r="H513" s="1340"/>
      <c r="I513" s="1340"/>
      <c r="J513" s="1340"/>
      <c r="K513" s="1340"/>
      <c r="L513" s="1340"/>
      <c r="M513" s="1340"/>
      <c r="N513" s="1341"/>
      <c r="AF513" s="734"/>
      <c r="AG513" s="499"/>
      <c r="AI513" s="499"/>
      <c r="AJ513" s="509" t="s">
        <v>1671</v>
      </c>
      <c r="AN513" s="499"/>
      <c r="AO513" s="764"/>
      <c r="AP513" s="764"/>
      <c r="AQ513" s="717"/>
      <c r="AR513" s="717"/>
      <c r="AS513" s="717"/>
      <c r="AT513" s="717"/>
      <c r="AU513" s="717"/>
      <c r="AV513" s="499"/>
      <c r="AX513" s="499"/>
    </row>
    <row r="514" spans="1:50" s="472" customFormat="1" ht="15" x14ac:dyDescent="0.25">
      <c r="A514" s="736"/>
      <c r="B514" s="508" t="s">
        <v>190</v>
      </c>
      <c r="C514" s="1300" t="s">
        <v>2538</v>
      </c>
      <c r="D514" s="1300"/>
      <c r="E514" s="1300"/>
      <c r="F514" s="737"/>
      <c r="G514" s="582"/>
      <c r="H514" s="582"/>
      <c r="I514" s="582"/>
      <c r="J514" s="523">
        <v>5465.7</v>
      </c>
      <c r="K514" s="529">
        <v>1.5</v>
      </c>
      <c r="L514" s="523">
        <v>5017.51</v>
      </c>
      <c r="M514" s="524">
        <v>27.32</v>
      </c>
      <c r="N514" s="738">
        <v>137078.37</v>
      </c>
      <c r="AF514" s="734"/>
      <c r="AG514" s="499"/>
      <c r="AI514" s="499"/>
      <c r="AK514" s="509" t="s">
        <v>2538</v>
      </c>
      <c r="AN514" s="499"/>
      <c r="AO514" s="764"/>
      <c r="AP514" s="764"/>
      <c r="AQ514" s="717"/>
      <c r="AR514" s="717"/>
      <c r="AS514" s="717"/>
      <c r="AT514" s="717"/>
      <c r="AU514" s="717"/>
      <c r="AV514" s="499"/>
      <c r="AX514" s="499"/>
    </row>
    <row r="515" spans="1:50" s="472" customFormat="1" ht="15" x14ac:dyDescent="0.25">
      <c r="A515" s="736"/>
      <c r="B515" s="508" t="s">
        <v>651</v>
      </c>
      <c r="C515" s="1300" t="s">
        <v>712</v>
      </c>
      <c r="D515" s="1300"/>
      <c r="E515" s="1300"/>
      <c r="F515" s="737"/>
      <c r="G515" s="582"/>
      <c r="H515" s="582"/>
      <c r="I515" s="582"/>
      <c r="J515" s="523">
        <v>64226.96</v>
      </c>
      <c r="K515" s="529">
        <v>1.5</v>
      </c>
      <c r="L515" s="523">
        <v>58960.35</v>
      </c>
      <c r="M515" s="524">
        <v>10.92</v>
      </c>
      <c r="N515" s="738">
        <v>643847.02</v>
      </c>
      <c r="AF515" s="734"/>
      <c r="AG515" s="499"/>
      <c r="AI515" s="499"/>
      <c r="AK515" s="509" t="s">
        <v>712</v>
      </c>
      <c r="AN515" s="499"/>
      <c r="AO515" s="764"/>
      <c r="AP515" s="764"/>
      <c r="AQ515" s="717"/>
      <c r="AR515" s="717"/>
      <c r="AS515" s="717"/>
      <c r="AT515" s="717"/>
      <c r="AU515" s="717"/>
      <c r="AV515" s="499"/>
      <c r="AX515" s="499"/>
    </row>
    <row r="516" spans="1:50" s="472" customFormat="1" ht="15" x14ac:dyDescent="0.25">
      <c r="A516" s="736"/>
      <c r="B516" s="508" t="s">
        <v>652</v>
      </c>
      <c r="C516" s="1300" t="s">
        <v>2515</v>
      </c>
      <c r="D516" s="1300"/>
      <c r="E516" s="1300"/>
      <c r="F516" s="737"/>
      <c r="G516" s="582"/>
      <c r="H516" s="582"/>
      <c r="I516" s="582"/>
      <c r="J516" s="523">
        <v>3064.66</v>
      </c>
      <c r="K516" s="529">
        <v>1.5</v>
      </c>
      <c r="L516" s="523">
        <v>2813.36</v>
      </c>
      <c r="M516" s="524">
        <v>27.32</v>
      </c>
      <c r="N516" s="738">
        <v>76861</v>
      </c>
      <c r="AF516" s="734"/>
      <c r="AG516" s="499"/>
      <c r="AI516" s="499"/>
      <c r="AK516" s="509" t="s">
        <v>2515</v>
      </c>
      <c r="AN516" s="499"/>
      <c r="AO516" s="764"/>
      <c r="AP516" s="764"/>
      <c r="AQ516" s="717"/>
      <c r="AR516" s="717"/>
      <c r="AS516" s="717"/>
      <c r="AT516" s="717"/>
      <c r="AU516" s="717"/>
      <c r="AV516" s="499"/>
      <c r="AX516" s="499"/>
    </row>
    <row r="517" spans="1:50" s="472" customFormat="1" ht="15" x14ac:dyDescent="0.25">
      <c r="A517" s="736"/>
      <c r="B517" s="508" t="s">
        <v>232</v>
      </c>
      <c r="C517" s="1300" t="s">
        <v>844</v>
      </c>
      <c r="D517" s="1300"/>
      <c r="E517" s="1300"/>
      <c r="F517" s="737"/>
      <c r="G517" s="582"/>
      <c r="H517" s="582"/>
      <c r="I517" s="582"/>
      <c r="J517" s="528">
        <v>578.78</v>
      </c>
      <c r="K517" s="582"/>
      <c r="L517" s="528">
        <v>354.21</v>
      </c>
      <c r="M517" s="524">
        <v>7.72</v>
      </c>
      <c r="N517" s="738">
        <v>2734.5</v>
      </c>
      <c r="AF517" s="734"/>
      <c r="AG517" s="499"/>
      <c r="AI517" s="499"/>
      <c r="AK517" s="509" t="s">
        <v>844</v>
      </c>
      <c r="AN517" s="499"/>
      <c r="AO517" s="764"/>
      <c r="AP517" s="764"/>
      <c r="AQ517" s="717"/>
      <c r="AR517" s="717"/>
      <c r="AS517" s="717"/>
      <c r="AT517" s="717"/>
      <c r="AU517" s="717"/>
      <c r="AV517" s="499"/>
      <c r="AX517" s="499"/>
    </row>
    <row r="518" spans="1:50" s="472" customFormat="1" ht="15" x14ac:dyDescent="0.25">
      <c r="A518" s="739"/>
      <c r="B518" s="508"/>
      <c r="C518" s="1300" t="s">
        <v>2539</v>
      </c>
      <c r="D518" s="1300"/>
      <c r="E518" s="1300"/>
      <c r="F518" s="737" t="s">
        <v>822</v>
      </c>
      <c r="G518" s="524">
        <v>568.16</v>
      </c>
      <c r="H518" s="529">
        <v>1.5</v>
      </c>
      <c r="I518" s="753">
        <v>521.57087999999999</v>
      </c>
      <c r="J518" s="519"/>
      <c r="K518" s="582"/>
      <c r="L518" s="519"/>
      <c r="M518" s="582"/>
      <c r="N518" s="741"/>
      <c r="AF518" s="734"/>
      <c r="AG518" s="499"/>
      <c r="AI518" s="499"/>
      <c r="AL518" s="509" t="s">
        <v>2539</v>
      </c>
      <c r="AN518" s="499"/>
      <c r="AO518" s="764"/>
      <c r="AP518" s="764"/>
      <c r="AQ518" s="717"/>
      <c r="AR518" s="717"/>
      <c r="AS518" s="717"/>
      <c r="AT518" s="717"/>
      <c r="AU518" s="717"/>
      <c r="AV518" s="499"/>
      <c r="AX518" s="499"/>
    </row>
    <row r="519" spans="1:50" s="472" customFormat="1" ht="15" x14ac:dyDescent="0.25">
      <c r="A519" s="739"/>
      <c r="B519" s="508"/>
      <c r="C519" s="1300" t="s">
        <v>2516</v>
      </c>
      <c r="D519" s="1300"/>
      <c r="E519" s="1300"/>
      <c r="F519" s="737" t="s">
        <v>822</v>
      </c>
      <c r="G519" s="524">
        <v>239.17</v>
      </c>
      <c r="H519" s="529">
        <v>1.5</v>
      </c>
      <c r="I519" s="753">
        <v>219.55806000000001</v>
      </c>
      <c r="J519" s="519"/>
      <c r="K519" s="582"/>
      <c r="L519" s="519"/>
      <c r="M519" s="582"/>
      <c r="N519" s="741"/>
      <c r="AF519" s="734"/>
      <c r="AG519" s="499"/>
      <c r="AI519" s="499"/>
      <c r="AL519" s="509" t="s">
        <v>2516</v>
      </c>
      <c r="AN519" s="499"/>
      <c r="AO519" s="764"/>
      <c r="AP519" s="764"/>
      <c r="AQ519" s="717"/>
      <c r="AR519" s="717"/>
      <c r="AS519" s="717"/>
      <c r="AT519" s="717"/>
      <c r="AU519" s="717"/>
      <c r="AV519" s="499"/>
      <c r="AX519" s="499"/>
    </row>
    <row r="520" spans="1:50" s="472" customFormat="1" ht="15" x14ac:dyDescent="0.25">
      <c r="A520" s="736"/>
      <c r="B520" s="508"/>
      <c r="C520" s="1342" t="s">
        <v>2517</v>
      </c>
      <c r="D520" s="1342"/>
      <c r="E520" s="1342"/>
      <c r="F520" s="742"/>
      <c r="G520" s="581"/>
      <c r="H520" s="581"/>
      <c r="I520" s="581"/>
      <c r="J520" s="743">
        <v>70271.44</v>
      </c>
      <c r="K520" s="581"/>
      <c r="L520" s="743">
        <v>64332.07</v>
      </c>
      <c r="M520" s="581"/>
      <c r="N520" s="744">
        <v>783659.89</v>
      </c>
      <c r="AF520" s="734"/>
      <c r="AG520" s="499"/>
      <c r="AI520" s="499"/>
      <c r="AM520" s="509" t="s">
        <v>2517</v>
      </c>
      <c r="AN520" s="499"/>
      <c r="AO520" s="764"/>
      <c r="AP520" s="764"/>
      <c r="AQ520" s="717"/>
      <c r="AR520" s="717"/>
      <c r="AS520" s="717"/>
      <c r="AT520" s="717"/>
      <c r="AU520" s="717"/>
      <c r="AV520" s="499"/>
      <c r="AX520" s="499"/>
    </row>
    <row r="521" spans="1:50" s="472" customFormat="1" ht="15" x14ac:dyDescent="0.25">
      <c r="A521" s="739"/>
      <c r="B521" s="508"/>
      <c r="C521" s="1300" t="s">
        <v>882</v>
      </c>
      <c r="D521" s="1300"/>
      <c r="E521" s="1300"/>
      <c r="F521" s="737"/>
      <c r="G521" s="582"/>
      <c r="H521" s="582"/>
      <c r="I521" s="582"/>
      <c r="J521" s="519"/>
      <c r="K521" s="582"/>
      <c r="L521" s="523">
        <v>7830.87</v>
      </c>
      <c r="M521" s="582"/>
      <c r="N521" s="738">
        <v>213939.37</v>
      </c>
      <c r="AF521" s="734"/>
      <c r="AG521" s="499"/>
      <c r="AI521" s="499"/>
      <c r="AL521" s="509" t="s">
        <v>882</v>
      </c>
      <c r="AN521" s="499"/>
      <c r="AO521" s="764"/>
      <c r="AP521" s="764"/>
      <c r="AQ521" s="717"/>
      <c r="AR521" s="717"/>
      <c r="AS521" s="717"/>
      <c r="AT521" s="717"/>
      <c r="AU521" s="717"/>
      <c r="AV521" s="499"/>
      <c r="AX521" s="499"/>
    </row>
    <row r="522" spans="1:50" s="472" customFormat="1" ht="15" x14ac:dyDescent="0.25">
      <c r="A522" s="739"/>
      <c r="B522" s="508" t="s">
        <v>2604</v>
      </c>
      <c r="C522" s="1300" t="s">
        <v>2605</v>
      </c>
      <c r="D522" s="1300"/>
      <c r="E522" s="1300"/>
      <c r="F522" s="737" t="s">
        <v>648</v>
      </c>
      <c r="G522" s="745">
        <v>106</v>
      </c>
      <c r="H522" s="582"/>
      <c r="I522" s="745">
        <v>106</v>
      </c>
      <c r="J522" s="519"/>
      <c r="K522" s="582"/>
      <c r="L522" s="523">
        <v>8300.7199999999993</v>
      </c>
      <c r="M522" s="582"/>
      <c r="N522" s="738">
        <v>226775.73</v>
      </c>
      <c r="AF522" s="734"/>
      <c r="AG522" s="499"/>
      <c r="AI522" s="499"/>
      <c r="AL522" s="509" t="s">
        <v>2605</v>
      </c>
      <c r="AN522" s="499"/>
      <c r="AO522" s="764"/>
      <c r="AP522" s="764"/>
      <c r="AQ522" s="717"/>
      <c r="AR522" s="717"/>
      <c r="AS522" s="717"/>
      <c r="AT522" s="717"/>
      <c r="AU522" s="717"/>
      <c r="AV522" s="499"/>
      <c r="AX522" s="499"/>
    </row>
    <row r="523" spans="1:50" s="472" customFormat="1" ht="15" x14ac:dyDescent="0.25">
      <c r="A523" s="739"/>
      <c r="B523" s="508" t="s">
        <v>2606</v>
      </c>
      <c r="C523" s="1300" t="s">
        <v>2607</v>
      </c>
      <c r="D523" s="1300"/>
      <c r="E523" s="1300"/>
      <c r="F523" s="737" t="s">
        <v>648</v>
      </c>
      <c r="G523" s="745">
        <v>45</v>
      </c>
      <c r="H523" s="582"/>
      <c r="I523" s="745">
        <v>45</v>
      </c>
      <c r="J523" s="519"/>
      <c r="K523" s="582"/>
      <c r="L523" s="523">
        <v>3523.89</v>
      </c>
      <c r="M523" s="582"/>
      <c r="N523" s="738">
        <v>96272.72</v>
      </c>
      <c r="AF523" s="734"/>
      <c r="AG523" s="499"/>
      <c r="AI523" s="499"/>
      <c r="AL523" s="509" t="s">
        <v>2607</v>
      </c>
      <c r="AN523" s="499"/>
      <c r="AO523" s="764"/>
      <c r="AP523" s="764"/>
      <c r="AQ523" s="717"/>
      <c r="AR523" s="717"/>
      <c r="AS523" s="717"/>
      <c r="AT523" s="717"/>
      <c r="AU523" s="717"/>
      <c r="AV523" s="499"/>
      <c r="AX523" s="499"/>
    </row>
    <row r="524" spans="1:50" s="472" customFormat="1" ht="15" x14ac:dyDescent="0.25">
      <c r="A524" s="544"/>
      <c r="B524" s="585"/>
      <c r="C524" s="1353" t="s">
        <v>887</v>
      </c>
      <c r="D524" s="1353"/>
      <c r="E524" s="1353"/>
      <c r="F524" s="501"/>
      <c r="G524" s="502"/>
      <c r="H524" s="502"/>
      <c r="I524" s="502"/>
      <c r="J524" s="505"/>
      <c r="K524" s="502"/>
      <c r="L524" s="542">
        <v>76156.679999999993</v>
      </c>
      <c r="M524" s="581"/>
      <c r="N524" s="543">
        <v>1106708.3400000001</v>
      </c>
      <c r="AF524" s="734"/>
      <c r="AG524" s="499"/>
      <c r="AI524" s="499"/>
      <c r="AN524" s="499" t="s">
        <v>887</v>
      </c>
      <c r="AO524" s="764"/>
      <c r="AP524" s="764"/>
      <c r="AQ524" s="717"/>
      <c r="AR524" s="717"/>
      <c r="AS524" s="717"/>
      <c r="AT524" s="717"/>
      <c r="AU524" s="717"/>
      <c r="AV524" s="499"/>
      <c r="AX524" s="499"/>
    </row>
    <row r="525" spans="1:50" s="472" customFormat="1" ht="34.5" x14ac:dyDescent="0.25">
      <c r="A525" s="500" t="s">
        <v>1354</v>
      </c>
      <c r="B525" s="586" t="s">
        <v>2608</v>
      </c>
      <c r="C525" s="1353" t="s">
        <v>2609</v>
      </c>
      <c r="D525" s="1353"/>
      <c r="E525" s="1353"/>
      <c r="F525" s="501" t="s">
        <v>2603</v>
      </c>
      <c r="G525" s="502">
        <v>5.8680000000000003</v>
      </c>
      <c r="H525" s="503">
        <v>1</v>
      </c>
      <c r="I525" s="749">
        <v>5.8680000000000003</v>
      </c>
      <c r="J525" s="505"/>
      <c r="K525" s="502"/>
      <c r="L525" s="505"/>
      <c r="M525" s="502"/>
      <c r="N525" s="506"/>
      <c r="AF525" s="734"/>
      <c r="AG525" s="499"/>
      <c r="AI525" s="499" t="s">
        <v>2609</v>
      </c>
      <c r="AN525" s="499"/>
      <c r="AO525" s="764"/>
      <c r="AP525" s="764"/>
      <c r="AQ525" s="717"/>
      <c r="AR525" s="717"/>
      <c r="AS525" s="717"/>
      <c r="AT525" s="717"/>
      <c r="AU525" s="717"/>
      <c r="AV525" s="499"/>
      <c r="AX525" s="499"/>
    </row>
    <row r="526" spans="1:50" s="472" customFormat="1" ht="33.75" x14ac:dyDescent="0.25">
      <c r="A526" s="507"/>
      <c r="B526" s="508" t="s">
        <v>1670</v>
      </c>
      <c r="C526" s="1340" t="s">
        <v>1671</v>
      </c>
      <c r="D526" s="1340"/>
      <c r="E526" s="1340"/>
      <c r="F526" s="1340"/>
      <c r="G526" s="1340"/>
      <c r="H526" s="1340"/>
      <c r="I526" s="1340"/>
      <c r="J526" s="1340"/>
      <c r="K526" s="1340"/>
      <c r="L526" s="1340"/>
      <c r="M526" s="1340"/>
      <c r="N526" s="1341"/>
      <c r="AF526" s="734"/>
      <c r="AG526" s="499"/>
      <c r="AI526" s="499"/>
      <c r="AJ526" s="509" t="s">
        <v>1671</v>
      </c>
      <c r="AN526" s="499"/>
      <c r="AO526" s="764"/>
      <c r="AP526" s="764"/>
      <c r="AQ526" s="717"/>
      <c r="AR526" s="717"/>
      <c r="AS526" s="717"/>
      <c r="AT526" s="717"/>
      <c r="AU526" s="717"/>
      <c r="AV526" s="499"/>
      <c r="AX526" s="499"/>
    </row>
    <row r="527" spans="1:50" s="472" customFormat="1" ht="15" x14ac:dyDescent="0.25">
      <c r="A527" s="736"/>
      <c r="B527" s="508" t="s">
        <v>190</v>
      </c>
      <c r="C527" s="1300" t="s">
        <v>2538</v>
      </c>
      <c r="D527" s="1300"/>
      <c r="E527" s="1300"/>
      <c r="F527" s="737"/>
      <c r="G527" s="582"/>
      <c r="H527" s="582"/>
      <c r="I527" s="582"/>
      <c r="J527" s="523">
        <v>16197.77</v>
      </c>
      <c r="K527" s="529">
        <v>1.5</v>
      </c>
      <c r="L527" s="523">
        <v>142572.76999999999</v>
      </c>
      <c r="M527" s="524">
        <v>27.32</v>
      </c>
      <c r="N527" s="738">
        <v>3895088.08</v>
      </c>
      <c r="AF527" s="734"/>
      <c r="AG527" s="499"/>
      <c r="AI527" s="499"/>
      <c r="AK527" s="509" t="s">
        <v>2538</v>
      </c>
      <c r="AN527" s="499"/>
      <c r="AO527" s="764"/>
      <c r="AP527" s="764"/>
      <c r="AQ527" s="717"/>
      <c r="AR527" s="717"/>
      <c r="AS527" s="717"/>
      <c r="AT527" s="717"/>
      <c r="AU527" s="717"/>
      <c r="AV527" s="499"/>
      <c r="AX527" s="499"/>
    </row>
    <row r="528" spans="1:50" s="472" customFormat="1" ht="15" x14ac:dyDescent="0.25">
      <c r="A528" s="736"/>
      <c r="B528" s="508" t="s">
        <v>651</v>
      </c>
      <c r="C528" s="1300" t="s">
        <v>712</v>
      </c>
      <c r="D528" s="1300"/>
      <c r="E528" s="1300"/>
      <c r="F528" s="737"/>
      <c r="G528" s="582"/>
      <c r="H528" s="582"/>
      <c r="I528" s="582"/>
      <c r="J528" s="523">
        <v>195284.87</v>
      </c>
      <c r="K528" s="529">
        <v>1.5</v>
      </c>
      <c r="L528" s="523">
        <v>1718897.43</v>
      </c>
      <c r="M528" s="524">
        <v>10.92</v>
      </c>
      <c r="N528" s="738">
        <v>18770359.940000001</v>
      </c>
      <c r="AF528" s="734"/>
      <c r="AG528" s="499"/>
      <c r="AI528" s="499"/>
      <c r="AK528" s="509" t="s">
        <v>712</v>
      </c>
      <c r="AN528" s="499"/>
      <c r="AO528" s="764"/>
      <c r="AP528" s="764"/>
      <c r="AQ528" s="717"/>
      <c r="AR528" s="717"/>
      <c r="AS528" s="717"/>
      <c r="AT528" s="717"/>
      <c r="AU528" s="717"/>
      <c r="AV528" s="499"/>
      <c r="AX528" s="499"/>
    </row>
    <row r="529" spans="1:51" s="472" customFormat="1" ht="15" x14ac:dyDescent="0.25">
      <c r="A529" s="736"/>
      <c r="B529" s="508" t="s">
        <v>652</v>
      </c>
      <c r="C529" s="1300" t="s">
        <v>2515</v>
      </c>
      <c r="D529" s="1300"/>
      <c r="E529" s="1300"/>
      <c r="F529" s="737"/>
      <c r="G529" s="582"/>
      <c r="H529" s="582"/>
      <c r="I529" s="582"/>
      <c r="J529" s="523">
        <v>8277.1200000000008</v>
      </c>
      <c r="K529" s="529">
        <v>1.5</v>
      </c>
      <c r="L529" s="523">
        <v>72855.210000000006</v>
      </c>
      <c r="M529" s="524">
        <v>27.32</v>
      </c>
      <c r="N529" s="738">
        <v>1990404.34</v>
      </c>
      <c r="AF529" s="734"/>
      <c r="AG529" s="499"/>
      <c r="AI529" s="499"/>
      <c r="AK529" s="509" t="s">
        <v>2515</v>
      </c>
      <c r="AN529" s="499"/>
      <c r="AO529" s="764"/>
      <c r="AP529" s="764"/>
      <c r="AQ529" s="717"/>
      <c r="AR529" s="717"/>
      <c r="AS529" s="717"/>
      <c r="AT529" s="717"/>
      <c r="AU529" s="717"/>
      <c r="AV529" s="499"/>
      <c r="AX529" s="499"/>
    </row>
    <row r="530" spans="1:51" s="472" customFormat="1" ht="15" x14ac:dyDescent="0.25">
      <c r="A530" s="736"/>
      <c r="B530" s="508" t="s">
        <v>232</v>
      </c>
      <c r="C530" s="1300" t="s">
        <v>844</v>
      </c>
      <c r="D530" s="1300"/>
      <c r="E530" s="1300"/>
      <c r="F530" s="737"/>
      <c r="G530" s="582"/>
      <c r="H530" s="582"/>
      <c r="I530" s="582"/>
      <c r="J530" s="523">
        <v>1719.67</v>
      </c>
      <c r="K530" s="582"/>
      <c r="L530" s="523">
        <v>10091.02</v>
      </c>
      <c r="M530" s="524">
        <v>7.72</v>
      </c>
      <c r="N530" s="738">
        <v>77902.67</v>
      </c>
      <c r="AF530" s="734"/>
      <c r="AG530" s="499"/>
      <c r="AI530" s="499"/>
      <c r="AK530" s="509" t="s">
        <v>844</v>
      </c>
      <c r="AN530" s="499"/>
      <c r="AO530" s="764"/>
      <c r="AP530" s="764"/>
      <c r="AQ530" s="717"/>
      <c r="AR530" s="717"/>
      <c r="AS530" s="717"/>
      <c r="AT530" s="717"/>
      <c r="AU530" s="717"/>
      <c r="AV530" s="499"/>
      <c r="AX530" s="499"/>
    </row>
    <row r="531" spans="1:51" s="472" customFormat="1" ht="15" x14ac:dyDescent="0.25">
      <c r="A531" s="739"/>
      <c r="B531" s="508"/>
      <c r="C531" s="1300" t="s">
        <v>2539</v>
      </c>
      <c r="D531" s="1300"/>
      <c r="E531" s="1300"/>
      <c r="F531" s="737" t="s">
        <v>822</v>
      </c>
      <c r="G531" s="524">
        <v>1683.76</v>
      </c>
      <c r="H531" s="529">
        <v>1.5</v>
      </c>
      <c r="I531" s="753">
        <v>14820.45552</v>
      </c>
      <c r="J531" s="519"/>
      <c r="K531" s="582"/>
      <c r="L531" s="519"/>
      <c r="M531" s="582"/>
      <c r="N531" s="741"/>
      <c r="AF531" s="734"/>
      <c r="AG531" s="499"/>
      <c r="AI531" s="499"/>
      <c r="AL531" s="509" t="s">
        <v>2539</v>
      </c>
      <c r="AN531" s="499"/>
      <c r="AO531" s="764"/>
      <c r="AP531" s="764"/>
      <c r="AQ531" s="717"/>
      <c r="AR531" s="717"/>
      <c r="AS531" s="717"/>
      <c r="AT531" s="717"/>
      <c r="AU531" s="717"/>
      <c r="AV531" s="499"/>
      <c r="AX531" s="499"/>
    </row>
    <row r="532" spans="1:51" s="472" customFormat="1" ht="15" x14ac:dyDescent="0.25">
      <c r="A532" s="739"/>
      <c r="B532" s="508"/>
      <c r="C532" s="1300" t="s">
        <v>2516</v>
      </c>
      <c r="D532" s="1300"/>
      <c r="E532" s="1300"/>
      <c r="F532" s="737" t="s">
        <v>822</v>
      </c>
      <c r="G532" s="524">
        <v>625.36</v>
      </c>
      <c r="H532" s="529">
        <v>1.5</v>
      </c>
      <c r="I532" s="753">
        <v>5504.4187199999997</v>
      </c>
      <c r="J532" s="519"/>
      <c r="K532" s="582"/>
      <c r="L532" s="519"/>
      <c r="M532" s="582"/>
      <c r="N532" s="741"/>
      <c r="AF532" s="734"/>
      <c r="AG532" s="499"/>
      <c r="AI532" s="499"/>
      <c r="AL532" s="509" t="s">
        <v>2516</v>
      </c>
      <c r="AN532" s="499"/>
      <c r="AO532" s="764"/>
      <c r="AP532" s="764"/>
      <c r="AQ532" s="717"/>
      <c r="AR532" s="717"/>
      <c r="AS532" s="717"/>
      <c r="AT532" s="717"/>
      <c r="AU532" s="717"/>
      <c r="AV532" s="499"/>
      <c r="AX532" s="499"/>
    </row>
    <row r="533" spans="1:51" s="472" customFormat="1" ht="15" x14ac:dyDescent="0.25">
      <c r="A533" s="736"/>
      <c r="B533" s="508"/>
      <c r="C533" s="1342" t="s">
        <v>2517</v>
      </c>
      <c r="D533" s="1342"/>
      <c r="E533" s="1342"/>
      <c r="F533" s="742"/>
      <c r="G533" s="581"/>
      <c r="H533" s="581"/>
      <c r="I533" s="581"/>
      <c r="J533" s="743">
        <v>213202.31</v>
      </c>
      <c r="K533" s="581"/>
      <c r="L533" s="743">
        <v>1871561.22</v>
      </c>
      <c r="M533" s="581"/>
      <c r="N533" s="744">
        <v>22743350.690000001</v>
      </c>
      <c r="AF533" s="734"/>
      <c r="AG533" s="499"/>
      <c r="AI533" s="499"/>
      <c r="AM533" s="509" t="s">
        <v>2517</v>
      </c>
      <c r="AN533" s="499"/>
      <c r="AO533" s="764"/>
      <c r="AP533" s="764"/>
      <c r="AQ533" s="717"/>
      <c r="AR533" s="717"/>
      <c r="AS533" s="717"/>
      <c r="AT533" s="717"/>
      <c r="AU533" s="717"/>
      <c r="AV533" s="499"/>
      <c r="AX533" s="499"/>
    </row>
    <row r="534" spans="1:51" s="472" customFormat="1" ht="15" x14ac:dyDescent="0.25">
      <c r="A534" s="739"/>
      <c r="B534" s="508"/>
      <c r="C534" s="1300" t="s">
        <v>882</v>
      </c>
      <c r="D534" s="1300"/>
      <c r="E534" s="1300"/>
      <c r="F534" s="737"/>
      <c r="G534" s="582"/>
      <c r="H534" s="582"/>
      <c r="I534" s="582"/>
      <c r="J534" s="519"/>
      <c r="K534" s="582"/>
      <c r="L534" s="523">
        <v>215427.98</v>
      </c>
      <c r="M534" s="582"/>
      <c r="N534" s="738">
        <v>5885492.4199999999</v>
      </c>
      <c r="AF534" s="734"/>
      <c r="AG534" s="499"/>
      <c r="AI534" s="499"/>
      <c r="AL534" s="509" t="s">
        <v>882</v>
      </c>
      <c r="AN534" s="499"/>
      <c r="AO534" s="764"/>
      <c r="AP534" s="764"/>
      <c r="AQ534" s="717"/>
      <c r="AR534" s="717"/>
      <c r="AS534" s="717"/>
      <c r="AT534" s="717"/>
      <c r="AU534" s="717"/>
      <c r="AV534" s="499"/>
      <c r="AX534" s="499"/>
    </row>
    <row r="535" spans="1:51" s="472" customFormat="1" ht="15" x14ac:dyDescent="0.25">
      <c r="A535" s="739"/>
      <c r="B535" s="508" t="s">
        <v>2604</v>
      </c>
      <c r="C535" s="1300" t="s">
        <v>2605</v>
      </c>
      <c r="D535" s="1300"/>
      <c r="E535" s="1300"/>
      <c r="F535" s="737" t="s">
        <v>648</v>
      </c>
      <c r="G535" s="745">
        <v>106</v>
      </c>
      <c r="H535" s="582"/>
      <c r="I535" s="745">
        <v>106</v>
      </c>
      <c r="J535" s="519"/>
      <c r="K535" s="582"/>
      <c r="L535" s="523">
        <v>228353.66</v>
      </c>
      <c r="M535" s="582"/>
      <c r="N535" s="738">
        <v>6238621.9699999997</v>
      </c>
      <c r="AF535" s="734"/>
      <c r="AG535" s="499"/>
      <c r="AI535" s="499"/>
      <c r="AL535" s="509" t="s">
        <v>2605</v>
      </c>
      <c r="AN535" s="499"/>
      <c r="AO535" s="764"/>
      <c r="AP535" s="764"/>
      <c r="AQ535" s="717"/>
      <c r="AR535" s="717"/>
      <c r="AS535" s="717"/>
      <c r="AT535" s="717"/>
      <c r="AU535" s="717"/>
      <c r="AV535" s="499"/>
      <c r="AX535" s="499"/>
    </row>
    <row r="536" spans="1:51" s="472" customFormat="1" ht="15" x14ac:dyDescent="0.25">
      <c r="A536" s="739"/>
      <c r="B536" s="508" t="s">
        <v>2606</v>
      </c>
      <c r="C536" s="1300" t="s">
        <v>2607</v>
      </c>
      <c r="D536" s="1300"/>
      <c r="E536" s="1300"/>
      <c r="F536" s="737" t="s">
        <v>648</v>
      </c>
      <c r="G536" s="745">
        <v>45</v>
      </c>
      <c r="H536" s="582"/>
      <c r="I536" s="745">
        <v>45</v>
      </c>
      <c r="J536" s="519"/>
      <c r="K536" s="582"/>
      <c r="L536" s="523">
        <v>96942.59</v>
      </c>
      <c r="M536" s="582"/>
      <c r="N536" s="738">
        <v>2648471.59</v>
      </c>
      <c r="AF536" s="734"/>
      <c r="AG536" s="499"/>
      <c r="AI536" s="499"/>
      <c r="AL536" s="509" t="s">
        <v>2607</v>
      </c>
      <c r="AN536" s="499"/>
      <c r="AO536" s="764"/>
      <c r="AP536" s="764"/>
      <c r="AQ536" s="717"/>
      <c r="AR536" s="717"/>
      <c r="AS536" s="717"/>
      <c r="AT536" s="717"/>
      <c r="AU536" s="717"/>
      <c r="AV536" s="499"/>
      <c r="AX536" s="499"/>
    </row>
    <row r="537" spans="1:51" s="472" customFormat="1" ht="15" x14ac:dyDescent="0.25">
      <c r="A537" s="544"/>
      <c r="B537" s="585"/>
      <c r="C537" s="1353" t="s">
        <v>887</v>
      </c>
      <c r="D537" s="1353"/>
      <c r="E537" s="1353"/>
      <c r="F537" s="501"/>
      <c r="G537" s="502"/>
      <c r="H537" s="502"/>
      <c r="I537" s="502"/>
      <c r="J537" s="505"/>
      <c r="K537" s="502"/>
      <c r="L537" s="542">
        <v>2196857.4700000002</v>
      </c>
      <c r="M537" s="581"/>
      <c r="N537" s="543">
        <v>31630444.25</v>
      </c>
      <c r="AF537" s="734"/>
      <c r="AG537" s="499"/>
      <c r="AI537" s="499"/>
      <c r="AN537" s="499" t="s">
        <v>887</v>
      </c>
      <c r="AO537" s="764"/>
      <c r="AP537" s="764"/>
      <c r="AQ537" s="717"/>
      <c r="AR537" s="717"/>
      <c r="AS537" s="717"/>
      <c r="AT537" s="717"/>
      <c r="AU537" s="717"/>
      <c r="AV537" s="499"/>
      <c r="AX537" s="499"/>
    </row>
    <row r="538" spans="1:51" s="472" customFormat="1" ht="34.5" x14ac:dyDescent="0.25">
      <c r="A538" s="500" t="s">
        <v>1357</v>
      </c>
      <c r="B538" s="586" t="s">
        <v>2610</v>
      </c>
      <c r="C538" s="1353" t="s">
        <v>2611</v>
      </c>
      <c r="D538" s="1353"/>
      <c r="E538" s="1353"/>
      <c r="F538" s="501" t="s">
        <v>269</v>
      </c>
      <c r="G538" s="502">
        <v>36</v>
      </c>
      <c r="H538" s="503">
        <v>1</v>
      </c>
      <c r="I538" s="503">
        <v>36</v>
      </c>
      <c r="J538" s="545">
        <v>197.11</v>
      </c>
      <c r="K538" s="502"/>
      <c r="L538" s="542">
        <v>7095.96</v>
      </c>
      <c r="M538" s="750">
        <v>7.72</v>
      </c>
      <c r="N538" s="543">
        <v>54780.81</v>
      </c>
      <c r="AF538" s="734"/>
      <c r="AG538" s="499"/>
      <c r="AI538" s="499" t="s">
        <v>2611</v>
      </c>
      <c r="AN538" s="499"/>
      <c r="AO538" s="764"/>
      <c r="AP538" s="764"/>
      <c r="AQ538" s="717"/>
      <c r="AR538" s="717"/>
      <c r="AS538" s="717"/>
      <c r="AT538" s="717"/>
      <c r="AU538" s="717"/>
      <c r="AV538" s="499"/>
      <c r="AX538" s="499"/>
    </row>
    <row r="539" spans="1:51" s="472" customFormat="1" ht="15" x14ac:dyDescent="0.25">
      <c r="A539" s="544"/>
      <c r="B539" s="585"/>
      <c r="C539" s="1353" t="s">
        <v>887</v>
      </c>
      <c r="D539" s="1353"/>
      <c r="E539" s="1353"/>
      <c r="F539" s="501"/>
      <c r="G539" s="502"/>
      <c r="H539" s="502"/>
      <c r="I539" s="502"/>
      <c r="J539" s="505"/>
      <c r="K539" s="502"/>
      <c r="L539" s="542">
        <v>7095.96</v>
      </c>
      <c r="M539" s="581"/>
      <c r="N539" s="543">
        <v>54780.81</v>
      </c>
      <c r="AF539" s="734"/>
      <c r="AG539" s="499"/>
      <c r="AI539" s="499"/>
      <c r="AN539" s="499" t="s">
        <v>887</v>
      </c>
      <c r="AO539" s="764"/>
      <c r="AP539" s="764"/>
      <c r="AQ539" s="717"/>
      <c r="AR539" s="717"/>
      <c r="AS539" s="717"/>
      <c r="AT539" s="717"/>
      <c r="AU539" s="717"/>
      <c r="AV539" s="499"/>
      <c r="AX539" s="499"/>
    </row>
    <row r="540" spans="1:51" s="472" customFormat="1" ht="23.25" x14ac:dyDescent="0.25">
      <c r="A540" s="500" t="s">
        <v>1360</v>
      </c>
      <c r="B540" s="586" t="s">
        <v>2612</v>
      </c>
      <c r="C540" s="1353" t="s">
        <v>2613</v>
      </c>
      <c r="D540" s="1353"/>
      <c r="E540" s="1353"/>
      <c r="F540" s="501" t="s">
        <v>269</v>
      </c>
      <c r="G540" s="502">
        <v>36</v>
      </c>
      <c r="H540" s="503">
        <v>1</v>
      </c>
      <c r="I540" s="503">
        <v>36</v>
      </c>
      <c r="J540" s="542">
        <v>6325</v>
      </c>
      <c r="K540" s="502"/>
      <c r="L540" s="542">
        <v>227700</v>
      </c>
      <c r="M540" s="750">
        <v>7.72</v>
      </c>
      <c r="N540" s="543">
        <v>1757844</v>
      </c>
      <c r="AF540" s="734"/>
      <c r="AG540" s="499"/>
      <c r="AI540" s="499" t="s">
        <v>2613</v>
      </c>
      <c r="AN540" s="499"/>
      <c r="AO540" s="764"/>
      <c r="AP540" s="764"/>
      <c r="AQ540" s="717"/>
      <c r="AR540" s="717"/>
      <c r="AS540" s="717"/>
      <c r="AT540" s="717"/>
      <c r="AU540" s="717"/>
      <c r="AV540" s="499"/>
      <c r="AX540" s="499"/>
    </row>
    <row r="541" spans="1:51" s="472" customFormat="1" ht="15" x14ac:dyDescent="0.25">
      <c r="A541" s="544"/>
      <c r="B541" s="585"/>
      <c r="C541" s="1353" t="s">
        <v>887</v>
      </c>
      <c r="D541" s="1353"/>
      <c r="E541" s="1353"/>
      <c r="F541" s="501"/>
      <c r="G541" s="502"/>
      <c r="H541" s="502"/>
      <c r="I541" s="502"/>
      <c r="J541" s="505"/>
      <c r="K541" s="502"/>
      <c r="L541" s="542">
        <v>227700</v>
      </c>
      <c r="M541" s="581"/>
      <c r="N541" s="543">
        <v>1757844</v>
      </c>
      <c r="AF541" s="734"/>
      <c r="AG541" s="499"/>
      <c r="AI541" s="499"/>
      <c r="AN541" s="499" t="s">
        <v>887</v>
      </c>
      <c r="AO541" s="764"/>
      <c r="AP541" s="764"/>
      <c r="AQ541" s="717"/>
      <c r="AR541" s="717"/>
      <c r="AS541" s="717"/>
      <c r="AT541" s="717"/>
      <c r="AU541" s="717"/>
      <c r="AV541" s="499"/>
      <c r="AX541" s="499"/>
    </row>
    <row r="542" spans="1:51" s="472" customFormat="1" ht="23.25" x14ac:dyDescent="0.25">
      <c r="A542" s="500" t="s">
        <v>1362</v>
      </c>
      <c r="B542" s="586" t="s">
        <v>2614</v>
      </c>
      <c r="C542" s="1353" t="s">
        <v>2615</v>
      </c>
      <c r="D542" s="1353"/>
      <c r="E542" s="1353"/>
      <c r="F542" s="501" t="s">
        <v>269</v>
      </c>
      <c r="G542" s="502">
        <v>72</v>
      </c>
      <c r="H542" s="503">
        <v>1</v>
      </c>
      <c r="I542" s="503">
        <v>72</v>
      </c>
      <c r="J542" s="542">
        <v>20095.580000000002</v>
      </c>
      <c r="K542" s="502"/>
      <c r="L542" s="542">
        <v>187419.92</v>
      </c>
      <c r="M542" s="750">
        <v>7.72</v>
      </c>
      <c r="N542" s="543">
        <v>1446881.76</v>
      </c>
      <c r="AF542" s="734"/>
      <c r="AG542" s="499"/>
      <c r="AI542" s="499" t="s">
        <v>2615</v>
      </c>
      <c r="AN542" s="499"/>
      <c r="AO542" s="764"/>
      <c r="AP542" s="764"/>
      <c r="AQ542" s="717"/>
      <c r="AR542" s="717"/>
      <c r="AS542" s="717"/>
      <c r="AT542" s="717"/>
      <c r="AU542" s="717"/>
      <c r="AV542" s="499"/>
      <c r="AX542" s="499"/>
    </row>
    <row r="543" spans="1:51" s="472" customFormat="1" ht="15" x14ac:dyDescent="0.25">
      <c r="A543" s="560"/>
      <c r="B543" s="584"/>
      <c r="C543" s="1300" t="s">
        <v>2616</v>
      </c>
      <c r="D543" s="1300"/>
      <c r="E543" s="1300"/>
      <c r="F543" s="1300"/>
      <c r="G543" s="1300"/>
      <c r="H543" s="1300"/>
      <c r="I543" s="1300"/>
      <c r="J543" s="1300"/>
      <c r="K543" s="1300"/>
      <c r="L543" s="1300"/>
      <c r="M543" s="1300"/>
      <c r="N543" s="1361"/>
      <c r="AF543" s="734"/>
      <c r="AG543" s="499"/>
      <c r="AI543" s="499"/>
      <c r="AN543" s="499"/>
      <c r="AO543" s="764"/>
      <c r="AP543" s="764"/>
      <c r="AQ543" s="717"/>
      <c r="AR543" s="717"/>
      <c r="AS543" s="717"/>
      <c r="AT543" s="717"/>
      <c r="AU543" s="717"/>
      <c r="AV543" s="499"/>
      <c r="AX543" s="499"/>
      <c r="AY543" s="509" t="s">
        <v>2616</v>
      </c>
    </row>
    <row r="544" spans="1:51" s="472" customFormat="1" ht="15" x14ac:dyDescent="0.25">
      <c r="A544" s="544"/>
      <c r="B544" s="585"/>
      <c r="C544" s="1353" t="s">
        <v>887</v>
      </c>
      <c r="D544" s="1353"/>
      <c r="E544" s="1353"/>
      <c r="F544" s="501"/>
      <c r="G544" s="502"/>
      <c r="H544" s="502"/>
      <c r="I544" s="502"/>
      <c r="J544" s="505"/>
      <c r="K544" s="502"/>
      <c r="L544" s="542">
        <v>187419.92</v>
      </c>
      <c r="M544" s="581"/>
      <c r="N544" s="543">
        <v>1446881.76</v>
      </c>
      <c r="AF544" s="734"/>
      <c r="AG544" s="499"/>
      <c r="AI544" s="499"/>
      <c r="AN544" s="499" t="s">
        <v>887</v>
      </c>
      <c r="AO544" s="764"/>
      <c r="AP544" s="764"/>
      <c r="AQ544" s="717"/>
      <c r="AR544" s="717"/>
      <c r="AS544" s="717"/>
      <c r="AT544" s="717"/>
      <c r="AU544" s="717"/>
      <c r="AV544" s="499"/>
      <c r="AX544" s="499"/>
    </row>
    <row r="545" spans="1:51" s="472" customFormat="1" ht="23.25" x14ac:dyDescent="0.25">
      <c r="A545" s="500" t="s">
        <v>1364</v>
      </c>
      <c r="B545" s="586" t="s">
        <v>2614</v>
      </c>
      <c r="C545" s="1353" t="s">
        <v>2617</v>
      </c>
      <c r="D545" s="1353"/>
      <c r="E545" s="1353"/>
      <c r="F545" s="501" t="s">
        <v>269</v>
      </c>
      <c r="G545" s="502">
        <v>360</v>
      </c>
      <c r="H545" s="503">
        <v>1</v>
      </c>
      <c r="I545" s="503">
        <v>360</v>
      </c>
      <c r="J545" s="542">
        <v>13995.72</v>
      </c>
      <c r="K545" s="502"/>
      <c r="L545" s="542">
        <v>652650.16</v>
      </c>
      <c r="M545" s="750">
        <v>7.72</v>
      </c>
      <c r="N545" s="543">
        <v>5038459.2</v>
      </c>
      <c r="AF545" s="734"/>
      <c r="AG545" s="499"/>
      <c r="AI545" s="499" t="s">
        <v>2617</v>
      </c>
      <c r="AN545" s="499"/>
      <c r="AO545" s="764"/>
      <c r="AP545" s="764"/>
      <c r="AQ545" s="717"/>
      <c r="AR545" s="717"/>
      <c r="AS545" s="717"/>
      <c r="AT545" s="717"/>
      <c r="AU545" s="717"/>
      <c r="AV545" s="499"/>
      <c r="AX545" s="499"/>
    </row>
    <row r="546" spans="1:51" s="472" customFormat="1" ht="15" x14ac:dyDescent="0.25">
      <c r="A546" s="560"/>
      <c r="B546" s="584"/>
      <c r="C546" s="1300" t="s">
        <v>2618</v>
      </c>
      <c r="D546" s="1300"/>
      <c r="E546" s="1300"/>
      <c r="F546" s="1300"/>
      <c r="G546" s="1300"/>
      <c r="H546" s="1300"/>
      <c r="I546" s="1300"/>
      <c r="J546" s="1300"/>
      <c r="K546" s="1300"/>
      <c r="L546" s="1300"/>
      <c r="M546" s="1300"/>
      <c r="N546" s="1361"/>
      <c r="AF546" s="734"/>
      <c r="AG546" s="499"/>
      <c r="AI546" s="499"/>
      <c r="AN546" s="499"/>
      <c r="AO546" s="764"/>
      <c r="AP546" s="764"/>
      <c r="AQ546" s="717"/>
      <c r="AR546" s="717"/>
      <c r="AS546" s="717"/>
      <c r="AT546" s="717"/>
      <c r="AU546" s="717"/>
      <c r="AV546" s="499"/>
      <c r="AX546" s="499"/>
      <c r="AY546" s="509" t="s">
        <v>2618</v>
      </c>
    </row>
    <row r="547" spans="1:51" s="472" customFormat="1" ht="15" x14ac:dyDescent="0.25">
      <c r="A547" s="544"/>
      <c r="B547" s="585"/>
      <c r="C547" s="1353" t="s">
        <v>887</v>
      </c>
      <c r="D547" s="1353"/>
      <c r="E547" s="1353"/>
      <c r="F547" s="501"/>
      <c r="G547" s="502"/>
      <c r="H547" s="502"/>
      <c r="I547" s="502"/>
      <c r="J547" s="505"/>
      <c r="K547" s="502"/>
      <c r="L547" s="542">
        <v>652650.16</v>
      </c>
      <c r="M547" s="581"/>
      <c r="N547" s="543">
        <v>5038459.2</v>
      </c>
      <c r="AF547" s="734"/>
      <c r="AG547" s="499"/>
      <c r="AI547" s="499"/>
      <c r="AN547" s="499" t="s">
        <v>887</v>
      </c>
      <c r="AO547" s="764"/>
      <c r="AP547" s="764"/>
      <c r="AQ547" s="717"/>
      <c r="AR547" s="717"/>
      <c r="AS547" s="717"/>
      <c r="AT547" s="717"/>
      <c r="AU547" s="717"/>
      <c r="AV547" s="499"/>
      <c r="AX547" s="499"/>
    </row>
    <row r="548" spans="1:51" s="472" customFormat="1" ht="22.5" x14ac:dyDescent="0.25">
      <c r="A548" s="500" t="s">
        <v>1367</v>
      </c>
      <c r="B548" s="586" t="s">
        <v>2614</v>
      </c>
      <c r="C548" s="1353" t="s">
        <v>2619</v>
      </c>
      <c r="D548" s="1353"/>
      <c r="E548" s="1353"/>
      <c r="F548" s="501" t="s">
        <v>269</v>
      </c>
      <c r="G548" s="502">
        <v>180</v>
      </c>
      <c r="H548" s="503">
        <v>1</v>
      </c>
      <c r="I548" s="503">
        <v>180</v>
      </c>
      <c r="J548" s="542">
        <v>1276.2</v>
      </c>
      <c r="K548" s="502"/>
      <c r="L548" s="542">
        <v>29755.96</v>
      </c>
      <c r="M548" s="750">
        <v>7.72</v>
      </c>
      <c r="N548" s="543">
        <v>229716</v>
      </c>
      <c r="AF548" s="734"/>
      <c r="AG548" s="499"/>
      <c r="AI548" s="499" t="s">
        <v>2619</v>
      </c>
      <c r="AN548" s="499"/>
      <c r="AO548" s="764"/>
      <c r="AP548" s="764"/>
      <c r="AQ548" s="717"/>
      <c r="AR548" s="717"/>
      <c r="AS548" s="717"/>
      <c r="AT548" s="717"/>
      <c r="AU548" s="717"/>
      <c r="AV548" s="499"/>
      <c r="AX548" s="499"/>
    </row>
    <row r="549" spans="1:51" s="472" customFormat="1" ht="15" x14ac:dyDescent="0.25">
      <c r="A549" s="560"/>
      <c r="B549" s="584"/>
      <c r="C549" s="1300" t="s">
        <v>2620</v>
      </c>
      <c r="D549" s="1300"/>
      <c r="E549" s="1300"/>
      <c r="F549" s="1300"/>
      <c r="G549" s="1300"/>
      <c r="H549" s="1300"/>
      <c r="I549" s="1300"/>
      <c r="J549" s="1300"/>
      <c r="K549" s="1300"/>
      <c r="L549" s="1300"/>
      <c r="M549" s="1300"/>
      <c r="N549" s="1361"/>
      <c r="AF549" s="734"/>
      <c r="AG549" s="499"/>
      <c r="AI549" s="499"/>
      <c r="AN549" s="499"/>
      <c r="AO549" s="764"/>
      <c r="AP549" s="764"/>
      <c r="AQ549" s="717"/>
      <c r="AR549" s="717"/>
      <c r="AS549" s="717"/>
      <c r="AT549" s="717"/>
      <c r="AU549" s="717"/>
      <c r="AV549" s="499"/>
      <c r="AX549" s="499"/>
      <c r="AY549" s="509" t="s">
        <v>2620</v>
      </c>
    </row>
    <row r="550" spans="1:51" s="472" customFormat="1" ht="15" x14ac:dyDescent="0.25">
      <c r="A550" s="544"/>
      <c r="B550" s="585"/>
      <c r="C550" s="1353" t="s">
        <v>887</v>
      </c>
      <c r="D550" s="1353"/>
      <c r="E550" s="1353"/>
      <c r="F550" s="501"/>
      <c r="G550" s="502"/>
      <c r="H550" s="502"/>
      <c r="I550" s="502"/>
      <c r="J550" s="505"/>
      <c r="K550" s="502"/>
      <c r="L550" s="542">
        <v>29755.96</v>
      </c>
      <c r="M550" s="581"/>
      <c r="N550" s="543">
        <v>229716</v>
      </c>
      <c r="AF550" s="734"/>
      <c r="AG550" s="499"/>
      <c r="AI550" s="499"/>
      <c r="AN550" s="499" t="s">
        <v>887</v>
      </c>
      <c r="AO550" s="764"/>
      <c r="AP550" s="764"/>
      <c r="AQ550" s="717"/>
      <c r="AR550" s="717"/>
      <c r="AS550" s="717"/>
      <c r="AT550" s="717"/>
      <c r="AU550" s="717"/>
      <c r="AV550" s="499"/>
      <c r="AX550" s="499"/>
    </row>
    <row r="551" spans="1:51" s="472" customFormat="1" ht="22.5" x14ac:dyDescent="0.25">
      <c r="A551" s="500" t="s">
        <v>1370</v>
      </c>
      <c r="B551" s="586" t="s">
        <v>2614</v>
      </c>
      <c r="C551" s="1353" t="s">
        <v>2621</v>
      </c>
      <c r="D551" s="1353"/>
      <c r="E551" s="1353"/>
      <c r="F551" s="501" t="s">
        <v>269</v>
      </c>
      <c r="G551" s="502">
        <v>36</v>
      </c>
      <c r="H551" s="503">
        <v>1</v>
      </c>
      <c r="I551" s="503">
        <v>36</v>
      </c>
      <c r="J551" s="542">
        <v>2492.16</v>
      </c>
      <c r="K551" s="502"/>
      <c r="L551" s="542">
        <v>11621.47</v>
      </c>
      <c r="M551" s="750">
        <v>7.72</v>
      </c>
      <c r="N551" s="543">
        <v>89717.759999999995</v>
      </c>
      <c r="AF551" s="734"/>
      <c r="AG551" s="499"/>
      <c r="AI551" s="499" t="s">
        <v>2621</v>
      </c>
      <c r="AN551" s="499"/>
      <c r="AO551" s="764"/>
      <c r="AP551" s="764"/>
      <c r="AQ551" s="717"/>
      <c r="AR551" s="717"/>
      <c r="AS551" s="717"/>
      <c r="AT551" s="717"/>
      <c r="AU551" s="717"/>
      <c r="AV551" s="499"/>
      <c r="AX551" s="499"/>
    </row>
    <row r="552" spans="1:51" s="472" customFormat="1" ht="15" x14ac:dyDescent="0.25">
      <c r="A552" s="560"/>
      <c r="B552" s="584"/>
      <c r="C552" s="1300" t="s">
        <v>2622</v>
      </c>
      <c r="D552" s="1300"/>
      <c r="E552" s="1300"/>
      <c r="F552" s="1300"/>
      <c r="G552" s="1300"/>
      <c r="H552" s="1300"/>
      <c r="I552" s="1300"/>
      <c r="J552" s="1300"/>
      <c r="K552" s="1300"/>
      <c r="L552" s="1300"/>
      <c r="M552" s="1300"/>
      <c r="N552" s="1361"/>
      <c r="AF552" s="734"/>
      <c r="AG552" s="499"/>
      <c r="AI552" s="499"/>
      <c r="AN552" s="499"/>
      <c r="AO552" s="764"/>
      <c r="AP552" s="764"/>
      <c r="AQ552" s="717"/>
      <c r="AR552" s="717"/>
      <c r="AS552" s="717"/>
      <c r="AT552" s="717"/>
      <c r="AU552" s="717"/>
      <c r="AV552" s="499"/>
      <c r="AX552" s="499"/>
      <c r="AY552" s="509" t="s">
        <v>2622</v>
      </c>
    </row>
    <row r="553" spans="1:51" s="472" customFormat="1" ht="15" x14ac:dyDescent="0.25">
      <c r="A553" s="544"/>
      <c r="B553" s="585"/>
      <c r="C553" s="1353" t="s">
        <v>887</v>
      </c>
      <c r="D553" s="1353"/>
      <c r="E553" s="1353"/>
      <c r="F553" s="501"/>
      <c r="G553" s="502"/>
      <c r="H553" s="502"/>
      <c r="I553" s="502"/>
      <c r="J553" s="505"/>
      <c r="K553" s="502"/>
      <c r="L553" s="542">
        <v>11621.47</v>
      </c>
      <c r="M553" s="581"/>
      <c r="N553" s="543">
        <v>89717.759999999995</v>
      </c>
      <c r="AF553" s="734"/>
      <c r="AG553" s="499"/>
      <c r="AI553" s="499"/>
      <c r="AN553" s="499" t="s">
        <v>887</v>
      </c>
      <c r="AO553" s="764"/>
      <c r="AP553" s="764"/>
      <c r="AQ553" s="717"/>
      <c r="AR553" s="717"/>
      <c r="AS553" s="717"/>
      <c r="AT553" s="717"/>
      <c r="AU553" s="717"/>
      <c r="AV553" s="499"/>
      <c r="AX553" s="499"/>
    </row>
    <row r="554" spans="1:51" s="472" customFormat="1" ht="23.25" x14ac:dyDescent="0.25">
      <c r="A554" s="500" t="s">
        <v>1373</v>
      </c>
      <c r="B554" s="586" t="s">
        <v>2614</v>
      </c>
      <c r="C554" s="1353" t="s">
        <v>2623</v>
      </c>
      <c r="D554" s="1353"/>
      <c r="E554" s="1353"/>
      <c r="F554" s="501" t="s">
        <v>269</v>
      </c>
      <c r="G554" s="502">
        <v>36</v>
      </c>
      <c r="H554" s="503">
        <v>1</v>
      </c>
      <c r="I554" s="503">
        <v>36</v>
      </c>
      <c r="J554" s="542">
        <v>1836.41</v>
      </c>
      <c r="K554" s="502"/>
      <c r="L554" s="542">
        <v>8563.57</v>
      </c>
      <c r="M554" s="750">
        <v>7.72</v>
      </c>
      <c r="N554" s="543">
        <v>66110.759999999995</v>
      </c>
      <c r="AF554" s="734"/>
      <c r="AG554" s="499"/>
      <c r="AI554" s="499" t="s">
        <v>2623</v>
      </c>
      <c r="AN554" s="499"/>
      <c r="AO554" s="764"/>
      <c r="AP554" s="764"/>
      <c r="AQ554" s="717"/>
      <c r="AR554" s="717"/>
      <c r="AS554" s="717"/>
      <c r="AT554" s="717"/>
      <c r="AU554" s="717"/>
      <c r="AV554" s="499"/>
      <c r="AX554" s="499"/>
    </row>
    <row r="555" spans="1:51" s="472" customFormat="1" ht="15" x14ac:dyDescent="0.25">
      <c r="A555" s="560"/>
      <c r="B555" s="584"/>
      <c r="C555" s="1300" t="s">
        <v>2624</v>
      </c>
      <c r="D555" s="1300"/>
      <c r="E555" s="1300"/>
      <c r="F555" s="1300"/>
      <c r="G555" s="1300"/>
      <c r="H555" s="1300"/>
      <c r="I555" s="1300"/>
      <c r="J555" s="1300"/>
      <c r="K555" s="1300"/>
      <c r="L555" s="1300"/>
      <c r="M555" s="1300"/>
      <c r="N555" s="1361"/>
      <c r="AF555" s="734"/>
      <c r="AG555" s="499"/>
      <c r="AI555" s="499"/>
      <c r="AN555" s="499"/>
      <c r="AO555" s="764"/>
      <c r="AP555" s="764"/>
      <c r="AQ555" s="717"/>
      <c r="AR555" s="717"/>
      <c r="AS555" s="717"/>
      <c r="AT555" s="717"/>
      <c r="AU555" s="717"/>
      <c r="AV555" s="499"/>
      <c r="AX555" s="499"/>
      <c r="AY555" s="509" t="s">
        <v>2624</v>
      </c>
    </row>
    <row r="556" spans="1:51" s="472" customFormat="1" ht="15" x14ac:dyDescent="0.25">
      <c r="A556" s="544"/>
      <c r="B556" s="585"/>
      <c r="C556" s="1353" t="s">
        <v>887</v>
      </c>
      <c r="D556" s="1353"/>
      <c r="E556" s="1353"/>
      <c r="F556" s="501"/>
      <c r="G556" s="502"/>
      <c r="H556" s="502"/>
      <c r="I556" s="502"/>
      <c r="J556" s="505"/>
      <c r="K556" s="502"/>
      <c r="L556" s="542">
        <v>8563.57</v>
      </c>
      <c r="M556" s="581"/>
      <c r="N556" s="543">
        <v>66110.759999999995</v>
      </c>
      <c r="AF556" s="734"/>
      <c r="AG556" s="499"/>
      <c r="AI556" s="499"/>
      <c r="AN556" s="499" t="s">
        <v>887</v>
      </c>
      <c r="AO556" s="764"/>
      <c r="AP556" s="764"/>
      <c r="AQ556" s="717"/>
      <c r="AR556" s="717"/>
      <c r="AS556" s="717"/>
      <c r="AT556" s="717"/>
      <c r="AU556" s="717"/>
      <c r="AV556" s="499"/>
      <c r="AX556" s="499"/>
    </row>
    <row r="557" spans="1:51" s="472" customFormat="1" ht="85.5" x14ac:dyDescent="0.25">
      <c r="A557" s="754" t="s">
        <v>1375</v>
      </c>
      <c r="B557" s="755" t="s">
        <v>2668</v>
      </c>
      <c r="C557" s="1354" t="s">
        <v>2669</v>
      </c>
      <c r="D557" s="1354"/>
      <c r="E557" s="1354"/>
      <c r="F557" s="756" t="s">
        <v>816</v>
      </c>
      <c r="G557" s="757">
        <v>0.64871999999999996</v>
      </c>
      <c r="H557" s="758">
        <v>1</v>
      </c>
      <c r="I557" s="810">
        <v>0.64871999999999996</v>
      </c>
      <c r="J557" s="761">
        <v>5620.36</v>
      </c>
      <c r="K557" s="757"/>
      <c r="L557" s="761">
        <v>3646.04</v>
      </c>
      <c r="M557" s="762">
        <v>7.72</v>
      </c>
      <c r="N557" s="763">
        <v>28147.43</v>
      </c>
      <c r="AF557" s="734"/>
      <c r="AG557" s="499"/>
      <c r="AI557" s="499"/>
      <c r="AN557" s="499"/>
      <c r="AO557" s="764" t="s">
        <v>2669</v>
      </c>
      <c r="AP557" s="764"/>
      <c r="AQ557" s="717"/>
      <c r="AR557" s="717"/>
      <c r="AS557" s="717"/>
      <c r="AT557" s="717"/>
      <c r="AU557" s="717"/>
      <c r="AV557" s="499"/>
      <c r="AX557" s="499"/>
    </row>
    <row r="558" spans="1:51" s="472" customFormat="1" ht="15" x14ac:dyDescent="0.25">
      <c r="A558" s="790"/>
      <c r="B558" s="791"/>
      <c r="C558" s="1357" t="s">
        <v>2670</v>
      </c>
      <c r="D558" s="1357"/>
      <c r="E558" s="1357"/>
      <c r="F558" s="1357"/>
      <c r="G558" s="1357"/>
      <c r="H558" s="1357"/>
      <c r="I558" s="1357"/>
      <c r="J558" s="1357"/>
      <c r="K558" s="1357"/>
      <c r="L558" s="1357"/>
      <c r="M558" s="1357"/>
      <c r="N558" s="1359"/>
      <c r="AF558" s="734"/>
      <c r="AG558" s="499"/>
      <c r="AI558" s="499"/>
      <c r="AN558" s="499"/>
      <c r="AO558" s="764"/>
      <c r="AP558" s="764"/>
      <c r="AQ558" s="717"/>
      <c r="AR558" s="717"/>
      <c r="AS558" s="717"/>
      <c r="AT558" s="717"/>
      <c r="AU558" s="717" t="s">
        <v>2670</v>
      </c>
      <c r="AV558" s="499"/>
      <c r="AX558" s="499"/>
    </row>
    <row r="559" spans="1:51" s="472" customFormat="1" ht="15" x14ac:dyDescent="0.25">
      <c r="A559" s="765"/>
      <c r="B559" s="766"/>
      <c r="C559" s="1354" t="s">
        <v>887</v>
      </c>
      <c r="D559" s="1354"/>
      <c r="E559" s="1354"/>
      <c r="F559" s="756"/>
      <c r="G559" s="757"/>
      <c r="H559" s="757"/>
      <c r="I559" s="757"/>
      <c r="J559" s="767"/>
      <c r="K559" s="757"/>
      <c r="L559" s="761">
        <v>3646.04</v>
      </c>
      <c r="M559" s="768"/>
      <c r="N559" s="763">
        <v>28147.43</v>
      </c>
      <c r="AF559" s="734"/>
      <c r="AG559" s="499"/>
      <c r="AI559" s="499"/>
      <c r="AN559" s="499"/>
      <c r="AO559" s="764"/>
      <c r="AP559" s="764" t="s">
        <v>887</v>
      </c>
      <c r="AQ559" s="717"/>
      <c r="AR559" s="717"/>
      <c r="AS559" s="717"/>
      <c r="AT559" s="717"/>
      <c r="AU559" s="717"/>
      <c r="AV559" s="499"/>
      <c r="AX559" s="499"/>
    </row>
    <row r="560" spans="1:51" s="472" customFormat="1" ht="15" x14ac:dyDescent="0.25">
      <c r="A560" s="1350" t="s">
        <v>2625</v>
      </c>
      <c r="B560" s="1351"/>
      <c r="C560" s="1351"/>
      <c r="D560" s="1351"/>
      <c r="E560" s="1351"/>
      <c r="F560" s="1351"/>
      <c r="G560" s="1351"/>
      <c r="H560" s="1351"/>
      <c r="I560" s="1351"/>
      <c r="J560" s="1351"/>
      <c r="K560" s="1351"/>
      <c r="L560" s="1351"/>
      <c r="M560" s="1351"/>
      <c r="N560" s="1352"/>
      <c r="AF560" s="734"/>
      <c r="AG560" s="499"/>
      <c r="AH560" s="509" t="s">
        <v>2625</v>
      </c>
      <c r="AI560" s="499"/>
      <c r="AN560" s="499"/>
      <c r="AO560" s="764"/>
      <c r="AP560" s="764"/>
      <c r="AQ560" s="717"/>
      <c r="AR560" s="717"/>
      <c r="AS560" s="717"/>
      <c r="AT560" s="717"/>
      <c r="AU560" s="717"/>
      <c r="AV560" s="499"/>
      <c r="AX560" s="499"/>
    </row>
    <row r="561" spans="1:50" s="472" customFormat="1" ht="23.25" x14ac:dyDescent="0.25">
      <c r="A561" s="500" t="s">
        <v>1375</v>
      </c>
      <c r="B561" s="586" t="s">
        <v>2626</v>
      </c>
      <c r="C561" s="1353" t="s">
        <v>2627</v>
      </c>
      <c r="D561" s="1353"/>
      <c r="E561" s="1353"/>
      <c r="F561" s="501" t="s">
        <v>2570</v>
      </c>
      <c r="G561" s="502">
        <v>4.2000000000000003E-2</v>
      </c>
      <c r="H561" s="503">
        <v>1</v>
      </c>
      <c r="I561" s="749">
        <v>4.2000000000000003E-2</v>
      </c>
      <c r="J561" s="505"/>
      <c r="K561" s="502"/>
      <c r="L561" s="505"/>
      <c r="M561" s="502"/>
      <c r="N561" s="506"/>
      <c r="AF561" s="734"/>
      <c r="AG561" s="499"/>
      <c r="AI561" s="499" t="s">
        <v>2627</v>
      </c>
      <c r="AN561" s="499"/>
      <c r="AO561" s="764"/>
      <c r="AP561" s="764"/>
      <c r="AQ561" s="717"/>
      <c r="AR561" s="717"/>
      <c r="AS561" s="717"/>
      <c r="AT561" s="717"/>
      <c r="AU561" s="717"/>
      <c r="AV561" s="499"/>
      <c r="AX561" s="499"/>
    </row>
    <row r="562" spans="1:50" s="472" customFormat="1" ht="15" x14ac:dyDescent="0.25">
      <c r="A562" s="736"/>
      <c r="B562" s="508" t="s">
        <v>190</v>
      </c>
      <c r="C562" s="1300" t="s">
        <v>2538</v>
      </c>
      <c r="D562" s="1300"/>
      <c r="E562" s="1300"/>
      <c r="F562" s="737"/>
      <c r="G562" s="582"/>
      <c r="H562" s="582"/>
      <c r="I562" s="582"/>
      <c r="J562" s="528">
        <v>56.55</v>
      </c>
      <c r="K562" s="582"/>
      <c r="L562" s="528">
        <v>2.38</v>
      </c>
      <c r="M562" s="524">
        <v>27.32</v>
      </c>
      <c r="N562" s="748">
        <v>65.02</v>
      </c>
      <c r="AF562" s="734"/>
      <c r="AG562" s="499"/>
      <c r="AI562" s="499"/>
      <c r="AK562" s="509" t="s">
        <v>2538</v>
      </c>
      <c r="AN562" s="499"/>
      <c r="AO562" s="764"/>
      <c r="AP562" s="764"/>
      <c r="AQ562" s="717"/>
      <c r="AR562" s="717"/>
      <c r="AS562" s="717"/>
      <c r="AT562" s="717"/>
      <c r="AU562" s="717"/>
      <c r="AV562" s="499"/>
      <c r="AX562" s="499"/>
    </row>
    <row r="563" spans="1:50" s="472" customFormat="1" ht="15" x14ac:dyDescent="0.25">
      <c r="A563" s="736"/>
      <c r="B563" s="508" t="s">
        <v>651</v>
      </c>
      <c r="C563" s="1300" t="s">
        <v>712</v>
      </c>
      <c r="D563" s="1300"/>
      <c r="E563" s="1300"/>
      <c r="F563" s="737"/>
      <c r="G563" s="582"/>
      <c r="H563" s="582"/>
      <c r="I563" s="582"/>
      <c r="J563" s="528">
        <v>9.2200000000000006</v>
      </c>
      <c r="K563" s="582"/>
      <c r="L563" s="528">
        <v>0.39</v>
      </c>
      <c r="M563" s="524">
        <v>10.92</v>
      </c>
      <c r="N563" s="748">
        <v>4.26</v>
      </c>
      <c r="AF563" s="734"/>
      <c r="AG563" s="499"/>
      <c r="AI563" s="499"/>
      <c r="AK563" s="509" t="s">
        <v>712</v>
      </c>
      <c r="AN563" s="499"/>
      <c r="AO563" s="764"/>
      <c r="AP563" s="764"/>
      <c r="AQ563" s="717"/>
      <c r="AR563" s="717"/>
      <c r="AS563" s="717"/>
      <c r="AT563" s="717"/>
      <c r="AU563" s="717"/>
      <c r="AV563" s="499"/>
      <c r="AX563" s="499"/>
    </row>
    <row r="564" spans="1:50" s="472" customFormat="1" ht="15" x14ac:dyDescent="0.25">
      <c r="A564" s="736"/>
      <c r="B564" s="508" t="s">
        <v>652</v>
      </c>
      <c r="C564" s="1300" t="s">
        <v>2515</v>
      </c>
      <c r="D564" s="1300"/>
      <c r="E564" s="1300"/>
      <c r="F564" s="737"/>
      <c r="G564" s="582"/>
      <c r="H564" s="582"/>
      <c r="I564" s="582"/>
      <c r="J564" s="528">
        <v>0.22</v>
      </c>
      <c r="K564" s="582"/>
      <c r="L564" s="528">
        <v>0.01</v>
      </c>
      <c r="M564" s="524">
        <v>27.32</v>
      </c>
      <c r="N564" s="748">
        <v>0.27</v>
      </c>
      <c r="AF564" s="734"/>
      <c r="AG564" s="499"/>
      <c r="AI564" s="499"/>
      <c r="AK564" s="509" t="s">
        <v>2515</v>
      </c>
      <c r="AN564" s="499"/>
      <c r="AO564" s="764"/>
      <c r="AP564" s="764"/>
      <c r="AQ564" s="717"/>
      <c r="AR564" s="717"/>
      <c r="AS564" s="717"/>
      <c r="AT564" s="717"/>
      <c r="AU564" s="717"/>
      <c r="AV564" s="499"/>
      <c r="AX564" s="499"/>
    </row>
    <row r="565" spans="1:50" s="472" customFormat="1" ht="15" x14ac:dyDescent="0.25">
      <c r="A565" s="736"/>
      <c r="B565" s="508" t="s">
        <v>232</v>
      </c>
      <c r="C565" s="1300" t="s">
        <v>844</v>
      </c>
      <c r="D565" s="1300"/>
      <c r="E565" s="1300"/>
      <c r="F565" s="737"/>
      <c r="G565" s="582"/>
      <c r="H565" s="582"/>
      <c r="I565" s="582"/>
      <c r="J565" s="528">
        <v>152.04</v>
      </c>
      <c r="K565" s="582"/>
      <c r="L565" s="528">
        <v>6.39</v>
      </c>
      <c r="M565" s="524">
        <v>7.72</v>
      </c>
      <c r="N565" s="748">
        <v>49.33</v>
      </c>
      <c r="AF565" s="734"/>
      <c r="AG565" s="499"/>
      <c r="AI565" s="499"/>
      <c r="AK565" s="509" t="s">
        <v>844</v>
      </c>
      <c r="AN565" s="499"/>
      <c r="AO565" s="764"/>
      <c r="AP565" s="764"/>
      <c r="AQ565" s="717"/>
      <c r="AR565" s="717"/>
      <c r="AS565" s="717"/>
      <c r="AT565" s="717"/>
      <c r="AU565" s="717"/>
      <c r="AV565" s="499"/>
      <c r="AX565" s="499"/>
    </row>
    <row r="566" spans="1:50" s="472" customFormat="1" ht="15" x14ac:dyDescent="0.25">
      <c r="A566" s="739"/>
      <c r="B566" s="508"/>
      <c r="C566" s="1300" t="s">
        <v>2539</v>
      </c>
      <c r="D566" s="1300"/>
      <c r="E566" s="1300"/>
      <c r="F566" s="737" t="s">
        <v>822</v>
      </c>
      <c r="G566" s="524">
        <v>5.31</v>
      </c>
      <c r="H566" s="582"/>
      <c r="I566" s="753">
        <v>0.22302</v>
      </c>
      <c r="J566" s="519"/>
      <c r="K566" s="582"/>
      <c r="L566" s="519"/>
      <c r="M566" s="582"/>
      <c r="N566" s="741"/>
      <c r="AF566" s="734"/>
      <c r="AG566" s="499"/>
      <c r="AI566" s="499"/>
      <c r="AL566" s="509" t="s">
        <v>2539</v>
      </c>
      <c r="AN566" s="499"/>
      <c r="AO566" s="764"/>
      <c r="AP566" s="764"/>
      <c r="AQ566" s="717"/>
      <c r="AR566" s="717"/>
      <c r="AS566" s="717"/>
      <c r="AT566" s="717"/>
      <c r="AU566" s="717"/>
      <c r="AV566" s="499"/>
      <c r="AX566" s="499"/>
    </row>
    <row r="567" spans="1:50" s="472" customFormat="1" ht="15" x14ac:dyDescent="0.25">
      <c r="A567" s="739"/>
      <c r="B567" s="508"/>
      <c r="C567" s="1300" t="s">
        <v>2516</v>
      </c>
      <c r="D567" s="1300"/>
      <c r="E567" s="1300"/>
      <c r="F567" s="737" t="s">
        <v>822</v>
      </c>
      <c r="G567" s="524">
        <v>0.02</v>
      </c>
      <c r="H567" s="582"/>
      <c r="I567" s="753">
        <v>8.4000000000000003E-4</v>
      </c>
      <c r="J567" s="519"/>
      <c r="K567" s="582"/>
      <c r="L567" s="519"/>
      <c r="M567" s="582"/>
      <c r="N567" s="741"/>
      <c r="AF567" s="734"/>
      <c r="AG567" s="499"/>
      <c r="AI567" s="499"/>
      <c r="AL567" s="509" t="s">
        <v>2516</v>
      </c>
      <c r="AN567" s="499"/>
      <c r="AO567" s="764"/>
      <c r="AP567" s="764"/>
      <c r="AQ567" s="717"/>
      <c r="AR567" s="717"/>
      <c r="AS567" s="717"/>
      <c r="AT567" s="717"/>
      <c r="AU567" s="717"/>
      <c r="AV567" s="499"/>
      <c r="AX567" s="499"/>
    </row>
    <row r="568" spans="1:50" s="472" customFormat="1" ht="15" x14ac:dyDescent="0.25">
      <c r="A568" s="736"/>
      <c r="B568" s="508"/>
      <c r="C568" s="1342" t="s">
        <v>2517</v>
      </c>
      <c r="D568" s="1342"/>
      <c r="E568" s="1342"/>
      <c r="F568" s="742"/>
      <c r="G568" s="581"/>
      <c r="H568" s="581"/>
      <c r="I568" s="581"/>
      <c r="J568" s="747">
        <v>217.81</v>
      </c>
      <c r="K568" s="581"/>
      <c r="L568" s="747">
        <v>9.16</v>
      </c>
      <c r="M568" s="581"/>
      <c r="N568" s="751">
        <v>118.61</v>
      </c>
      <c r="AF568" s="734"/>
      <c r="AG568" s="499"/>
      <c r="AI568" s="499"/>
      <c r="AM568" s="509" t="s">
        <v>2517</v>
      </c>
      <c r="AN568" s="499"/>
      <c r="AO568" s="764"/>
      <c r="AP568" s="764"/>
      <c r="AQ568" s="717"/>
      <c r="AR568" s="717"/>
      <c r="AS568" s="717"/>
      <c r="AT568" s="717"/>
      <c r="AU568" s="717"/>
      <c r="AV568" s="499"/>
      <c r="AX568" s="499"/>
    </row>
    <row r="569" spans="1:50" s="472" customFormat="1" ht="15" x14ac:dyDescent="0.25">
      <c r="A569" s="739"/>
      <c r="B569" s="508"/>
      <c r="C569" s="1300" t="s">
        <v>882</v>
      </c>
      <c r="D569" s="1300"/>
      <c r="E569" s="1300"/>
      <c r="F569" s="737"/>
      <c r="G569" s="582"/>
      <c r="H569" s="582"/>
      <c r="I569" s="582"/>
      <c r="J569" s="519"/>
      <c r="K569" s="582"/>
      <c r="L569" s="528">
        <v>2.39</v>
      </c>
      <c r="M569" s="582"/>
      <c r="N569" s="748">
        <v>65.290000000000006</v>
      </c>
      <c r="AF569" s="734"/>
      <c r="AG569" s="499"/>
      <c r="AI569" s="499"/>
      <c r="AL569" s="509" t="s">
        <v>882</v>
      </c>
      <c r="AN569" s="499"/>
      <c r="AO569" s="764"/>
      <c r="AP569" s="764"/>
      <c r="AQ569" s="717"/>
      <c r="AR569" s="717"/>
      <c r="AS569" s="717"/>
      <c r="AT569" s="717"/>
      <c r="AU569" s="717"/>
      <c r="AV569" s="499"/>
      <c r="AX569" s="499"/>
    </row>
    <row r="570" spans="1:50" s="472" customFormat="1" ht="23.25" x14ac:dyDescent="0.25">
      <c r="A570" s="739"/>
      <c r="B570" s="508" t="s">
        <v>2628</v>
      </c>
      <c r="C570" s="1300" t="s">
        <v>2629</v>
      </c>
      <c r="D570" s="1300"/>
      <c r="E570" s="1300"/>
      <c r="F570" s="737" t="s">
        <v>648</v>
      </c>
      <c r="G570" s="745">
        <v>94</v>
      </c>
      <c r="H570" s="582"/>
      <c r="I570" s="745">
        <v>94</v>
      </c>
      <c r="J570" s="519"/>
      <c r="K570" s="582"/>
      <c r="L570" s="528">
        <v>2.25</v>
      </c>
      <c r="M570" s="582"/>
      <c r="N570" s="748">
        <v>61.37</v>
      </c>
      <c r="AF570" s="734"/>
      <c r="AG570" s="499"/>
      <c r="AI570" s="499"/>
      <c r="AL570" s="509" t="s">
        <v>2629</v>
      </c>
      <c r="AN570" s="499"/>
      <c r="AO570" s="764"/>
      <c r="AP570" s="764"/>
      <c r="AQ570" s="717"/>
      <c r="AR570" s="717"/>
      <c r="AS570" s="717"/>
      <c r="AT570" s="717"/>
      <c r="AU570" s="717"/>
      <c r="AV570" s="499"/>
      <c r="AX570" s="499"/>
    </row>
    <row r="571" spans="1:50" s="472" customFormat="1" ht="23.25" x14ac:dyDescent="0.25">
      <c r="A571" s="739"/>
      <c r="B571" s="508" t="s">
        <v>2630</v>
      </c>
      <c r="C571" s="1300" t="s">
        <v>2631</v>
      </c>
      <c r="D571" s="1300"/>
      <c r="E571" s="1300"/>
      <c r="F571" s="737" t="s">
        <v>648</v>
      </c>
      <c r="G571" s="745">
        <v>51</v>
      </c>
      <c r="H571" s="582"/>
      <c r="I571" s="745">
        <v>51</v>
      </c>
      <c r="J571" s="519"/>
      <c r="K571" s="582"/>
      <c r="L571" s="528">
        <v>1.22</v>
      </c>
      <c r="M571" s="582"/>
      <c r="N571" s="748">
        <v>33.299999999999997</v>
      </c>
      <c r="AF571" s="734"/>
      <c r="AG571" s="499"/>
      <c r="AI571" s="499"/>
      <c r="AL571" s="509" t="s">
        <v>2631</v>
      </c>
      <c r="AN571" s="499"/>
      <c r="AO571" s="764"/>
      <c r="AP571" s="764"/>
      <c r="AQ571" s="717"/>
      <c r="AR571" s="717"/>
      <c r="AS571" s="717"/>
      <c r="AT571" s="717"/>
      <c r="AU571" s="717"/>
      <c r="AV571" s="499"/>
      <c r="AX571" s="499"/>
    </row>
    <row r="572" spans="1:50" s="472" customFormat="1" ht="15" x14ac:dyDescent="0.25">
      <c r="A572" s="544"/>
      <c r="B572" s="585"/>
      <c r="C572" s="1353" t="s">
        <v>887</v>
      </c>
      <c r="D572" s="1353"/>
      <c r="E572" s="1353"/>
      <c r="F572" s="501"/>
      <c r="G572" s="502"/>
      <c r="H572" s="502"/>
      <c r="I572" s="502"/>
      <c r="J572" s="505"/>
      <c r="K572" s="502"/>
      <c r="L572" s="545">
        <v>12.63</v>
      </c>
      <c r="M572" s="581"/>
      <c r="N572" s="752">
        <v>213.28</v>
      </c>
      <c r="AF572" s="734"/>
      <c r="AG572" s="499"/>
      <c r="AI572" s="499"/>
      <c r="AN572" s="499" t="s">
        <v>887</v>
      </c>
      <c r="AO572" s="764"/>
      <c r="AP572" s="764"/>
      <c r="AQ572" s="717"/>
      <c r="AR572" s="717"/>
      <c r="AS572" s="717"/>
      <c r="AT572" s="717"/>
      <c r="AU572" s="717"/>
      <c r="AV572" s="499"/>
      <c r="AX572" s="499"/>
    </row>
    <row r="573" spans="1:50" s="472" customFormat="1" ht="23.25" x14ac:dyDescent="0.25">
      <c r="A573" s="500" t="s">
        <v>1377</v>
      </c>
      <c r="B573" s="586" t="s">
        <v>2632</v>
      </c>
      <c r="C573" s="1353" t="s">
        <v>2633</v>
      </c>
      <c r="D573" s="1353"/>
      <c r="E573" s="1353"/>
      <c r="F573" s="501" t="s">
        <v>2570</v>
      </c>
      <c r="G573" s="502">
        <v>4.2000000000000003E-2</v>
      </c>
      <c r="H573" s="503">
        <v>1</v>
      </c>
      <c r="I573" s="749">
        <v>4.2000000000000003E-2</v>
      </c>
      <c r="J573" s="505"/>
      <c r="K573" s="502"/>
      <c r="L573" s="505"/>
      <c r="M573" s="502"/>
      <c r="N573" s="506"/>
      <c r="AF573" s="734"/>
      <c r="AG573" s="499"/>
      <c r="AI573" s="499" t="s">
        <v>2633</v>
      </c>
      <c r="AN573" s="499"/>
      <c r="AO573" s="764"/>
      <c r="AP573" s="764"/>
      <c r="AQ573" s="717"/>
      <c r="AR573" s="717"/>
      <c r="AS573" s="717"/>
      <c r="AT573" s="717"/>
      <c r="AU573" s="717"/>
      <c r="AV573" s="499"/>
      <c r="AX573" s="499"/>
    </row>
    <row r="574" spans="1:50" s="472" customFormat="1" ht="15" x14ac:dyDescent="0.25">
      <c r="A574" s="736"/>
      <c r="B574" s="508" t="s">
        <v>190</v>
      </c>
      <c r="C574" s="1300" t="s">
        <v>2538</v>
      </c>
      <c r="D574" s="1300"/>
      <c r="E574" s="1300"/>
      <c r="F574" s="737"/>
      <c r="G574" s="582"/>
      <c r="H574" s="582"/>
      <c r="I574" s="582"/>
      <c r="J574" s="528">
        <v>22.86</v>
      </c>
      <c r="K574" s="582"/>
      <c r="L574" s="528">
        <v>0.96</v>
      </c>
      <c r="M574" s="524">
        <v>27.32</v>
      </c>
      <c r="N574" s="748">
        <v>26.23</v>
      </c>
      <c r="AF574" s="734"/>
      <c r="AG574" s="499"/>
      <c r="AI574" s="499"/>
      <c r="AK574" s="509" t="s">
        <v>2538</v>
      </c>
      <c r="AN574" s="499"/>
      <c r="AO574" s="764"/>
      <c r="AP574" s="764"/>
      <c r="AQ574" s="717"/>
      <c r="AR574" s="717"/>
      <c r="AS574" s="717"/>
      <c r="AT574" s="717"/>
      <c r="AU574" s="717"/>
      <c r="AV574" s="499"/>
      <c r="AX574" s="499"/>
    </row>
    <row r="575" spans="1:50" s="472" customFormat="1" ht="15" x14ac:dyDescent="0.25">
      <c r="A575" s="736"/>
      <c r="B575" s="508" t="s">
        <v>651</v>
      </c>
      <c r="C575" s="1300" t="s">
        <v>712</v>
      </c>
      <c r="D575" s="1300"/>
      <c r="E575" s="1300"/>
      <c r="F575" s="737"/>
      <c r="G575" s="582"/>
      <c r="H575" s="582"/>
      <c r="I575" s="582"/>
      <c r="J575" s="528">
        <v>6.66</v>
      </c>
      <c r="K575" s="582"/>
      <c r="L575" s="528">
        <v>0.28000000000000003</v>
      </c>
      <c r="M575" s="524">
        <v>10.92</v>
      </c>
      <c r="N575" s="748">
        <v>3.06</v>
      </c>
      <c r="AF575" s="734"/>
      <c r="AG575" s="499"/>
      <c r="AI575" s="499"/>
      <c r="AK575" s="509" t="s">
        <v>712</v>
      </c>
      <c r="AN575" s="499"/>
      <c r="AO575" s="764"/>
      <c r="AP575" s="764"/>
      <c r="AQ575" s="717"/>
      <c r="AR575" s="717"/>
      <c r="AS575" s="717"/>
      <c r="AT575" s="717"/>
      <c r="AU575" s="717"/>
      <c r="AV575" s="499"/>
      <c r="AX575" s="499"/>
    </row>
    <row r="576" spans="1:50" s="472" customFormat="1" ht="15" x14ac:dyDescent="0.25">
      <c r="A576" s="736"/>
      <c r="B576" s="508" t="s">
        <v>652</v>
      </c>
      <c r="C576" s="1300" t="s">
        <v>2515</v>
      </c>
      <c r="D576" s="1300"/>
      <c r="E576" s="1300"/>
      <c r="F576" s="737"/>
      <c r="G576" s="582"/>
      <c r="H576" s="582"/>
      <c r="I576" s="582"/>
      <c r="J576" s="528">
        <v>0.33</v>
      </c>
      <c r="K576" s="582"/>
      <c r="L576" s="528">
        <v>0.01</v>
      </c>
      <c r="M576" s="524">
        <v>27.32</v>
      </c>
      <c r="N576" s="748">
        <v>0.27</v>
      </c>
      <c r="AF576" s="734"/>
      <c r="AG576" s="499"/>
      <c r="AI576" s="499"/>
      <c r="AK576" s="509" t="s">
        <v>2515</v>
      </c>
      <c r="AN576" s="499"/>
      <c r="AO576" s="764"/>
      <c r="AP576" s="764"/>
      <c r="AQ576" s="717"/>
      <c r="AR576" s="717"/>
      <c r="AS576" s="717"/>
      <c r="AT576" s="717"/>
      <c r="AU576" s="717"/>
      <c r="AV576" s="499"/>
      <c r="AX576" s="499"/>
    </row>
    <row r="577" spans="1:50" s="472" customFormat="1" ht="15" x14ac:dyDescent="0.25">
      <c r="A577" s="736"/>
      <c r="B577" s="508" t="s">
        <v>232</v>
      </c>
      <c r="C577" s="1300" t="s">
        <v>844</v>
      </c>
      <c r="D577" s="1300"/>
      <c r="E577" s="1300"/>
      <c r="F577" s="737"/>
      <c r="G577" s="582"/>
      <c r="H577" s="582"/>
      <c r="I577" s="582"/>
      <c r="J577" s="528">
        <v>543.84</v>
      </c>
      <c r="K577" s="582"/>
      <c r="L577" s="528">
        <v>22.84</v>
      </c>
      <c r="M577" s="524">
        <v>7.72</v>
      </c>
      <c r="N577" s="748">
        <v>176.32</v>
      </c>
      <c r="AF577" s="734"/>
      <c r="AG577" s="499"/>
      <c r="AI577" s="499"/>
      <c r="AK577" s="509" t="s">
        <v>844</v>
      </c>
      <c r="AN577" s="499"/>
      <c r="AO577" s="764"/>
      <c r="AP577" s="764"/>
      <c r="AQ577" s="717"/>
      <c r="AR577" s="717"/>
      <c r="AS577" s="717"/>
      <c r="AT577" s="717"/>
      <c r="AU577" s="717"/>
      <c r="AV577" s="499"/>
      <c r="AX577" s="499"/>
    </row>
    <row r="578" spans="1:50" s="472" customFormat="1" ht="15" x14ac:dyDescent="0.25">
      <c r="A578" s="739"/>
      <c r="B578" s="508"/>
      <c r="C578" s="1300" t="s">
        <v>2539</v>
      </c>
      <c r="D578" s="1300"/>
      <c r="E578" s="1300"/>
      <c r="F578" s="737" t="s">
        <v>822</v>
      </c>
      <c r="G578" s="524">
        <v>2.52</v>
      </c>
      <c r="H578" s="582"/>
      <c r="I578" s="753">
        <v>0.10584</v>
      </c>
      <c r="J578" s="519"/>
      <c r="K578" s="582"/>
      <c r="L578" s="519"/>
      <c r="M578" s="582"/>
      <c r="N578" s="741"/>
      <c r="AF578" s="734"/>
      <c r="AG578" s="499"/>
      <c r="AI578" s="499"/>
      <c r="AL578" s="509" t="s">
        <v>2539</v>
      </c>
      <c r="AN578" s="499"/>
      <c r="AO578" s="764"/>
      <c r="AP578" s="764"/>
      <c r="AQ578" s="717"/>
      <c r="AR578" s="717"/>
      <c r="AS578" s="717"/>
      <c r="AT578" s="717"/>
      <c r="AU578" s="717"/>
      <c r="AV578" s="499"/>
      <c r="AX578" s="499"/>
    </row>
    <row r="579" spans="1:50" s="472" customFormat="1" ht="15" x14ac:dyDescent="0.25">
      <c r="A579" s="739"/>
      <c r="B579" s="508"/>
      <c r="C579" s="1300" t="s">
        <v>2516</v>
      </c>
      <c r="D579" s="1300"/>
      <c r="E579" s="1300"/>
      <c r="F579" s="737" t="s">
        <v>822</v>
      </c>
      <c r="G579" s="524">
        <v>0.03</v>
      </c>
      <c r="H579" s="582"/>
      <c r="I579" s="753">
        <v>1.2600000000000001E-3</v>
      </c>
      <c r="J579" s="519"/>
      <c r="K579" s="582"/>
      <c r="L579" s="519"/>
      <c r="M579" s="582"/>
      <c r="N579" s="741"/>
      <c r="AF579" s="734"/>
      <c r="AG579" s="499"/>
      <c r="AI579" s="499"/>
      <c r="AL579" s="509" t="s">
        <v>2516</v>
      </c>
      <c r="AN579" s="499"/>
      <c r="AO579" s="764"/>
      <c r="AP579" s="764"/>
      <c r="AQ579" s="717"/>
      <c r="AR579" s="717"/>
      <c r="AS579" s="717"/>
      <c r="AT579" s="717"/>
      <c r="AU579" s="717"/>
      <c r="AV579" s="499"/>
      <c r="AX579" s="499"/>
    </row>
    <row r="580" spans="1:50" s="472" customFormat="1" ht="15" x14ac:dyDescent="0.25">
      <c r="A580" s="736"/>
      <c r="B580" s="508"/>
      <c r="C580" s="1342" t="s">
        <v>2517</v>
      </c>
      <c r="D580" s="1342"/>
      <c r="E580" s="1342"/>
      <c r="F580" s="742"/>
      <c r="G580" s="581"/>
      <c r="H580" s="581"/>
      <c r="I580" s="581"/>
      <c r="J580" s="747">
        <v>573.36</v>
      </c>
      <c r="K580" s="581"/>
      <c r="L580" s="747">
        <v>24.08</v>
      </c>
      <c r="M580" s="581"/>
      <c r="N580" s="751">
        <v>205.61</v>
      </c>
      <c r="AF580" s="734"/>
      <c r="AG580" s="499"/>
      <c r="AI580" s="499"/>
      <c r="AM580" s="509" t="s">
        <v>2517</v>
      </c>
      <c r="AN580" s="499"/>
      <c r="AO580" s="764"/>
      <c r="AP580" s="764"/>
      <c r="AQ580" s="717"/>
      <c r="AR580" s="717"/>
      <c r="AS580" s="717"/>
      <c r="AT580" s="717"/>
      <c r="AU580" s="717"/>
      <c r="AV580" s="499"/>
      <c r="AX580" s="499"/>
    </row>
    <row r="581" spans="1:50" s="472" customFormat="1" ht="15" x14ac:dyDescent="0.25">
      <c r="A581" s="739"/>
      <c r="B581" s="508"/>
      <c r="C581" s="1300" t="s">
        <v>882</v>
      </c>
      <c r="D581" s="1300"/>
      <c r="E581" s="1300"/>
      <c r="F581" s="737"/>
      <c r="G581" s="582"/>
      <c r="H581" s="582"/>
      <c r="I581" s="582"/>
      <c r="J581" s="519"/>
      <c r="K581" s="582"/>
      <c r="L581" s="528">
        <v>0.97</v>
      </c>
      <c r="M581" s="582"/>
      <c r="N581" s="748">
        <v>26.5</v>
      </c>
      <c r="AF581" s="734"/>
      <c r="AG581" s="499"/>
      <c r="AI581" s="499"/>
      <c r="AL581" s="509" t="s">
        <v>882</v>
      </c>
      <c r="AN581" s="499"/>
      <c r="AO581" s="764"/>
      <c r="AP581" s="764"/>
      <c r="AQ581" s="717"/>
      <c r="AR581" s="717"/>
      <c r="AS581" s="717"/>
      <c r="AT581" s="717"/>
      <c r="AU581" s="717"/>
      <c r="AV581" s="499"/>
      <c r="AX581" s="499"/>
    </row>
    <row r="582" spans="1:50" s="472" customFormat="1" ht="23.25" x14ac:dyDescent="0.25">
      <c r="A582" s="739"/>
      <c r="B582" s="508" t="s">
        <v>2628</v>
      </c>
      <c r="C582" s="1300" t="s">
        <v>2629</v>
      </c>
      <c r="D582" s="1300"/>
      <c r="E582" s="1300"/>
      <c r="F582" s="737" t="s">
        <v>648</v>
      </c>
      <c r="G582" s="745">
        <v>94</v>
      </c>
      <c r="H582" s="582"/>
      <c r="I582" s="745">
        <v>94</v>
      </c>
      <c r="J582" s="519"/>
      <c r="K582" s="582"/>
      <c r="L582" s="528">
        <v>0.91</v>
      </c>
      <c r="M582" s="582"/>
      <c r="N582" s="748">
        <v>24.91</v>
      </c>
      <c r="AF582" s="734"/>
      <c r="AG582" s="499"/>
      <c r="AI582" s="499"/>
      <c r="AL582" s="509" t="s">
        <v>2629</v>
      </c>
      <c r="AN582" s="499"/>
      <c r="AO582" s="764"/>
      <c r="AP582" s="764"/>
      <c r="AQ582" s="717"/>
      <c r="AR582" s="717"/>
      <c r="AS582" s="717"/>
      <c r="AT582" s="717"/>
      <c r="AU582" s="717"/>
      <c r="AV582" s="499"/>
      <c r="AX582" s="499"/>
    </row>
    <row r="583" spans="1:50" s="472" customFormat="1" ht="23.25" x14ac:dyDescent="0.25">
      <c r="A583" s="739"/>
      <c r="B583" s="508" t="s">
        <v>2630</v>
      </c>
      <c r="C583" s="1300" t="s">
        <v>2631</v>
      </c>
      <c r="D583" s="1300"/>
      <c r="E583" s="1300"/>
      <c r="F583" s="737" t="s">
        <v>648</v>
      </c>
      <c r="G583" s="745">
        <v>51</v>
      </c>
      <c r="H583" s="582"/>
      <c r="I583" s="745">
        <v>51</v>
      </c>
      <c r="J583" s="519"/>
      <c r="K583" s="582"/>
      <c r="L583" s="528">
        <v>0.49</v>
      </c>
      <c r="M583" s="582"/>
      <c r="N583" s="748">
        <v>13.52</v>
      </c>
      <c r="AF583" s="734"/>
      <c r="AG583" s="499"/>
      <c r="AI583" s="499"/>
      <c r="AL583" s="509" t="s">
        <v>2631</v>
      </c>
      <c r="AN583" s="499"/>
      <c r="AO583" s="764"/>
      <c r="AP583" s="764"/>
      <c r="AQ583" s="717"/>
      <c r="AR583" s="717"/>
      <c r="AS583" s="717"/>
      <c r="AT583" s="717"/>
      <c r="AU583" s="717"/>
      <c r="AV583" s="499"/>
      <c r="AX583" s="499"/>
    </row>
    <row r="584" spans="1:50" s="472" customFormat="1" ht="15" x14ac:dyDescent="0.25">
      <c r="A584" s="544"/>
      <c r="B584" s="585"/>
      <c r="C584" s="1353" t="s">
        <v>887</v>
      </c>
      <c r="D584" s="1353"/>
      <c r="E584" s="1353"/>
      <c r="F584" s="501"/>
      <c r="G584" s="502"/>
      <c r="H584" s="502"/>
      <c r="I584" s="502"/>
      <c r="J584" s="505"/>
      <c r="K584" s="502"/>
      <c r="L584" s="545">
        <v>25.48</v>
      </c>
      <c r="M584" s="581"/>
      <c r="N584" s="752">
        <v>244.04</v>
      </c>
      <c r="AF584" s="734"/>
      <c r="AG584" s="499"/>
      <c r="AI584" s="499"/>
      <c r="AN584" s="499" t="s">
        <v>887</v>
      </c>
      <c r="AO584" s="764"/>
      <c r="AP584" s="764"/>
      <c r="AQ584" s="717"/>
      <c r="AR584" s="717"/>
      <c r="AS584" s="717"/>
      <c r="AT584" s="717"/>
      <c r="AU584" s="717"/>
      <c r="AV584" s="499"/>
      <c r="AX584" s="499"/>
    </row>
    <row r="585" spans="1:50" s="472" customFormat="1" ht="15" x14ac:dyDescent="0.25">
      <c r="A585" s="500" t="s">
        <v>1380</v>
      </c>
      <c r="B585" s="586" t="s">
        <v>2634</v>
      </c>
      <c r="C585" s="1353" t="s">
        <v>2635</v>
      </c>
      <c r="D585" s="1353"/>
      <c r="E585" s="1353"/>
      <c r="F585" s="501" t="s">
        <v>816</v>
      </c>
      <c r="G585" s="502">
        <v>-7.9799999999999999E-4</v>
      </c>
      <c r="H585" s="503">
        <v>1</v>
      </c>
      <c r="I585" s="771">
        <v>-7.9799999999999999E-4</v>
      </c>
      <c r="J585" s="542">
        <v>26640</v>
      </c>
      <c r="K585" s="502"/>
      <c r="L585" s="545">
        <v>-21.26</v>
      </c>
      <c r="M585" s="750">
        <v>7.72</v>
      </c>
      <c r="N585" s="752">
        <v>-164.13</v>
      </c>
      <c r="AF585" s="734"/>
      <c r="AG585" s="499"/>
      <c r="AI585" s="499" t="s">
        <v>2635</v>
      </c>
      <c r="AN585" s="499"/>
      <c r="AO585" s="764"/>
      <c r="AP585" s="764"/>
      <c r="AQ585" s="717"/>
      <c r="AR585" s="717"/>
      <c r="AS585" s="717"/>
      <c r="AT585" s="717"/>
      <c r="AU585" s="717"/>
      <c r="AV585" s="499"/>
      <c r="AX585" s="499"/>
    </row>
    <row r="586" spans="1:50" s="472" customFormat="1" ht="15" x14ac:dyDescent="0.25">
      <c r="A586" s="544"/>
      <c r="B586" s="585"/>
      <c r="C586" s="1353" t="s">
        <v>887</v>
      </c>
      <c r="D586" s="1353"/>
      <c r="E586" s="1353"/>
      <c r="F586" s="501"/>
      <c r="G586" s="502"/>
      <c r="H586" s="502"/>
      <c r="I586" s="502"/>
      <c r="J586" s="505"/>
      <c r="K586" s="502"/>
      <c r="L586" s="545">
        <v>-21.26</v>
      </c>
      <c r="M586" s="581"/>
      <c r="N586" s="752">
        <v>-164.13</v>
      </c>
      <c r="AF586" s="734"/>
      <c r="AG586" s="499"/>
      <c r="AI586" s="499"/>
      <c r="AN586" s="499" t="s">
        <v>887</v>
      </c>
      <c r="AO586" s="764"/>
      <c r="AP586" s="764"/>
      <c r="AQ586" s="717"/>
      <c r="AR586" s="717"/>
      <c r="AS586" s="717"/>
      <c r="AT586" s="717"/>
      <c r="AU586" s="717"/>
      <c r="AV586" s="499"/>
      <c r="AX586" s="499"/>
    </row>
    <row r="587" spans="1:50" s="472" customFormat="1" ht="15" x14ac:dyDescent="0.25">
      <c r="A587" s="500" t="s">
        <v>1382</v>
      </c>
      <c r="B587" s="586" t="s">
        <v>2636</v>
      </c>
      <c r="C587" s="1353" t="s">
        <v>2637</v>
      </c>
      <c r="D587" s="1353"/>
      <c r="E587" s="1353"/>
      <c r="F587" s="501" t="s">
        <v>816</v>
      </c>
      <c r="G587" s="502">
        <v>7.9799999999999999E-4</v>
      </c>
      <c r="H587" s="503">
        <v>1</v>
      </c>
      <c r="I587" s="771">
        <v>7.9799999999999999E-4</v>
      </c>
      <c r="J587" s="542">
        <v>29335.67</v>
      </c>
      <c r="K587" s="502"/>
      <c r="L587" s="545">
        <v>23.41</v>
      </c>
      <c r="M587" s="750">
        <v>7.72</v>
      </c>
      <c r="N587" s="752">
        <v>180.73</v>
      </c>
      <c r="AF587" s="734"/>
      <c r="AG587" s="499"/>
      <c r="AI587" s="499" t="s">
        <v>2637</v>
      </c>
      <c r="AN587" s="499"/>
      <c r="AO587" s="764"/>
      <c r="AP587" s="764"/>
      <c r="AQ587" s="717"/>
      <c r="AR587" s="717"/>
      <c r="AS587" s="717"/>
      <c r="AT587" s="717"/>
      <c r="AU587" s="717"/>
      <c r="AV587" s="499"/>
      <c r="AX587" s="499"/>
    </row>
    <row r="588" spans="1:50" s="472" customFormat="1" ht="15" x14ac:dyDescent="0.25">
      <c r="A588" s="544"/>
      <c r="B588" s="585"/>
      <c r="C588" s="1353" t="s">
        <v>887</v>
      </c>
      <c r="D588" s="1353"/>
      <c r="E588" s="1353"/>
      <c r="F588" s="501"/>
      <c r="G588" s="502"/>
      <c r="H588" s="502"/>
      <c r="I588" s="502"/>
      <c r="J588" s="505"/>
      <c r="K588" s="502"/>
      <c r="L588" s="545">
        <v>23.41</v>
      </c>
      <c r="M588" s="581"/>
      <c r="N588" s="752">
        <v>180.73</v>
      </c>
      <c r="AF588" s="734"/>
      <c r="AG588" s="499"/>
      <c r="AI588" s="499"/>
      <c r="AN588" s="499" t="s">
        <v>887</v>
      </c>
      <c r="AO588" s="764"/>
      <c r="AP588" s="764"/>
      <c r="AQ588" s="717"/>
      <c r="AR588" s="717"/>
      <c r="AS588" s="717"/>
      <c r="AT588" s="717"/>
      <c r="AU588" s="717"/>
      <c r="AV588" s="499"/>
      <c r="AX588" s="499"/>
    </row>
    <row r="589" spans="1:50" s="472" customFormat="1" ht="23.25" x14ac:dyDescent="0.25">
      <c r="A589" s="500" t="s">
        <v>1384</v>
      </c>
      <c r="B589" s="586" t="s">
        <v>2638</v>
      </c>
      <c r="C589" s="1353" t="s">
        <v>2639</v>
      </c>
      <c r="D589" s="1353"/>
      <c r="E589" s="1353"/>
      <c r="F589" s="501" t="s">
        <v>2603</v>
      </c>
      <c r="G589" s="502">
        <v>6.48</v>
      </c>
      <c r="H589" s="503">
        <v>1</v>
      </c>
      <c r="I589" s="750">
        <v>6.48</v>
      </c>
      <c r="J589" s="505"/>
      <c r="K589" s="502"/>
      <c r="L589" s="505"/>
      <c r="M589" s="502"/>
      <c r="N589" s="506"/>
      <c r="AF589" s="734"/>
      <c r="AG589" s="499"/>
      <c r="AI589" s="499" t="s">
        <v>2639</v>
      </c>
      <c r="AN589" s="499"/>
      <c r="AO589" s="764"/>
      <c r="AP589" s="764"/>
      <c r="AQ589" s="717"/>
      <c r="AR589" s="717"/>
      <c r="AS589" s="717"/>
      <c r="AT589" s="717"/>
      <c r="AU589" s="717"/>
      <c r="AV589" s="499"/>
      <c r="AX589" s="499"/>
    </row>
    <row r="590" spans="1:50" s="472" customFormat="1" ht="33.75" x14ac:dyDescent="0.25">
      <c r="A590" s="507"/>
      <c r="B590" s="508" t="s">
        <v>1670</v>
      </c>
      <c r="C590" s="1340" t="s">
        <v>1671</v>
      </c>
      <c r="D590" s="1340"/>
      <c r="E590" s="1340"/>
      <c r="F590" s="1340"/>
      <c r="G590" s="1340"/>
      <c r="H590" s="1340"/>
      <c r="I590" s="1340"/>
      <c r="J590" s="1340"/>
      <c r="K590" s="1340"/>
      <c r="L590" s="1340"/>
      <c r="M590" s="1340"/>
      <c r="N590" s="1341"/>
      <c r="AF590" s="734"/>
      <c r="AG590" s="499"/>
      <c r="AI590" s="499"/>
      <c r="AJ590" s="509" t="s">
        <v>1671</v>
      </c>
      <c r="AN590" s="499"/>
      <c r="AO590" s="764"/>
      <c r="AP590" s="764"/>
      <c r="AQ590" s="717"/>
      <c r="AR590" s="717"/>
      <c r="AS590" s="717"/>
      <c r="AT590" s="717"/>
      <c r="AU590" s="717"/>
      <c r="AV590" s="499"/>
      <c r="AX590" s="499"/>
    </row>
    <row r="591" spans="1:50" s="472" customFormat="1" ht="15" x14ac:dyDescent="0.25">
      <c r="A591" s="736"/>
      <c r="B591" s="508" t="s">
        <v>190</v>
      </c>
      <c r="C591" s="1300" t="s">
        <v>2538</v>
      </c>
      <c r="D591" s="1300"/>
      <c r="E591" s="1300"/>
      <c r="F591" s="737"/>
      <c r="G591" s="582"/>
      <c r="H591" s="582"/>
      <c r="I591" s="582"/>
      <c r="J591" s="528">
        <v>971.62</v>
      </c>
      <c r="K591" s="529">
        <v>1.5</v>
      </c>
      <c r="L591" s="523">
        <v>9444.15</v>
      </c>
      <c r="M591" s="524">
        <v>27.32</v>
      </c>
      <c r="N591" s="738">
        <v>258014.18</v>
      </c>
      <c r="AF591" s="734"/>
      <c r="AG591" s="499"/>
      <c r="AI591" s="499"/>
      <c r="AK591" s="509" t="s">
        <v>2538</v>
      </c>
      <c r="AN591" s="499"/>
      <c r="AO591" s="764"/>
      <c r="AP591" s="764"/>
      <c r="AQ591" s="717"/>
      <c r="AR591" s="717"/>
      <c r="AS591" s="717"/>
      <c r="AT591" s="717"/>
      <c r="AU591" s="717"/>
      <c r="AV591" s="499"/>
      <c r="AX591" s="499"/>
    </row>
    <row r="592" spans="1:50" s="472" customFormat="1" ht="15" x14ac:dyDescent="0.25">
      <c r="A592" s="736"/>
      <c r="B592" s="508" t="s">
        <v>651</v>
      </c>
      <c r="C592" s="1300" t="s">
        <v>712</v>
      </c>
      <c r="D592" s="1300"/>
      <c r="E592" s="1300"/>
      <c r="F592" s="737"/>
      <c r="G592" s="582"/>
      <c r="H592" s="582"/>
      <c r="I592" s="582"/>
      <c r="J592" s="523">
        <v>4263.16</v>
      </c>
      <c r="K592" s="529">
        <v>1.5</v>
      </c>
      <c r="L592" s="523">
        <v>41437.919999999998</v>
      </c>
      <c r="M592" s="524">
        <v>10.92</v>
      </c>
      <c r="N592" s="738">
        <v>452502.09</v>
      </c>
      <c r="AF592" s="734"/>
      <c r="AG592" s="499"/>
      <c r="AI592" s="499"/>
      <c r="AK592" s="509" t="s">
        <v>712</v>
      </c>
      <c r="AN592" s="499"/>
      <c r="AO592" s="764"/>
      <c r="AP592" s="764"/>
      <c r="AQ592" s="717"/>
      <c r="AR592" s="717"/>
      <c r="AS592" s="717"/>
      <c r="AT592" s="717"/>
      <c r="AU592" s="717"/>
      <c r="AV592" s="499"/>
      <c r="AX592" s="499"/>
    </row>
    <row r="593" spans="1:50" s="472" customFormat="1" ht="15" x14ac:dyDescent="0.25">
      <c r="A593" s="736"/>
      <c r="B593" s="508" t="s">
        <v>652</v>
      </c>
      <c r="C593" s="1300" t="s">
        <v>2515</v>
      </c>
      <c r="D593" s="1300"/>
      <c r="E593" s="1300"/>
      <c r="F593" s="737"/>
      <c r="G593" s="582"/>
      <c r="H593" s="582"/>
      <c r="I593" s="582"/>
      <c r="J593" s="528">
        <v>591.01</v>
      </c>
      <c r="K593" s="529">
        <v>1.5</v>
      </c>
      <c r="L593" s="523">
        <v>5744.62</v>
      </c>
      <c r="M593" s="524">
        <v>27.32</v>
      </c>
      <c r="N593" s="738">
        <v>156943.01999999999</v>
      </c>
      <c r="AF593" s="734"/>
      <c r="AG593" s="499"/>
      <c r="AI593" s="499"/>
      <c r="AK593" s="509" t="s">
        <v>2515</v>
      </c>
      <c r="AN593" s="499"/>
      <c r="AO593" s="764"/>
      <c r="AP593" s="764"/>
      <c r="AQ593" s="717"/>
      <c r="AR593" s="717"/>
      <c r="AS593" s="717"/>
      <c r="AT593" s="717"/>
      <c r="AU593" s="717"/>
      <c r="AV593" s="499"/>
      <c r="AX593" s="499"/>
    </row>
    <row r="594" spans="1:50" s="472" customFormat="1" ht="15" x14ac:dyDescent="0.25">
      <c r="A594" s="736"/>
      <c r="B594" s="508" t="s">
        <v>232</v>
      </c>
      <c r="C594" s="1300" t="s">
        <v>844</v>
      </c>
      <c r="D594" s="1300"/>
      <c r="E594" s="1300"/>
      <c r="F594" s="737"/>
      <c r="G594" s="582"/>
      <c r="H594" s="582"/>
      <c r="I594" s="582"/>
      <c r="J594" s="523">
        <v>21384.97</v>
      </c>
      <c r="K594" s="582"/>
      <c r="L594" s="523">
        <v>7749.89</v>
      </c>
      <c r="M594" s="524">
        <v>7.72</v>
      </c>
      <c r="N594" s="738">
        <v>59829.15</v>
      </c>
      <c r="AF594" s="734"/>
      <c r="AG594" s="499"/>
      <c r="AI594" s="499"/>
      <c r="AK594" s="509" t="s">
        <v>844</v>
      </c>
      <c r="AN594" s="499"/>
      <c r="AO594" s="764"/>
      <c r="AP594" s="764"/>
      <c r="AQ594" s="717"/>
      <c r="AR594" s="717"/>
      <c r="AS594" s="717"/>
      <c r="AT594" s="717"/>
      <c r="AU594" s="717"/>
      <c r="AV594" s="499"/>
      <c r="AX594" s="499"/>
    </row>
    <row r="595" spans="1:50" s="472" customFormat="1" ht="15" x14ac:dyDescent="0.25">
      <c r="A595" s="739"/>
      <c r="B595" s="508"/>
      <c r="C595" s="1300" t="s">
        <v>2539</v>
      </c>
      <c r="D595" s="1300"/>
      <c r="E595" s="1300"/>
      <c r="F595" s="737" t="s">
        <v>822</v>
      </c>
      <c r="G595" s="745">
        <v>101</v>
      </c>
      <c r="H595" s="529">
        <v>1.5</v>
      </c>
      <c r="I595" s="524">
        <v>981.72</v>
      </c>
      <c r="J595" s="519"/>
      <c r="K595" s="582"/>
      <c r="L595" s="519"/>
      <c r="M595" s="582"/>
      <c r="N595" s="741"/>
      <c r="AF595" s="734"/>
      <c r="AG595" s="499"/>
      <c r="AI595" s="499"/>
      <c r="AL595" s="509" t="s">
        <v>2539</v>
      </c>
      <c r="AN595" s="499"/>
      <c r="AO595" s="764"/>
      <c r="AP595" s="764"/>
      <c r="AQ595" s="717"/>
      <c r="AR595" s="717"/>
      <c r="AS595" s="717"/>
      <c r="AT595" s="717"/>
      <c r="AU595" s="717"/>
      <c r="AV595" s="499"/>
      <c r="AX595" s="499"/>
    </row>
    <row r="596" spans="1:50" s="472" customFormat="1" ht="15" x14ac:dyDescent="0.25">
      <c r="A596" s="739"/>
      <c r="B596" s="508"/>
      <c r="C596" s="1300" t="s">
        <v>2516</v>
      </c>
      <c r="D596" s="1300"/>
      <c r="E596" s="1300"/>
      <c r="F596" s="737" t="s">
        <v>822</v>
      </c>
      <c r="G596" s="524">
        <v>43.84</v>
      </c>
      <c r="H596" s="529">
        <v>1.5</v>
      </c>
      <c r="I596" s="770">
        <v>426.12479999999999</v>
      </c>
      <c r="J596" s="519"/>
      <c r="K596" s="582"/>
      <c r="L596" s="519"/>
      <c r="M596" s="582"/>
      <c r="N596" s="741"/>
      <c r="AF596" s="734"/>
      <c r="AG596" s="499"/>
      <c r="AI596" s="499"/>
      <c r="AL596" s="509" t="s">
        <v>2516</v>
      </c>
      <c r="AN596" s="499"/>
      <c r="AO596" s="764"/>
      <c r="AP596" s="764"/>
      <c r="AQ596" s="717"/>
      <c r="AR596" s="717"/>
      <c r="AS596" s="717"/>
      <c r="AT596" s="717"/>
      <c r="AU596" s="717"/>
      <c r="AV596" s="499"/>
      <c r="AX596" s="499"/>
    </row>
    <row r="597" spans="1:50" s="472" customFormat="1" ht="15" x14ac:dyDescent="0.25">
      <c r="A597" s="736"/>
      <c r="B597" s="508"/>
      <c r="C597" s="1342" t="s">
        <v>2517</v>
      </c>
      <c r="D597" s="1342"/>
      <c r="E597" s="1342"/>
      <c r="F597" s="742"/>
      <c r="G597" s="581"/>
      <c r="H597" s="581"/>
      <c r="I597" s="581"/>
      <c r="J597" s="743">
        <v>6430.75</v>
      </c>
      <c r="K597" s="581"/>
      <c r="L597" s="743">
        <v>58631.96</v>
      </c>
      <c r="M597" s="581"/>
      <c r="N597" s="744">
        <v>770345.42</v>
      </c>
      <c r="AF597" s="734"/>
      <c r="AG597" s="499"/>
      <c r="AI597" s="499"/>
      <c r="AM597" s="509" t="s">
        <v>2517</v>
      </c>
      <c r="AN597" s="499"/>
      <c r="AO597" s="764"/>
      <c r="AP597" s="764"/>
      <c r="AQ597" s="717"/>
      <c r="AR597" s="717"/>
      <c r="AS597" s="717"/>
      <c r="AT597" s="717"/>
      <c r="AU597" s="717"/>
      <c r="AV597" s="499"/>
      <c r="AX597" s="499"/>
    </row>
    <row r="598" spans="1:50" s="472" customFormat="1" ht="15" x14ac:dyDescent="0.25">
      <c r="A598" s="739"/>
      <c r="B598" s="508"/>
      <c r="C598" s="1300" t="s">
        <v>882</v>
      </c>
      <c r="D598" s="1300"/>
      <c r="E598" s="1300"/>
      <c r="F598" s="737"/>
      <c r="G598" s="582"/>
      <c r="H598" s="582"/>
      <c r="I598" s="582"/>
      <c r="J598" s="519"/>
      <c r="K598" s="582"/>
      <c r="L598" s="523">
        <v>15188.77</v>
      </c>
      <c r="M598" s="582"/>
      <c r="N598" s="738">
        <v>414957.2</v>
      </c>
      <c r="AF598" s="734"/>
      <c r="AG598" s="499"/>
      <c r="AI598" s="499"/>
      <c r="AL598" s="509" t="s">
        <v>882</v>
      </c>
      <c r="AN598" s="499"/>
      <c r="AO598" s="764"/>
      <c r="AP598" s="764"/>
      <c r="AQ598" s="717"/>
      <c r="AR598" s="717"/>
      <c r="AS598" s="717"/>
      <c r="AT598" s="717"/>
      <c r="AU598" s="717"/>
      <c r="AV598" s="499"/>
      <c r="AX598" s="499"/>
    </row>
    <row r="599" spans="1:50" s="472" customFormat="1" ht="15" x14ac:dyDescent="0.25">
      <c r="A599" s="739"/>
      <c r="B599" s="508" t="s">
        <v>2640</v>
      </c>
      <c r="C599" s="1300" t="s">
        <v>2641</v>
      </c>
      <c r="D599" s="1300"/>
      <c r="E599" s="1300"/>
      <c r="F599" s="737" t="s">
        <v>648</v>
      </c>
      <c r="G599" s="745">
        <v>94</v>
      </c>
      <c r="H599" s="582"/>
      <c r="I599" s="745">
        <v>94</v>
      </c>
      <c r="J599" s="519"/>
      <c r="K599" s="582"/>
      <c r="L599" s="523">
        <v>14277.44</v>
      </c>
      <c r="M599" s="582"/>
      <c r="N599" s="738">
        <v>390059.77</v>
      </c>
      <c r="AF599" s="734"/>
      <c r="AG599" s="499"/>
      <c r="AI599" s="499"/>
      <c r="AL599" s="509" t="s">
        <v>2641</v>
      </c>
      <c r="AN599" s="499"/>
      <c r="AO599" s="764"/>
      <c r="AP599" s="764"/>
      <c r="AQ599" s="717"/>
      <c r="AR599" s="717"/>
      <c r="AS599" s="717"/>
      <c r="AT599" s="717"/>
      <c r="AU599" s="717"/>
      <c r="AV599" s="499"/>
      <c r="AX599" s="499"/>
    </row>
    <row r="600" spans="1:50" s="472" customFormat="1" ht="15" x14ac:dyDescent="0.25">
      <c r="A600" s="739"/>
      <c r="B600" s="508" t="s">
        <v>2642</v>
      </c>
      <c r="C600" s="1300" t="s">
        <v>2643</v>
      </c>
      <c r="D600" s="1300"/>
      <c r="E600" s="1300"/>
      <c r="F600" s="737" t="s">
        <v>648</v>
      </c>
      <c r="G600" s="745">
        <v>52</v>
      </c>
      <c r="H600" s="582"/>
      <c r="I600" s="745">
        <v>52</v>
      </c>
      <c r="J600" s="519"/>
      <c r="K600" s="582"/>
      <c r="L600" s="523">
        <v>7898.16</v>
      </c>
      <c r="M600" s="582"/>
      <c r="N600" s="738">
        <v>215777.74</v>
      </c>
      <c r="AF600" s="734"/>
      <c r="AG600" s="499"/>
      <c r="AI600" s="499"/>
      <c r="AL600" s="509" t="s">
        <v>2643</v>
      </c>
      <c r="AN600" s="499"/>
      <c r="AO600" s="764"/>
      <c r="AP600" s="764"/>
      <c r="AQ600" s="717"/>
      <c r="AR600" s="717"/>
      <c r="AS600" s="717"/>
      <c r="AT600" s="717"/>
      <c r="AU600" s="717"/>
      <c r="AV600" s="499"/>
      <c r="AX600" s="499"/>
    </row>
    <row r="601" spans="1:50" s="472" customFormat="1" ht="15" x14ac:dyDescent="0.25">
      <c r="A601" s="544"/>
      <c r="B601" s="585"/>
      <c r="C601" s="1353" t="s">
        <v>887</v>
      </c>
      <c r="D601" s="1353"/>
      <c r="E601" s="1353"/>
      <c r="F601" s="501"/>
      <c r="G601" s="502"/>
      <c r="H601" s="502"/>
      <c r="I601" s="502"/>
      <c r="J601" s="505"/>
      <c r="K601" s="502"/>
      <c r="L601" s="542">
        <v>80807.56</v>
      </c>
      <c r="M601" s="581"/>
      <c r="N601" s="543">
        <v>1376182.93</v>
      </c>
      <c r="AF601" s="734"/>
      <c r="AG601" s="499"/>
      <c r="AI601" s="499"/>
      <c r="AN601" s="499" t="s">
        <v>887</v>
      </c>
      <c r="AO601" s="764"/>
      <c r="AP601" s="764"/>
      <c r="AQ601" s="717"/>
      <c r="AR601" s="717"/>
      <c r="AS601" s="717"/>
      <c r="AT601" s="717"/>
      <c r="AU601" s="717"/>
      <c r="AV601" s="499"/>
      <c r="AX601" s="499"/>
    </row>
    <row r="602" spans="1:50" s="472" customFormat="1" ht="34.5" x14ac:dyDescent="0.25">
      <c r="A602" s="500" t="s">
        <v>1386</v>
      </c>
      <c r="B602" s="586" t="s">
        <v>2644</v>
      </c>
      <c r="C602" s="1353" t="s">
        <v>2645</v>
      </c>
      <c r="D602" s="1353"/>
      <c r="E602" s="1353"/>
      <c r="F602" s="501" t="s">
        <v>816</v>
      </c>
      <c r="G602" s="502">
        <v>47.52</v>
      </c>
      <c r="H602" s="503">
        <v>1</v>
      </c>
      <c r="I602" s="750">
        <v>47.52</v>
      </c>
      <c r="J602" s="545">
        <v>480</v>
      </c>
      <c r="K602" s="502"/>
      <c r="L602" s="542">
        <v>22809.599999999999</v>
      </c>
      <c r="M602" s="750">
        <v>7.72</v>
      </c>
      <c r="N602" s="543">
        <v>176090.11</v>
      </c>
      <c r="AF602" s="734"/>
      <c r="AG602" s="499"/>
      <c r="AI602" s="499" t="s">
        <v>2645</v>
      </c>
      <c r="AN602" s="499"/>
      <c r="AO602" s="764"/>
      <c r="AP602" s="764"/>
      <c r="AQ602" s="717"/>
      <c r="AR602" s="717"/>
      <c r="AS602" s="717"/>
      <c r="AT602" s="717"/>
      <c r="AU602" s="717"/>
      <c r="AV602" s="499"/>
      <c r="AX602" s="499"/>
    </row>
    <row r="603" spans="1:50" s="472" customFormat="1" ht="15" x14ac:dyDescent="0.25">
      <c r="A603" s="544"/>
      <c r="B603" s="585"/>
      <c r="C603" s="1353" t="s">
        <v>887</v>
      </c>
      <c r="D603" s="1353"/>
      <c r="E603" s="1353"/>
      <c r="F603" s="501"/>
      <c r="G603" s="502"/>
      <c r="H603" s="502"/>
      <c r="I603" s="502"/>
      <c r="J603" s="505"/>
      <c r="K603" s="502"/>
      <c r="L603" s="542">
        <v>22809.599999999999</v>
      </c>
      <c r="M603" s="581"/>
      <c r="N603" s="543">
        <v>176090.11</v>
      </c>
      <c r="AF603" s="734"/>
      <c r="AG603" s="499"/>
      <c r="AI603" s="499"/>
      <c r="AN603" s="499" t="s">
        <v>887</v>
      </c>
      <c r="AO603" s="764"/>
      <c r="AP603" s="764"/>
      <c r="AQ603" s="717"/>
      <c r="AR603" s="717"/>
      <c r="AS603" s="717"/>
      <c r="AT603" s="717"/>
      <c r="AU603" s="717"/>
      <c r="AV603" s="499"/>
      <c r="AX603" s="499"/>
    </row>
    <row r="604" spans="1:50" s="472" customFormat="1" ht="15" x14ac:dyDescent="0.25">
      <c r="A604" s="500" t="s">
        <v>1389</v>
      </c>
      <c r="B604" s="586" t="s">
        <v>2646</v>
      </c>
      <c r="C604" s="1353" t="s">
        <v>2647</v>
      </c>
      <c r="D604" s="1353"/>
      <c r="E604" s="1353"/>
      <c r="F604" s="501" t="s">
        <v>850</v>
      </c>
      <c r="G604" s="502">
        <v>1440</v>
      </c>
      <c r="H604" s="503">
        <v>1</v>
      </c>
      <c r="I604" s="503">
        <v>1440</v>
      </c>
      <c r="J604" s="545">
        <v>3.85</v>
      </c>
      <c r="K604" s="502"/>
      <c r="L604" s="542">
        <v>5544</v>
      </c>
      <c r="M604" s="750">
        <v>7.72</v>
      </c>
      <c r="N604" s="543">
        <v>42799.68</v>
      </c>
      <c r="AF604" s="734"/>
      <c r="AG604" s="499"/>
      <c r="AI604" s="499" t="s">
        <v>2647</v>
      </c>
      <c r="AN604" s="499"/>
      <c r="AO604" s="764"/>
      <c r="AP604" s="764"/>
      <c r="AQ604" s="717"/>
      <c r="AR604" s="717"/>
      <c r="AS604" s="717"/>
      <c r="AT604" s="717"/>
      <c r="AU604" s="717"/>
      <c r="AV604" s="499"/>
      <c r="AX604" s="499"/>
    </row>
    <row r="605" spans="1:50" s="472" customFormat="1" ht="15" x14ac:dyDescent="0.25">
      <c r="A605" s="544"/>
      <c r="B605" s="585"/>
      <c r="C605" s="1353" t="s">
        <v>887</v>
      </c>
      <c r="D605" s="1353"/>
      <c r="E605" s="1353"/>
      <c r="F605" s="501"/>
      <c r="G605" s="502"/>
      <c r="H605" s="502"/>
      <c r="I605" s="502"/>
      <c r="J605" s="505"/>
      <c r="K605" s="502"/>
      <c r="L605" s="542">
        <v>5544</v>
      </c>
      <c r="M605" s="581"/>
      <c r="N605" s="543">
        <v>42799.68</v>
      </c>
      <c r="AF605" s="734"/>
      <c r="AG605" s="499"/>
      <c r="AI605" s="499"/>
      <c r="AN605" s="499" t="s">
        <v>887</v>
      </c>
      <c r="AO605" s="764"/>
      <c r="AP605" s="764"/>
      <c r="AQ605" s="717"/>
      <c r="AR605" s="717"/>
      <c r="AS605" s="717"/>
      <c r="AT605" s="717"/>
      <c r="AU605" s="717"/>
      <c r="AV605" s="499"/>
      <c r="AX605" s="499"/>
    </row>
    <row r="606" spans="1:50" s="472" customFormat="1" ht="15" x14ac:dyDescent="0.25">
      <c r="A606" s="500" t="s">
        <v>1392</v>
      </c>
      <c r="B606" s="586" t="s">
        <v>2648</v>
      </c>
      <c r="C606" s="1353" t="s">
        <v>2649</v>
      </c>
      <c r="D606" s="1353"/>
      <c r="E606" s="1353"/>
      <c r="F606" s="501" t="s">
        <v>847</v>
      </c>
      <c r="G606" s="502">
        <v>27.216000000000001</v>
      </c>
      <c r="H606" s="503">
        <v>1</v>
      </c>
      <c r="I606" s="749">
        <v>27.216000000000001</v>
      </c>
      <c r="J606" s="545">
        <v>2.44</v>
      </c>
      <c r="K606" s="502"/>
      <c r="L606" s="545">
        <v>66.41</v>
      </c>
      <c r="M606" s="750">
        <v>7.72</v>
      </c>
      <c r="N606" s="752">
        <v>512.69000000000005</v>
      </c>
      <c r="AF606" s="734"/>
      <c r="AG606" s="499"/>
      <c r="AI606" s="499" t="s">
        <v>2649</v>
      </c>
      <c r="AN606" s="499"/>
      <c r="AO606" s="764"/>
      <c r="AP606" s="764"/>
      <c r="AQ606" s="717"/>
      <c r="AR606" s="717"/>
      <c r="AS606" s="717"/>
      <c r="AT606" s="717"/>
      <c r="AU606" s="717"/>
      <c r="AV606" s="499"/>
      <c r="AX606" s="499"/>
    </row>
    <row r="607" spans="1:50" s="472" customFormat="1" ht="15" x14ac:dyDescent="0.25">
      <c r="A607" s="544"/>
      <c r="B607" s="585"/>
      <c r="C607" s="1353" t="s">
        <v>887</v>
      </c>
      <c r="D607" s="1353"/>
      <c r="E607" s="1353"/>
      <c r="F607" s="501"/>
      <c r="G607" s="502"/>
      <c r="H607" s="502"/>
      <c r="I607" s="502"/>
      <c r="J607" s="505"/>
      <c r="K607" s="502"/>
      <c r="L607" s="545">
        <v>66.41</v>
      </c>
      <c r="M607" s="581"/>
      <c r="N607" s="752">
        <v>512.69000000000005</v>
      </c>
      <c r="AF607" s="734"/>
      <c r="AG607" s="499"/>
      <c r="AI607" s="499"/>
      <c r="AN607" s="499" t="s">
        <v>887</v>
      </c>
      <c r="AO607" s="764"/>
      <c r="AP607" s="764"/>
      <c r="AQ607" s="717"/>
      <c r="AR607" s="717"/>
      <c r="AS607" s="717"/>
      <c r="AT607" s="717"/>
      <c r="AU607" s="717"/>
      <c r="AV607" s="499"/>
      <c r="AX607" s="499"/>
    </row>
    <row r="608" spans="1:50" s="472" customFormat="1" ht="23.25" x14ac:dyDescent="0.25">
      <c r="A608" s="500" t="s">
        <v>1394</v>
      </c>
      <c r="B608" s="586" t="s">
        <v>2650</v>
      </c>
      <c r="C608" s="1353" t="s">
        <v>2651</v>
      </c>
      <c r="D608" s="1353"/>
      <c r="E608" s="1353"/>
      <c r="F608" s="501" t="s">
        <v>2652</v>
      </c>
      <c r="G608" s="502">
        <v>216</v>
      </c>
      <c r="H608" s="503">
        <v>1</v>
      </c>
      <c r="I608" s="503">
        <v>216</v>
      </c>
      <c r="J608" s="505"/>
      <c r="K608" s="502"/>
      <c r="L608" s="505"/>
      <c r="M608" s="502"/>
      <c r="N608" s="506"/>
      <c r="AF608" s="734"/>
      <c r="AG608" s="499"/>
      <c r="AI608" s="499" t="s">
        <v>2651</v>
      </c>
      <c r="AN608" s="499"/>
      <c r="AO608" s="764"/>
      <c r="AP608" s="764"/>
      <c r="AQ608" s="717"/>
      <c r="AR608" s="717"/>
      <c r="AS608" s="717"/>
      <c r="AT608" s="717"/>
      <c r="AU608" s="717"/>
      <c r="AV608" s="499"/>
      <c r="AX608" s="499"/>
    </row>
    <row r="609" spans="1:50" s="472" customFormat="1" ht="33.75" x14ac:dyDescent="0.25">
      <c r="A609" s="507"/>
      <c r="B609" s="508" t="s">
        <v>1670</v>
      </c>
      <c r="C609" s="1340" t="s">
        <v>1671</v>
      </c>
      <c r="D609" s="1340"/>
      <c r="E609" s="1340"/>
      <c r="F609" s="1340"/>
      <c r="G609" s="1340"/>
      <c r="H609" s="1340"/>
      <c r="I609" s="1340"/>
      <c r="J609" s="1340"/>
      <c r="K609" s="1340"/>
      <c r="L609" s="1340"/>
      <c r="M609" s="1340"/>
      <c r="N609" s="1341"/>
      <c r="AF609" s="734"/>
      <c r="AG609" s="499"/>
      <c r="AI609" s="499"/>
      <c r="AJ609" s="509" t="s">
        <v>1671</v>
      </c>
      <c r="AN609" s="499"/>
      <c r="AO609" s="764"/>
      <c r="AP609" s="764"/>
      <c r="AQ609" s="717"/>
      <c r="AR609" s="717"/>
      <c r="AS609" s="717"/>
      <c r="AT609" s="717"/>
      <c r="AU609" s="717"/>
      <c r="AV609" s="499"/>
      <c r="AX609" s="499"/>
    </row>
    <row r="610" spans="1:50" s="472" customFormat="1" ht="15" x14ac:dyDescent="0.25">
      <c r="A610" s="736"/>
      <c r="B610" s="508" t="s">
        <v>190</v>
      </c>
      <c r="C610" s="1300" t="s">
        <v>2538</v>
      </c>
      <c r="D610" s="1300"/>
      <c r="E610" s="1300"/>
      <c r="F610" s="737"/>
      <c r="G610" s="582"/>
      <c r="H610" s="582"/>
      <c r="I610" s="582"/>
      <c r="J610" s="528">
        <v>1.54</v>
      </c>
      <c r="K610" s="529">
        <v>1.5</v>
      </c>
      <c r="L610" s="528">
        <v>498.96</v>
      </c>
      <c r="M610" s="524">
        <v>27.32</v>
      </c>
      <c r="N610" s="738">
        <v>13631.59</v>
      </c>
      <c r="AF610" s="734"/>
      <c r="AG610" s="499"/>
      <c r="AI610" s="499"/>
      <c r="AK610" s="509" t="s">
        <v>2538</v>
      </c>
      <c r="AN610" s="499"/>
      <c r="AO610" s="764"/>
      <c r="AP610" s="764"/>
      <c r="AQ610" s="717"/>
      <c r="AR610" s="717"/>
      <c r="AS610" s="717"/>
      <c r="AT610" s="717"/>
      <c r="AU610" s="717"/>
      <c r="AV610" s="499"/>
      <c r="AX610" s="499"/>
    </row>
    <row r="611" spans="1:50" s="472" customFormat="1" ht="15" x14ac:dyDescent="0.25">
      <c r="A611" s="736"/>
      <c r="B611" s="508" t="s">
        <v>651</v>
      </c>
      <c r="C611" s="1300" t="s">
        <v>712</v>
      </c>
      <c r="D611" s="1300"/>
      <c r="E611" s="1300"/>
      <c r="F611" s="737"/>
      <c r="G611" s="582"/>
      <c r="H611" s="582"/>
      <c r="I611" s="582"/>
      <c r="J611" s="528">
        <v>1.49</v>
      </c>
      <c r="K611" s="529">
        <v>1.5</v>
      </c>
      <c r="L611" s="528">
        <v>482.76</v>
      </c>
      <c r="M611" s="524">
        <v>10.92</v>
      </c>
      <c r="N611" s="738">
        <v>5271.74</v>
      </c>
      <c r="AF611" s="734"/>
      <c r="AG611" s="499"/>
      <c r="AI611" s="499"/>
      <c r="AK611" s="509" t="s">
        <v>712</v>
      </c>
      <c r="AN611" s="499"/>
      <c r="AO611" s="764"/>
      <c r="AP611" s="764"/>
      <c r="AQ611" s="717"/>
      <c r="AR611" s="717"/>
      <c r="AS611" s="717"/>
      <c r="AT611" s="717"/>
      <c r="AU611" s="717"/>
      <c r="AV611" s="499"/>
      <c r="AX611" s="499"/>
    </row>
    <row r="612" spans="1:50" s="472" customFormat="1" ht="15" x14ac:dyDescent="0.25">
      <c r="A612" s="736"/>
      <c r="B612" s="508" t="s">
        <v>652</v>
      </c>
      <c r="C612" s="1300" t="s">
        <v>2515</v>
      </c>
      <c r="D612" s="1300"/>
      <c r="E612" s="1300"/>
      <c r="F612" s="737"/>
      <c r="G612" s="582"/>
      <c r="H612" s="582"/>
      <c r="I612" s="582"/>
      <c r="J612" s="528">
        <v>0.23</v>
      </c>
      <c r="K612" s="529">
        <v>1.5</v>
      </c>
      <c r="L612" s="528">
        <v>74.52</v>
      </c>
      <c r="M612" s="524">
        <v>27.32</v>
      </c>
      <c r="N612" s="738">
        <v>2035.89</v>
      </c>
      <c r="AF612" s="734"/>
      <c r="AG612" s="499"/>
      <c r="AI612" s="499"/>
      <c r="AK612" s="509" t="s">
        <v>2515</v>
      </c>
      <c r="AN612" s="499"/>
      <c r="AO612" s="764"/>
      <c r="AP612" s="764"/>
      <c r="AQ612" s="717"/>
      <c r="AR612" s="717"/>
      <c r="AS612" s="717"/>
      <c r="AT612" s="717"/>
      <c r="AU612" s="717"/>
      <c r="AV612" s="499"/>
      <c r="AX612" s="499"/>
    </row>
    <row r="613" spans="1:50" s="472" customFormat="1" ht="15" x14ac:dyDescent="0.25">
      <c r="A613" s="736"/>
      <c r="B613" s="508" t="s">
        <v>232</v>
      </c>
      <c r="C613" s="1300" t="s">
        <v>844</v>
      </c>
      <c r="D613" s="1300"/>
      <c r="E613" s="1300"/>
      <c r="F613" s="737"/>
      <c r="G613" s="582"/>
      <c r="H613" s="582"/>
      <c r="I613" s="582"/>
      <c r="J613" s="528">
        <v>1.1100000000000001</v>
      </c>
      <c r="K613" s="582"/>
      <c r="L613" s="528">
        <v>239.76</v>
      </c>
      <c r="M613" s="524">
        <v>7.72</v>
      </c>
      <c r="N613" s="738">
        <v>1850.95</v>
      </c>
      <c r="AF613" s="734"/>
      <c r="AG613" s="499"/>
      <c r="AI613" s="499"/>
      <c r="AK613" s="509" t="s">
        <v>844</v>
      </c>
      <c r="AN613" s="499"/>
      <c r="AO613" s="764"/>
      <c r="AP613" s="764"/>
      <c r="AQ613" s="717"/>
      <c r="AR613" s="717"/>
      <c r="AS613" s="717"/>
      <c r="AT613" s="717"/>
      <c r="AU613" s="717"/>
      <c r="AV613" s="499"/>
      <c r="AX613" s="499"/>
    </row>
    <row r="614" spans="1:50" s="472" customFormat="1" ht="15" x14ac:dyDescent="0.25">
      <c r="A614" s="739"/>
      <c r="B614" s="508"/>
      <c r="C614" s="1300" t="s">
        <v>2539</v>
      </c>
      <c r="D614" s="1300"/>
      <c r="E614" s="1300"/>
      <c r="F614" s="737" t="s">
        <v>822</v>
      </c>
      <c r="G614" s="524">
        <v>0.17</v>
      </c>
      <c r="H614" s="529">
        <v>1.5</v>
      </c>
      <c r="I614" s="524">
        <v>55.08</v>
      </c>
      <c r="J614" s="519"/>
      <c r="K614" s="582"/>
      <c r="L614" s="519"/>
      <c r="M614" s="582"/>
      <c r="N614" s="741"/>
      <c r="AF614" s="734"/>
      <c r="AG614" s="499"/>
      <c r="AI614" s="499"/>
      <c r="AL614" s="509" t="s">
        <v>2539</v>
      </c>
      <c r="AN614" s="499"/>
      <c r="AO614" s="764"/>
      <c r="AP614" s="764"/>
      <c r="AQ614" s="717"/>
      <c r="AR614" s="717"/>
      <c r="AS614" s="717"/>
      <c r="AT614" s="717"/>
      <c r="AU614" s="717"/>
      <c r="AV614" s="499"/>
      <c r="AX614" s="499"/>
    </row>
    <row r="615" spans="1:50" s="472" customFormat="1" ht="15" x14ac:dyDescent="0.25">
      <c r="A615" s="739"/>
      <c r="B615" s="508"/>
      <c r="C615" s="1300" t="s">
        <v>2516</v>
      </c>
      <c r="D615" s="1300"/>
      <c r="E615" s="1300"/>
      <c r="F615" s="737" t="s">
        <v>822</v>
      </c>
      <c r="G615" s="524">
        <v>0.02</v>
      </c>
      <c r="H615" s="529">
        <v>1.5</v>
      </c>
      <c r="I615" s="524">
        <v>6.48</v>
      </c>
      <c r="J615" s="519"/>
      <c r="K615" s="582"/>
      <c r="L615" s="519"/>
      <c r="M615" s="582"/>
      <c r="N615" s="741"/>
      <c r="AF615" s="734"/>
      <c r="AG615" s="499"/>
      <c r="AI615" s="499"/>
      <c r="AL615" s="509" t="s">
        <v>2516</v>
      </c>
      <c r="AN615" s="499"/>
      <c r="AO615" s="764"/>
      <c r="AP615" s="764"/>
      <c r="AQ615" s="717"/>
      <c r="AR615" s="717"/>
      <c r="AS615" s="717"/>
      <c r="AT615" s="717"/>
      <c r="AU615" s="717"/>
      <c r="AV615" s="499"/>
      <c r="AX615" s="499"/>
    </row>
    <row r="616" spans="1:50" s="472" customFormat="1" ht="15" x14ac:dyDescent="0.25">
      <c r="A616" s="736"/>
      <c r="B616" s="508"/>
      <c r="C616" s="1342" t="s">
        <v>2517</v>
      </c>
      <c r="D616" s="1342"/>
      <c r="E616" s="1342"/>
      <c r="F616" s="742"/>
      <c r="G616" s="581"/>
      <c r="H616" s="581"/>
      <c r="I616" s="581"/>
      <c r="J616" s="747">
        <v>4.1399999999999997</v>
      </c>
      <c r="K616" s="581"/>
      <c r="L616" s="743">
        <v>1221.48</v>
      </c>
      <c r="M616" s="581"/>
      <c r="N616" s="744">
        <v>20754.28</v>
      </c>
      <c r="AF616" s="734"/>
      <c r="AG616" s="499"/>
      <c r="AI616" s="499"/>
      <c r="AM616" s="509" t="s">
        <v>2517</v>
      </c>
      <c r="AN616" s="499"/>
      <c r="AO616" s="764"/>
      <c r="AP616" s="764"/>
      <c r="AQ616" s="717"/>
      <c r="AR616" s="717"/>
      <c r="AS616" s="717"/>
      <c r="AT616" s="717"/>
      <c r="AU616" s="717"/>
      <c r="AV616" s="499"/>
      <c r="AX616" s="499"/>
    </row>
    <row r="617" spans="1:50" s="472" customFormat="1" ht="15" x14ac:dyDescent="0.25">
      <c r="A617" s="739"/>
      <c r="B617" s="508"/>
      <c r="C617" s="1300" t="s">
        <v>882</v>
      </c>
      <c r="D617" s="1300"/>
      <c r="E617" s="1300"/>
      <c r="F617" s="737"/>
      <c r="G617" s="582"/>
      <c r="H617" s="582"/>
      <c r="I617" s="582"/>
      <c r="J617" s="519"/>
      <c r="K617" s="582"/>
      <c r="L617" s="528">
        <v>573.48</v>
      </c>
      <c r="M617" s="582"/>
      <c r="N617" s="738">
        <v>15667.48</v>
      </c>
      <c r="AF617" s="734"/>
      <c r="AG617" s="499"/>
      <c r="AI617" s="499"/>
      <c r="AL617" s="509" t="s">
        <v>882</v>
      </c>
      <c r="AN617" s="499"/>
      <c r="AO617" s="764"/>
      <c r="AP617" s="764"/>
      <c r="AQ617" s="717"/>
      <c r="AR617" s="717"/>
      <c r="AS617" s="717"/>
      <c r="AT617" s="717"/>
      <c r="AU617" s="717"/>
      <c r="AV617" s="499"/>
      <c r="AX617" s="499"/>
    </row>
    <row r="618" spans="1:50" s="472" customFormat="1" ht="15" x14ac:dyDescent="0.25">
      <c r="A618" s="739"/>
      <c r="B618" s="508" t="s">
        <v>2604</v>
      </c>
      <c r="C618" s="1300" t="s">
        <v>2605</v>
      </c>
      <c r="D618" s="1300"/>
      <c r="E618" s="1300"/>
      <c r="F618" s="737" t="s">
        <v>648</v>
      </c>
      <c r="G618" s="745">
        <v>106</v>
      </c>
      <c r="H618" s="582"/>
      <c r="I618" s="745">
        <v>106</v>
      </c>
      <c r="J618" s="519"/>
      <c r="K618" s="582"/>
      <c r="L618" s="528">
        <v>607.89</v>
      </c>
      <c r="M618" s="582"/>
      <c r="N618" s="738">
        <v>16607.53</v>
      </c>
      <c r="AF618" s="734"/>
      <c r="AG618" s="499"/>
      <c r="AI618" s="499"/>
      <c r="AL618" s="509" t="s">
        <v>2605</v>
      </c>
      <c r="AN618" s="499"/>
      <c r="AO618" s="764"/>
      <c r="AP618" s="764"/>
      <c r="AQ618" s="717"/>
      <c r="AR618" s="717"/>
      <c r="AS618" s="717"/>
      <c r="AT618" s="717"/>
      <c r="AU618" s="717"/>
      <c r="AV618" s="499"/>
      <c r="AX618" s="499"/>
    </row>
    <row r="619" spans="1:50" s="472" customFormat="1" ht="15" x14ac:dyDescent="0.25">
      <c r="A619" s="739"/>
      <c r="B619" s="508" t="s">
        <v>2606</v>
      </c>
      <c r="C619" s="1300" t="s">
        <v>2607</v>
      </c>
      <c r="D619" s="1300"/>
      <c r="E619" s="1300"/>
      <c r="F619" s="737" t="s">
        <v>648</v>
      </c>
      <c r="G619" s="745">
        <v>45</v>
      </c>
      <c r="H619" s="582"/>
      <c r="I619" s="745">
        <v>45</v>
      </c>
      <c r="J619" s="519"/>
      <c r="K619" s="582"/>
      <c r="L619" s="528">
        <v>258.07</v>
      </c>
      <c r="M619" s="582"/>
      <c r="N619" s="738">
        <v>7050.37</v>
      </c>
      <c r="AF619" s="734"/>
      <c r="AG619" s="499"/>
      <c r="AI619" s="499"/>
      <c r="AL619" s="509" t="s">
        <v>2607</v>
      </c>
      <c r="AN619" s="499"/>
      <c r="AO619" s="764"/>
      <c r="AP619" s="764"/>
      <c r="AQ619" s="717"/>
      <c r="AR619" s="717"/>
      <c r="AS619" s="717"/>
      <c r="AT619" s="717"/>
      <c r="AU619" s="717"/>
      <c r="AV619" s="499"/>
      <c r="AX619" s="499"/>
    </row>
    <row r="620" spans="1:50" s="472" customFormat="1" ht="15" x14ac:dyDescent="0.25">
      <c r="A620" s="544"/>
      <c r="B620" s="585"/>
      <c r="C620" s="1353" t="s">
        <v>887</v>
      </c>
      <c r="D620" s="1353"/>
      <c r="E620" s="1353"/>
      <c r="F620" s="501"/>
      <c r="G620" s="502"/>
      <c r="H620" s="502"/>
      <c r="I620" s="502"/>
      <c r="J620" s="505"/>
      <c r="K620" s="502"/>
      <c r="L620" s="542">
        <v>2087.44</v>
      </c>
      <c r="M620" s="581"/>
      <c r="N620" s="543">
        <v>44412.18</v>
      </c>
      <c r="AF620" s="734"/>
      <c r="AG620" s="499"/>
      <c r="AI620" s="499"/>
      <c r="AN620" s="499" t="s">
        <v>887</v>
      </c>
      <c r="AO620" s="764"/>
      <c r="AP620" s="764"/>
      <c r="AQ620" s="717"/>
      <c r="AR620" s="717"/>
      <c r="AS620" s="717"/>
      <c r="AT620" s="717"/>
      <c r="AU620" s="717"/>
      <c r="AV620" s="499"/>
      <c r="AX620" s="499"/>
    </row>
    <row r="621" spans="1:50" s="472" customFormat="1" ht="15" x14ac:dyDescent="0.25">
      <c r="A621" s="1347" t="s">
        <v>2671</v>
      </c>
      <c r="B621" s="1348"/>
      <c r="C621" s="1348"/>
      <c r="D621" s="1348"/>
      <c r="E621" s="1348"/>
      <c r="F621" s="1348"/>
      <c r="G621" s="1348"/>
      <c r="H621" s="1348"/>
      <c r="I621" s="1348"/>
      <c r="J621" s="1348"/>
      <c r="K621" s="1348"/>
      <c r="L621" s="1348"/>
      <c r="M621" s="1348"/>
      <c r="N621" s="1349"/>
      <c r="AF621" s="734"/>
      <c r="AG621" s="499" t="s">
        <v>2671</v>
      </c>
      <c r="AI621" s="499"/>
      <c r="AN621" s="499"/>
      <c r="AO621" s="764"/>
      <c r="AP621" s="764"/>
      <c r="AQ621" s="717"/>
      <c r="AR621" s="717"/>
      <c r="AS621" s="717"/>
      <c r="AT621" s="717"/>
      <c r="AU621" s="717"/>
      <c r="AV621" s="499"/>
      <c r="AX621" s="499"/>
    </row>
    <row r="622" spans="1:50" s="472" customFormat="1" ht="23.25" x14ac:dyDescent="0.25">
      <c r="A622" s="500" t="s">
        <v>1396</v>
      </c>
      <c r="B622" s="586" t="s">
        <v>2584</v>
      </c>
      <c r="C622" s="1353" t="s">
        <v>2585</v>
      </c>
      <c r="D622" s="1353"/>
      <c r="E622" s="1353"/>
      <c r="F622" s="501" t="s">
        <v>847</v>
      </c>
      <c r="G622" s="502">
        <v>10.44</v>
      </c>
      <c r="H622" s="503">
        <v>1</v>
      </c>
      <c r="I622" s="750">
        <v>10.44</v>
      </c>
      <c r="J622" s="505"/>
      <c r="K622" s="502"/>
      <c r="L622" s="505"/>
      <c r="M622" s="502"/>
      <c r="N622" s="506"/>
      <c r="AF622" s="734"/>
      <c r="AG622" s="499"/>
      <c r="AI622" s="499" t="s">
        <v>2585</v>
      </c>
      <c r="AN622" s="499"/>
      <c r="AO622" s="764"/>
      <c r="AP622" s="764"/>
      <c r="AQ622" s="717"/>
      <c r="AR622" s="717"/>
      <c r="AS622" s="717"/>
      <c r="AT622" s="717"/>
      <c r="AU622" s="717"/>
      <c r="AV622" s="499"/>
      <c r="AX622" s="499"/>
    </row>
    <row r="623" spans="1:50" s="472" customFormat="1" ht="33.75" x14ac:dyDescent="0.25">
      <c r="A623" s="507"/>
      <c r="B623" s="508" t="s">
        <v>1670</v>
      </c>
      <c r="C623" s="1340" t="s">
        <v>1671</v>
      </c>
      <c r="D623" s="1340"/>
      <c r="E623" s="1340"/>
      <c r="F623" s="1340"/>
      <c r="G623" s="1340"/>
      <c r="H623" s="1340"/>
      <c r="I623" s="1340"/>
      <c r="J623" s="1340"/>
      <c r="K623" s="1340"/>
      <c r="L623" s="1340"/>
      <c r="M623" s="1340"/>
      <c r="N623" s="1341"/>
      <c r="AF623" s="734"/>
      <c r="AG623" s="499"/>
      <c r="AI623" s="499"/>
      <c r="AJ623" s="509" t="s">
        <v>1671</v>
      </c>
      <c r="AN623" s="499"/>
      <c r="AO623" s="764"/>
      <c r="AP623" s="764"/>
      <c r="AQ623" s="717"/>
      <c r="AR623" s="717"/>
      <c r="AS623" s="717"/>
      <c r="AT623" s="717"/>
      <c r="AU623" s="717"/>
      <c r="AV623" s="499"/>
      <c r="AX623" s="499"/>
    </row>
    <row r="624" spans="1:50" s="472" customFormat="1" ht="15" x14ac:dyDescent="0.25">
      <c r="A624" s="736"/>
      <c r="B624" s="508" t="s">
        <v>190</v>
      </c>
      <c r="C624" s="1300" t="s">
        <v>2538</v>
      </c>
      <c r="D624" s="1300"/>
      <c r="E624" s="1300"/>
      <c r="F624" s="737"/>
      <c r="G624" s="582"/>
      <c r="H624" s="582"/>
      <c r="I624" s="582"/>
      <c r="J624" s="528">
        <v>6.75</v>
      </c>
      <c r="K624" s="529">
        <v>1.5</v>
      </c>
      <c r="L624" s="528">
        <v>105.71</v>
      </c>
      <c r="M624" s="524">
        <v>27.32</v>
      </c>
      <c r="N624" s="738">
        <v>2888</v>
      </c>
      <c r="AF624" s="734"/>
      <c r="AG624" s="499"/>
      <c r="AI624" s="499"/>
      <c r="AK624" s="509" t="s">
        <v>2538</v>
      </c>
      <c r="AN624" s="499"/>
      <c r="AO624" s="764"/>
      <c r="AP624" s="764"/>
      <c r="AQ624" s="717"/>
      <c r="AR624" s="717"/>
      <c r="AS624" s="717"/>
      <c r="AT624" s="717"/>
      <c r="AU624" s="717"/>
      <c r="AV624" s="499"/>
      <c r="AX624" s="499"/>
    </row>
    <row r="625" spans="1:50" s="472" customFormat="1" ht="15" x14ac:dyDescent="0.25">
      <c r="A625" s="736"/>
      <c r="B625" s="508" t="s">
        <v>651</v>
      </c>
      <c r="C625" s="1300" t="s">
        <v>712</v>
      </c>
      <c r="D625" s="1300"/>
      <c r="E625" s="1300"/>
      <c r="F625" s="737"/>
      <c r="G625" s="582"/>
      <c r="H625" s="582"/>
      <c r="I625" s="582"/>
      <c r="J625" s="528">
        <v>8.2899999999999991</v>
      </c>
      <c r="K625" s="529">
        <v>1.5</v>
      </c>
      <c r="L625" s="528">
        <v>129.82</v>
      </c>
      <c r="M625" s="524">
        <v>10.92</v>
      </c>
      <c r="N625" s="738">
        <v>1417.63</v>
      </c>
      <c r="AF625" s="734"/>
      <c r="AG625" s="499"/>
      <c r="AI625" s="499"/>
      <c r="AK625" s="509" t="s">
        <v>712</v>
      </c>
      <c r="AN625" s="499"/>
      <c r="AO625" s="764"/>
      <c r="AP625" s="764"/>
      <c r="AQ625" s="717"/>
      <c r="AR625" s="717"/>
      <c r="AS625" s="717"/>
      <c r="AT625" s="717"/>
      <c r="AU625" s="717"/>
      <c r="AV625" s="499"/>
      <c r="AX625" s="499"/>
    </row>
    <row r="626" spans="1:50" s="472" customFormat="1" ht="15" x14ac:dyDescent="0.25">
      <c r="A626" s="736"/>
      <c r="B626" s="508" t="s">
        <v>652</v>
      </c>
      <c r="C626" s="1300" t="s">
        <v>2515</v>
      </c>
      <c r="D626" s="1300"/>
      <c r="E626" s="1300"/>
      <c r="F626" s="737"/>
      <c r="G626" s="582"/>
      <c r="H626" s="582"/>
      <c r="I626" s="582"/>
      <c r="J626" s="528">
        <v>0.81</v>
      </c>
      <c r="K626" s="529">
        <v>1.5</v>
      </c>
      <c r="L626" s="528">
        <v>12.68</v>
      </c>
      <c r="M626" s="524">
        <v>27.32</v>
      </c>
      <c r="N626" s="748">
        <v>346.42</v>
      </c>
      <c r="AF626" s="734"/>
      <c r="AG626" s="499"/>
      <c r="AI626" s="499"/>
      <c r="AK626" s="509" t="s">
        <v>2515</v>
      </c>
      <c r="AN626" s="499"/>
      <c r="AO626" s="764"/>
      <c r="AP626" s="764"/>
      <c r="AQ626" s="717"/>
      <c r="AR626" s="717"/>
      <c r="AS626" s="717"/>
      <c r="AT626" s="717"/>
      <c r="AU626" s="717"/>
      <c r="AV626" s="499"/>
      <c r="AX626" s="499"/>
    </row>
    <row r="627" spans="1:50" s="472" customFormat="1" ht="15" x14ac:dyDescent="0.25">
      <c r="A627" s="736"/>
      <c r="B627" s="508" t="s">
        <v>232</v>
      </c>
      <c r="C627" s="1300" t="s">
        <v>844</v>
      </c>
      <c r="D627" s="1300"/>
      <c r="E627" s="1300"/>
      <c r="F627" s="737"/>
      <c r="G627" s="582"/>
      <c r="H627" s="582"/>
      <c r="I627" s="582"/>
      <c r="J627" s="528">
        <v>0.37</v>
      </c>
      <c r="K627" s="582"/>
      <c r="L627" s="528">
        <v>3.86</v>
      </c>
      <c r="M627" s="524">
        <v>7.72</v>
      </c>
      <c r="N627" s="748">
        <v>29.8</v>
      </c>
      <c r="AF627" s="734"/>
      <c r="AG627" s="499"/>
      <c r="AI627" s="499"/>
      <c r="AK627" s="509" t="s">
        <v>844</v>
      </c>
      <c r="AN627" s="499"/>
      <c r="AO627" s="764"/>
      <c r="AP627" s="764"/>
      <c r="AQ627" s="717"/>
      <c r="AR627" s="717"/>
      <c r="AS627" s="717"/>
      <c r="AT627" s="717"/>
      <c r="AU627" s="717"/>
      <c r="AV627" s="499"/>
      <c r="AX627" s="499"/>
    </row>
    <row r="628" spans="1:50" s="472" customFormat="1" ht="15" x14ac:dyDescent="0.25">
      <c r="A628" s="739"/>
      <c r="B628" s="508"/>
      <c r="C628" s="1300" t="s">
        <v>2539</v>
      </c>
      <c r="D628" s="1300"/>
      <c r="E628" s="1300"/>
      <c r="F628" s="737" t="s">
        <v>822</v>
      </c>
      <c r="G628" s="524">
        <v>0.85</v>
      </c>
      <c r="H628" s="529">
        <v>1.5</v>
      </c>
      <c r="I628" s="809">
        <v>13.311</v>
      </c>
      <c r="J628" s="519"/>
      <c r="K628" s="582"/>
      <c r="L628" s="519"/>
      <c r="M628" s="582"/>
      <c r="N628" s="741"/>
      <c r="AF628" s="734"/>
      <c r="AG628" s="499"/>
      <c r="AI628" s="499"/>
      <c r="AL628" s="509" t="s">
        <v>2539</v>
      </c>
      <c r="AN628" s="499"/>
      <c r="AO628" s="764"/>
      <c r="AP628" s="764"/>
      <c r="AQ628" s="717"/>
      <c r="AR628" s="717"/>
      <c r="AS628" s="717"/>
      <c r="AT628" s="717"/>
      <c r="AU628" s="717"/>
      <c r="AV628" s="499"/>
      <c r="AX628" s="499"/>
    </row>
    <row r="629" spans="1:50" s="472" customFormat="1" ht="15" x14ac:dyDescent="0.25">
      <c r="A629" s="739"/>
      <c r="B629" s="508"/>
      <c r="C629" s="1300" t="s">
        <v>2516</v>
      </c>
      <c r="D629" s="1300"/>
      <c r="E629" s="1300"/>
      <c r="F629" s="737" t="s">
        <v>822</v>
      </c>
      <c r="G629" s="524">
        <v>7.0000000000000007E-2</v>
      </c>
      <c r="H629" s="529">
        <v>1.5</v>
      </c>
      <c r="I629" s="770">
        <v>1.0962000000000001</v>
      </c>
      <c r="J629" s="519"/>
      <c r="K629" s="582"/>
      <c r="L629" s="519"/>
      <c r="M629" s="582"/>
      <c r="N629" s="741"/>
      <c r="AF629" s="734"/>
      <c r="AG629" s="499"/>
      <c r="AI629" s="499"/>
      <c r="AL629" s="509" t="s">
        <v>2516</v>
      </c>
      <c r="AN629" s="499"/>
      <c r="AO629" s="764"/>
      <c r="AP629" s="764"/>
      <c r="AQ629" s="717"/>
      <c r="AR629" s="717"/>
      <c r="AS629" s="717"/>
      <c r="AT629" s="717"/>
      <c r="AU629" s="717"/>
      <c r="AV629" s="499"/>
      <c r="AX629" s="499"/>
    </row>
    <row r="630" spans="1:50" s="472" customFormat="1" ht="15" x14ac:dyDescent="0.25">
      <c r="A630" s="736"/>
      <c r="B630" s="508"/>
      <c r="C630" s="1342" t="s">
        <v>2517</v>
      </c>
      <c r="D630" s="1342"/>
      <c r="E630" s="1342"/>
      <c r="F630" s="742"/>
      <c r="G630" s="581"/>
      <c r="H630" s="581"/>
      <c r="I630" s="581"/>
      <c r="J630" s="747">
        <v>15.41</v>
      </c>
      <c r="K630" s="581"/>
      <c r="L630" s="747">
        <v>239.39</v>
      </c>
      <c r="M630" s="581"/>
      <c r="N630" s="744">
        <v>4335.43</v>
      </c>
      <c r="AF630" s="734"/>
      <c r="AG630" s="499"/>
      <c r="AI630" s="499"/>
      <c r="AM630" s="509" t="s">
        <v>2517</v>
      </c>
      <c r="AN630" s="499"/>
      <c r="AO630" s="764"/>
      <c r="AP630" s="764"/>
      <c r="AQ630" s="717"/>
      <c r="AR630" s="717"/>
      <c r="AS630" s="717"/>
      <c r="AT630" s="717"/>
      <c r="AU630" s="717"/>
      <c r="AV630" s="499"/>
      <c r="AX630" s="499"/>
    </row>
    <row r="631" spans="1:50" s="472" customFormat="1" ht="15" x14ac:dyDescent="0.25">
      <c r="A631" s="739"/>
      <c r="B631" s="508"/>
      <c r="C631" s="1300" t="s">
        <v>882</v>
      </c>
      <c r="D631" s="1300"/>
      <c r="E631" s="1300"/>
      <c r="F631" s="737"/>
      <c r="G631" s="582"/>
      <c r="H631" s="582"/>
      <c r="I631" s="582"/>
      <c r="J631" s="519"/>
      <c r="K631" s="582"/>
      <c r="L631" s="528">
        <v>118.39</v>
      </c>
      <c r="M631" s="582"/>
      <c r="N631" s="738">
        <v>3234.42</v>
      </c>
      <c r="AF631" s="734"/>
      <c r="AG631" s="499"/>
      <c r="AI631" s="499"/>
      <c r="AL631" s="509" t="s">
        <v>882</v>
      </c>
      <c r="AN631" s="499"/>
      <c r="AO631" s="764"/>
      <c r="AP631" s="764"/>
      <c r="AQ631" s="717"/>
      <c r="AR631" s="717"/>
      <c r="AS631" s="717"/>
      <c r="AT631" s="717"/>
      <c r="AU631" s="717"/>
      <c r="AV631" s="499"/>
      <c r="AX631" s="499"/>
    </row>
    <row r="632" spans="1:50" s="472" customFormat="1" ht="15" x14ac:dyDescent="0.25">
      <c r="A632" s="739"/>
      <c r="B632" s="508" t="s">
        <v>2571</v>
      </c>
      <c r="C632" s="1300" t="s">
        <v>2572</v>
      </c>
      <c r="D632" s="1300"/>
      <c r="E632" s="1300"/>
      <c r="F632" s="737" t="s">
        <v>648</v>
      </c>
      <c r="G632" s="745">
        <v>110</v>
      </c>
      <c r="H632" s="582"/>
      <c r="I632" s="745">
        <v>110</v>
      </c>
      <c r="J632" s="519"/>
      <c r="K632" s="582"/>
      <c r="L632" s="528">
        <v>130.22999999999999</v>
      </c>
      <c r="M632" s="582"/>
      <c r="N632" s="738">
        <v>3557.86</v>
      </c>
      <c r="AF632" s="734"/>
      <c r="AG632" s="499"/>
      <c r="AI632" s="499"/>
      <c r="AL632" s="509" t="s">
        <v>2572</v>
      </c>
      <c r="AN632" s="499"/>
      <c r="AO632" s="764"/>
      <c r="AP632" s="764"/>
      <c r="AQ632" s="717"/>
      <c r="AR632" s="717"/>
      <c r="AS632" s="717"/>
      <c r="AT632" s="717"/>
      <c r="AU632" s="717"/>
      <c r="AV632" s="499"/>
      <c r="AX632" s="499"/>
    </row>
    <row r="633" spans="1:50" s="472" customFormat="1" ht="15" x14ac:dyDescent="0.25">
      <c r="A633" s="739"/>
      <c r="B633" s="508" t="s">
        <v>2573</v>
      </c>
      <c r="C633" s="1300" t="s">
        <v>2574</v>
      </c>
      <c r="D633" s="1300"/>
      <c r="E633" s="1300"/>
      <c r="F633" s="737" t="s">
        <v>648</v>
      </c>
      <c r="G633" s="745">
        <v>69</v>
      </c>
      <c r="H633" s="582"/>
      <c r="I633" s="745">
        <v>69</v>
      </c>
      <c r="J633" s="519"/>
      <c r="K633" s="582"/>
      <c r="L633" s="528">
        <v>81.69</v>
      </c>
      <c r="M633" s="582"/>
      <c r="N633" s="738">
        <v>2231.75</v>
      </c>
      <c r="AF633" s="734"/>
      <c r="AG633" s="499"/>
      <c r="AI633" s="499"/>
      <c r="AL633" s="509" t="s">
        <v>2574</v>
      </c>
      <c r="AN633" s="499"/>
      <c r="AO633" s="764"/>
      <c r="AP633" s="764"/>
      <c r="AQ633" s="717"/>
      <c r="AR633" s="717"/>
      <c r="AS633" s="717"/>
      <c r="AT633" s="717"/>
      <c r="AU633" s="717"/>
      <c r="AV633" s="499"/>
      <c r="AX633" s="499"/>
    </row>
    <row r="634" spans="1:50" s="472" customFormat="1" ht="15" x14ac:dyDescent="0.25">
      <c r="A634" s="544"/>
      <c r="B634" s="585"/>
      <c r="C634" s="1353" t="s">
        <v>887</v>
      </c>
      <c r="D634" s="1353"/>
      <c r="E634" s="1353"/>
      <c r="F634" s="501"/>
      <c r="G634" s="502"/>
      <c r="H634" s="502"/>
      <c r="I634" s="502"/>
      <c r="J634" s="505"/>
      <c r="K634" s="502"/>
      <c r="L634" s="545">
        <v>451.31</v>
      </c>
      <c r="M634" s="581"/>
      <c r="N634" s="543">
        <v>10125.040000000001</v>
      </c>
      <c r="AF634" s="734"/>
      <c r="AG634" s="499"/>
      <c r="AI634" s="499"/>
      <c r="AN634" s="499" t="s">
        <v>887</v>
      </c>
      <c r="AO634" s="764"/>
      <c r="AP634" s="764"/>
      <c r="AQ634" s="717"/>
      <c r="AR634" s="717"/>
      <c r="AS634" s="717"/>
      <c r="AT634" s="717"/>
      <c r="AU634" s="717"/>
      <c r="AV634" s="499"/>
      <c r="AX634" s="499"/>
    </row>
    <row r="635" spans="1:50" s="472" customFormat="1" ht="34.5" x14ac:dyDescent="0.25">
      <c r="A635" s="500" t="s">
        <v>1399</v>
      </c>
      <c r="B635" s="586" t="s">
        <v>2654</v>
      </c>
      <c r="C635" s="1353" t="s">
        <v>2655</v>
      </c>
      <c r="D635" s="1353"/>
      <c r="E635" s="1353"/>
      <c r="F635" s="501" t="s">
        <v>847</v>
      </c>
      <c r="G635" s="502">
        <v>12.006</v>
      </c>
      <c r="H635" s="503">
        <v>1</v>
      </c>
      <c r="I635" s="749">
        <v>12.006</v>
      </c>
      <c r="J635" s="545">
        <v>90.94</v>
      </c>
      <c r="K635" s="502"/>
      <c r="L635" s="542">
        <v>1091.83</v>
      </c>
      <c r="M635" s="750">
        <v>7.72</v>
      </c>
      <c r="N635" s="543">
        <v>8428.93</v>
      </c>
      <c r="AF635" s="734"/>
      <c r="AG635" s="499"/>
      <c r="AI635" s="499" t="s">
        <v>2655</v>
      </c>
      <c r="AN635" s="499"/>
      <c r="AO635" s="764"/>
      <c r="AP635" s="764"/>
      <c r="AQ635" s="717"/>
      <c r="AR635" s="717"/>
      <c r="AS635" s="717"/>
      <c r="AT635" s="717"/>
      <c r="AU635" s="717"/>
      <c r="AV635" s="499"/>
      <c r="AX635" s="499"/>
    </row>
    <row r="636" spans="1:50" s="472" customFormat="1" ht="15" x14ac:dyDescent="0.25">
      <c r="A636" s="544"/>
      <c r="B636" s="585"/>
      <c r="C636" s="1353" t="s">
        <v>887</v>
      </c>
      <c r="D636" s="1353"/>
      <c r="E636" s="1353"/>
      <c r="F636" s="501"/>
      <c r="G636" s="502"/>
      <c r="H636" s="502"/>
      <c r="I636" s="502"/>
      <c r="J636" s="505"/>
      <c r="K636" s="502"/>
      <c r="L636" s="542">
        <v>1091.83</v>
      </c>
      <c r="M636" s="581"/>
      <c r="N636" s="543">
        <v>8428.93</v>
      </c>
      <c r="AF636" s="734"/>
      <c r="AG636" s="499"/>
      <c r="AI636" s="499"/>
      <c r="AN636" s="499" t="s">
        <v>887</v>
      </c>
      <c r="AO636" s="764"/>
      <c r="AP636" s="764"/>
      <c r="AQ636" s="717"/>
      <c r="AR636" s="717"/>
      <c r="AS636" s="717"/>
      <c r="AT636" s="717"/>
      <c r="AU636" s="717"/>
      <c r="AV636" s="499"/>
      <c r="AX636" s="499"/>
    </row>
    <row r="637" spans="1:50" s="472" customFormat="1" ht="34.5" x14ac:dyDescent="0.25">
      <c r="A637" s="500" t="s">
        <v>1406</v>
      </c>
      <c r="B637" s="586" t="s">
        <v>2558</v>
      </c>
      <c r="C637" s="1353" t="s">
        <v>2559</v>
      </c>
      <c r="D637" s="1353"/>
      <c r="E637" s="1353"/>
      <c r="F637" s="501" t="s">
        <v>2514</v>
      </c>
      <c r="G637" s="502">
        <v>0.2016</v>
      </c>
      <c r="H637" s="503">
        <v>1</v>
      </c>
      <c r="I637" s="735">
        <v>0.2016</v>
      </c>
      <c r="J637" s="505"/>
      <c r="K637" s="502"/>
      <c r="L637" s="505"/>
      <c r="M637" s="502"/>
      <c r="N637" s="506"/>
      <c r="AF637" s="734"/>
      <c r="AG637" s="499"/>
      <c r="AI637" s="499" t="s">
        <v>2559</v>
      </c>
      <c r="AN637" s="499"/>
      <c r="AO637" s="764"/>
      <c r="AP637" s="764"/>
      <c r="AQ637" s="717"/>
      <c r="AR637" s="717"/>
      <c r="AS637" s="717"/>
      <c r="AT637" s="717"/>
      <c r="AU637" s="717"/>
      <c r="AV637" s="499"/>
      <c r="AX637" s="499"/>
    </row>
    <row r="638" spans="1:50" s="472" customFormat="1" ht="33.75" x14ac:dyDescent="0.25">
      <c r="A638" s="507"/>
      <c r="B638" s="508" t="s">
        <v>1670</v>
      </c>
      <c r="C638" s="1340" t="s">
        <v>1671</v>
      </c>
      <c r="D638" s="1340"/>
      <c r="E638" s="1340"/>
      <c r="F638" s="1340"/>
      <c r="G638" s="1340"/>
      <c r="H638" s="1340"/>
      <c r="I638" s="1340"/>
      <c r="J638" s="1340"/>
      <c r="K638" s="1340"/>
      <c r="L638" s="1340"/>
      <c r="M638" s="1340"/>
      <c r="N638" s="1341"/>
      <c r="AF638" s="734"/>
      <c r="AG638" s="499"/>
      <c r="AI638" s="499"/>
      <c r="AJ638" s="509" t="s">
        <v>1671</v>
      </c>
      <c r="AN638" s="499"/>
      <c r="AO638" s="764"/>
      <c r="AP638" s="764"/>
      <c r="AQ638" s="717"/>
      <c r="AR638" s="717"/>
      <c r="AS638" s="717"/>
      <c r="AT638" s="717"/>
      <c r="AU638" s="717"/>
      <c r="AV638" s="499"/>
      <c r="AX638" s="499"/>
    </row>
    <row r="639" spans="1:50" s="472" customFormat="1" ht="15" x14ac:dyDescent="0.25">
      <c r="A639" s="736"/>
      <c r="B639" s="508" t="s">
        <v>190</v>
      </c>
      <c r="C639" s="1300" t="s">
        <v>2538</v>
      </c>
      <c r="D639" s="1300"/>
      <c r="E639" s="1300"/>
      <c r="F639" s="737"/>
      <c r="G639" s="582"/>
      <c r="H639" s="582"/>
      <c r="I639" s="582"/>
      <c r="J639" s="523">
        <v>5408.02</v>
      </c>
      <c r="K639" s="529">
        <v>1.5</v>
      </c>
      <c r="L639" s="523">
        <v>1635.39</v>
      </c>
      <c r="M639" s="524">
        <v>27.32</v>
      </c>
      <c r="N639" s="738">
        <v>44678.85</v>
      </c>
      <c r="AF639" s="734"/>
      <c r="AG639" s="499"/>
      <c r="AI639" s="499"/>
      <c r="AK639" s="509" t="s">
        <v>2538</v>
      </c>
      <c r="AN639" s="499"/>
      <c r="AO639" s="764"/>
      <c r="AP639" s="764"/>
      <c r="AQ639" s="717"/>
      <c r="AR639" s="717"/>
      <c r="AS639" s="717"/>
      <c r="AT639" s="717"/>
      <c r="AU639" s="717"/>
      <c r="AV639" s="499"/>
      <c r="AX639" s="499"/>
    </row>
    <row r="640" spans="1:50" s="472" customFormat="1" ht="15" x14ac:dyDescent="0.25">
      <c r="A640" s="736"/>
      <c r="B640" s="508" t="s">
        <v>651</v>
      </c>
      <c r="C640" s="1300" t="s">
        <v>712</v>
      </c>
      <c r="D640" s="1300"/>
      <c r="E640" s="1300"/>
      <c r="F640" s="737"/>
      <c r="G640" s="582"/>
      <c r="H640" s="582"/>
      <c r="I640" s="582"/>
      <c r="J640" s="523">
        <v>2828.36</v>
      </c>
      <c r="K640" s="529">
        <v>1.5</v>
      </c>
      <c r="L640" s="528">
        <v>855.3</v>
      </c>
      <c r="M640" s="524">
        <v>10.92</v>
      </c>
      <c r="N640" s="738">
        <v>9339.8799999999992</v>
      </c>
      <c r="AF640" s="734"/>
      <c r="AG640" s="499"/>
      <c r="AI640" s="499"/>
      <c r="AK640" s="509" t="s">
        <v>712</v>
      </c>
      <c r="AN640" s="499"/>
      <c r="AO640" s="764"/>
      <c r="AP640" s="764"/>
      <c r="AQ640" s="717"/>
      <c r="AR640" s="717"/>
      <c r="AS640" s="717"/>
      <c r="AT640" s="717"/>
      <c r="AU640" s="717"/>
      <c r="AV640" s="499"/>
      <c r="AX640" s="499"/>
    </row>
    <row r="641" spans="1:50" s="472" customFormat="1" ht="15" x14ac:dyDescent="0.25">
      <c r="A641" s="736"/>
      <c r="B641" s="508" t="s">
        <v>652</v>
      </c>
      <c r="C641" s="1300" t="s">
        <v>2515</v>
      </c>
      <c r="D641" s="1300"/>
      <c r="E641" s="1300"/>
      <c r="F641" s="737"/>
      <c r="G641" s="582"/>
      <c r="H641" s="582"/>
      <c r="I641" s="582"/>
      <c r="J641" s="528">
        <v>431.06</v>
      </c>
      <c r="K641" s="529">
        <v>1.5</v>
      </c>
      <c r="L641" s="528">
        <v>130.35</v>
      </c>
      <c r="M641" s="524">
        <v>27.32</v>
      </c>
      <c r="N641" s="738">
        <v>3561.16</v>
      </c>
      <c r="AF641" s="734"/>
      <c r="AG641" s="499"/>
      <c r="AI641" s="499"/>
      <c r="AK641" s="509" t="s">
        <v>2515</v>
      </c>
      <c r="AN641" s="499"/>
      <c r="AO641" s="764"/>
      <c r="AP641" s="764"/>
      <c r="AQ641" s="717"/>
      <c r="AR641" s="717"/>
      <c r="AS641" s="717"/>
      <c r="AT641" s="717"/>
      <c r="AU641" s="717"/>
      <c r="AV641" s="499"/>
      <c r="AX641" s="499"/>
    </row>
    <row r="642" spans="1:50" s="472" customFormat="1" ht="15" x14ac:dyDescent="0.25">
      <c r="A642" s="736"/>
      <c r="B642" s="508" t="s">
        <v>232</v>
      </c>
      <c r="C642" s="1300" t="s">
        <v>844</v>
      </c>
      <c r="D642" s="1300"/>
      <c r="E642" s="1300"/>
      <c r="F642" s="737"/>
      <c r="G642" s="582"/>
      <c r="H642" s="582"/>
      <c r="I642" s="582"/>
      <c r="J642" s="523">
        <v>4148.05</v>
      </c>
      <c r="K642" s="582"/>
      <c r="L642" s="528">
        <v>836.25</v>
      </c>
      <c r="M642" s="524">
        <v>7.72</v>
      </c>
      <c r="N642" s="738">
        <v>6455.85</v>
      </c>
      <c r="AF642" s="734"/>
      <c r="AG642" s="499"/>
      <c r="AI642" s="499"/>
      <c r="AK642" s="509" t="s">
        <v>844</v>
      </c>
      <c r="AN642" s="499"/>
      <c r="AO642" s="764"/>
      <c r="AP642" s="764"/>
      <c r="AQ642" s="717"/>
      <c r="AR642" s="717"/>
      <c r="AS642" s="717"/>
      <c r="AT642" s="717"/>
      <c r="AU642" s="717"/>
      <c r="AV642" s="499"/>
      <c r="AX642" s="499"/>
    </row>
    <row r="643" spans="1:50" s="472" customFormat="1" ht="15" x14ac:dyDescent="0.25">
      <c r="A643" s="739"/>
      <c r="B643" s="508"/>
      <c r="C643" s="1300" t="s">
        <v>2539</v>
      </c>
      <c r="D643" s="1300"/>
      <c r="E643" s="1300"/>
      <c r="F643" s="737" t="s">
        <v>822</v>
      </c>
      <c r="G643" s="745">
        <v>634</v>
      </c>
      <c r="H643" s="529">
        <v>1.5</v>
      </c>
      <c r="I643" s="770">
        <v>191.7216</v>
      </c>
      <c r="J643" s="519"/>
      <c r="K643" s="582"/>
      <c r="L643" s="519"/>
      <c r="M643" s="582"/>
      <c r="N643" s="741"/>
      <c r="AF643" s="734"/>
      <c r="AG643" s="499"/>
      <c r="AI643" s="499"/>
      <c r="AL643" s="509" t="s">
        <v>2539</v>
      </c>
      <c r="AN643" s="499"/>
      <c r="AO643" s="764"/>
      <c r="AP643" s="764"/>
      <c r="AQ643" s="717"/>
      <c r="AR643" s="717"/>
      <c r="AS643" s="717"/>
      <c r="AT643" s="717"/>
      <c r="AU643" s="717"/>
      <c r="AV643" s="499"/>
      <c r="AX643" s="499"/>
    </row>
    <row r="644" spans="1:50" s="472" customFormat="1" ht="15" x14ac:dyDescent="0.25">
      <c r="A644" s="739"/>
      <c r="B644" s="508"/>
      <c r="C644" s="1300" t="s">
        <v>2516</v>
      </c>
      <c r="D644" s="1300"/>
      <c r="E644" s="1300"/>
      <c r="F644" s="737" t="s">
        <v>822</v>
      </c>
      <c r="G644" s="524">
        <v>32.119999999999997</v>
      </c>
      <c r="H644" s="529">
        <v>1.5</v>
      </c>
      <c r="I644" s="746">
        <v>9.7130880000000008</v>
      </c>
      <c r="J644" s="519"/>
      <c r="K644" s="582"/>
      <c r="L644" s="519"/>
      <c r="M644" s="582"/>
      <c r="N644" s="741"/>
      <c r="AF644" s="734"/>
      <c r="AG644" s="499"/>
      <c r="AI644" s="499"/>
      <c r="AL644" s="509" t="s">
        <v>2516</v>
      </c>
      <c r="AN644" s="499"/>
      <c r="AO644" s="764"/>
      <c r="AP644" s="764"/>
      <c r="AQ644" s="717"/>
      <c r="AR644" s="717"/>
      <c r="AS644" s="717"/>
      <c r="AT644" s="717"/>
      <c r="AU644" s="717"/>
      <c r="AV644" s="499"/>
      <c r="AX644" s="499"/>
    </row>
    <row r="645" spans="1:50" s="472" customFormat="1" ht="15" x14ac:dyDescent="0.25">
      <c r="A645" s="736"/>
      <c r="B645" s="508"/>
      <c r="C645" s="1342" t="s">
        <v>2517</v>
      </c>
      <c r="D645" s="1342"/>
      <c r="E645" s="1342"/>
      <c r="F645" s="742"/>
      <c r="G645" s="581"/>
      <c r="H645" s="581"/>
      <c r="I645" s="581"/>
      <c r="J645" s="743">
        <v>12384.43</v>
      </c>
      <c r="K645" s="581"/>
      <c r="L645" s="743">
        <v>3326.94</v>
      </c>
      <c r="M645" s="581"/>
      <c r="N645" s="744">
        <v>60474.58</v>
      </c>
      <c r="AF645" s="734"/>
      <c r="AG645" s="499"/>
      <c r="AI645" s="499"/>
      <c r="AM645" s="509" t="s">
        <v>2517</v>
      </c>
      <c r="AN645" s="499"/>
      <c r="AO645" s="764"/>
      <c r="AP645" s="764"/>
      <c r="AQ645" s="717"/>
      <c r="AR645" s="717"/>
      <c r="AS645" s="717"/>
      <c r="AT645" s="717"/>
      <c r="AU645" s="717"/>
      <c r="AV645" s="499"/>
      <c r="AX645" s="499"/>
    </row>
    <row r="646" spans="1:50" s="472" customFormat="1" ht="15" x14ac:dyDescent="0.25">
      <c r="A646" s="739"/>
      <c r="B646" s="508"/>
      <c r="C646" s="1300" t="s">
        <v>882</v>
      </c>
      <c r="D646" s="1300"/>
      <c r="E646" s="1300"/>
      <c r="F646" s="737"/>
      <c r="G646" s="582"/>
      <c r="H646" s="582"/>
      <c r="I646" s="582"/>
      <c r="J646" s="519"/>
      <c r="K646" s="582"/>
      <c r="L646" s="523">
        <v>1765.74</v>
      </c>
      <c r="M646" s="582"/>
      <c r="N646" s="738">
        <v>48240.01</v>
      </c>
      <c r="AF646" s="734"/>
      <c r="AG646" s="499"/>
      <c r="AI646" s="499"/>
      <c r="AL646" s="509" t="s">
        <v>882</v>
      </c>
      <c r="AN646" s="499"/>
      <c r="AO646" s="764"/>
      <c r="AP646" s="764"/>
      <c r="AQ646" s="717"/>
      <c r="AR646" s="717"/>
      <c r="AS646" s="717"/>
      <c r="AT646" s="717"/>
      <c r="AU646" s="717"/>
      <c r="AV646" s="499"/>
      <c r="AX646" s="499"/>
    </row>
    <row r="647" spans="1:50" s="472" customFormat="1" ht="23.25" x14ac:dyDescent="0.25">
      <c r="A647" s="739"/>
      <c r="B647" s="508" t="s">
        <v>2540</v>
      </c>
      <c r="C647" s="1300" t="s">
        <v>2541</v>
      </c>
      <c r="D647" s="1300"/>
      <c r="E647" s="1300"/>
      <c r="F647" s="737" t="s">
        <v>648</v>
      </c>
      <c r="G647" s="745">
        <v>102</v>
      </c>
      <c r="H647" s="582"/>
      <c r="I647" s="745">
        <v>102</v>
      </c>
      <c r="J647" s="519"/>
      <c r="K647" s="582"/>
      <c r="L647" s="523">
        <v>1801.05</v>
      </c>
      <c r="M647" s="582"/>
      <c r="N647" s="738">
        <v>49204.81</v>
      </c>
      <c r="AF647" s="734"/>
      <c r="AG647" s="499"/>
      <c r="AI647" s="499"/>
      <c r="AL647" s="509" t="s">
        <v>2541</v>
      </c>
      <c r="AN647" s="499"/>
      <c r="AO647" s="764"/>
      <c r="AP647" s="764"/>
      <c r="AQ647" s="717"/>
      <c r="AR647" s="717"/>
      <c r="AS647" s="717"/>
      <c r="AT647" s="717"/>
      <c r="AU647" s="717"/>
      <c r="AV647" s="499"/>
      <c r="AX647" s="499"/>
    </row>
    <row r="648" spans="1:50" s="472" customFormat="1" ht="23.25" x14ac:dyDescent="0.25">
      <c r="A648" s="739"/>
      <c r="B648" s="508" t="s">
        <v>2542</v>
      </c>
      <c r="C648" s="1300" t="s">
        <v>2543</v>
      </c>
      <c r="D648" s="1300"/>
      <c r="E648" s="1300"/>
      <c r="F648" s="737" t="s">
        <v>648</v>
      </c>
      <c r="G648" s="745">
        <v>58</v>
      </c>
      <c r="H648" s="582"/>
      <c r="I648" s="745">
        <v>58</v>
      </c>
      <c r="J648" s="519"/>
      <c r="K648" s="582"/>
      <c r="L648" s="523">
        <v>1024.1300000000001</v>
      </c>
      <c r="M648" s="582"/>
      <c r="N648" s="738">
        <v>27979.21</v>
      </c>
      <c r="AF648" s="734"/>
      <c r="AG648" s="499"/>
      <c r="AI648" s="499"/>
      <c r="AL648" s="509" t="s">
        <v>2543</v>
      </c>
      <c r="AN648" s="499"/>
      <c r="AO648" s="764"/>
      <c r="AP648" s="764"/>
      <c r="AQ648" s="717"/>
      <c r="AR648" s="717"/>
      <c r="AS648" s="717"/>
      <c r="AT648" s="717"/>
      <c r="AU648" s="717"/>
      <c r="AV648" s="499"/>
      <c r="AX648" s="499"/>
    </row>
    <row r="649" spans="1:50" s="472" customFormat="1" ht="15" x14ac:dyDescent="0.25">
      <c r="A649" s="544"/>
      <c r="B649" s="585"/>
      <c r="C649" s="1353" t="s">
        <v>887</v>
      </c>
      <c r="D649" s="1353"/>
      <c r="E649" s="1353"/>
      <c r="F649" s="501"/>
      <c r="G649" s="502"/>
      <c r="H649" s="502"/>
      <c r="I649" s="502"/>
      <c r="J649" s="505"/>
      <c r="K649" s="502"/>
      <c r="L649" s="542">
        <v>6152.12</v>
      </c>
      <c r="M649" s="581"/>
      <c r="N649" s="543">
        <v>137658.6</v>
      </c>
      <c r="AF649" s="734"/>
      <c r="AG649" s="499"/>
      <c r="AI649" s="499"/>
      <c r="AN649" s="499" t="s">
        <v>887</v>
      </c>
      <c r="AO649" s="764"/>
      <c r="AP649" s="764"/>
      <c r="AQ649" s="717"/>
      <c r="AR649" s="717"/>
      <c r="AS649" s="717"/>
      <c r="AT649" s="717"/>
      <c r="AU649" s="717"/>
      <c r="AV649" s="499"/>
      <c r="AX649" s="499"/>
    </row>
    <row r="650" spans="1:50" s="472" customFormat="1" ht="22.5" x14ac:dyDescent="0.25">
      <c r="A650" s="754" t="s">
        <v>1449</v>
      </c>
      <c r="B650" s="755" t="s">
        <v>2560</v>
      </c>
      <c r="C650" s="1354" t="s">
        <v>2561</v>
      </c>
      <c r="D650" s="1354"/>
      <c r="E650" s="1354"/>
      <c r="F650" s="756" t="s">
        <v>847</v>
      </c>
      <c r="G650" s="757">
        <v>20.462399999999999</v>
      </c>
      <c r="H650" s="758">
        <v>1</v>
      </c>
      <c r="I650" s="769">
        <v>20.462399999999999</v>
      </c>
      <c r="J650" s="760">
        <v>725.69</v>
      </c>
      <c r="K650" s="757"/>
      <c r="L650" s="761">
        <v>14849.36</v>
      </c>
      <c r="M650" s="762">
        <v>7.72</v>
      </c>
      <c r="N650" s="763">
        <v>114637.06</v>
      </c>
      <c r="AF650" s="734"/>
      <c r="AG650" s="499"/>
      <c r="AI650" s="499"/>
      <c r="AN650" s="499"/>
      <c r="AO650" s="764" t="s">
        <v>2561</v>
      </c>
      <c r="AP650" s="764"/>
      <c r="AQ650" s="717"/>
      <c r="AR650" s="717"/>
      <c r="AS650" s="717"/>
      <c r="AT650" s="717"/>
      <c r="AU650" s="717"/>
      <c r="AV650" s="499"/>
      <c r="AX650" s="499"/>
    </row>
    <row r="651" spans="1:50" s="472" customFormat="1" ht="15" x14ac:dyDescent="0.25">
      <c r="A651" s="765"/>
      <c r="B651" s="766"/>
      <c r="C651" s="1354" t="s">
        <v>887</v>
      </c>
      <c r="D651" s="1354"/>
      <c r="E651" s="1354"/>
      <c r="F651" s="756"/>
      <c r="G651" s="757"/>
      <c r="H651" s="757"/>
      <c r="I651" s="757"/>
      <c r="J651" s="767"/>
      <c r="K651" s="757"/>
      <c r="L651" s="761">
        <v>14849.36</v>
      </c>
      <c r="M651" s="768"/>
      <c r="N651" s="763">
        <v>114637.06</v>
      </c>
      <c r="AF651" s="734"/>
      <c r="AG651" s="499"/>
      <c r="AI651" s="499"/>
      <c r="AN651" s="499"/>
      <c r="AO651" s="764"/>
      <c r="AP651" s="764" t="s">
        <v>887</v>
      </c>
      <c r="AQ651" s="717"/>
      <c r="AR651" s="717"/>
      <c r="AS651" s="717"/>
      <c r="AT651" s="717"/>
      <c r="AU651" s="717"/>
      <c r="AV651" s="499"/>
      <c r="AX651" s="499"/>
    </row>
    <row r="652" spans="1:50" s="472" customFormat="1" ht="23.25" x14ac:dyDescent="0.25">
      <c r="A652" s="500" t="s">
        <v>1410</v>
      </c>
      <c r="B652" s="586" t="s">
        <v>2566</v>
      </c>
      <c r="C652" s="1353" t="s">
        <v>2567</v>
      </c>
      <c r="D652" s="1353"/>
      <c r="E652" s="1353"/>
      <c r="F652" s="501" t="s">
        <v>2514</v>
      </c>
      <c r="G652" s="502">
        <v>0.2046</v>
      </c>
      <c r="H652" s="503">
        <v>1</v>
      </c>
      <c r="I652" s="735">
        <v>0.2046</v>
      </c>
      <c r="J652" s="505"/>
      <c r="K652" s="502"/>
      <c r="L652" s="505"/>
      <c r="M652" s="502"/>
      <c r="N652" s="506"/>
      <c r="AF652" s="734"/>
      <c r="AG652" s="499"/>
      <c r="AI652" s="499" t="s">
        <v>2567</v>
      </c>
      <c r="AN652" s="499"/>
      <c r="AO652" s="764"/>
      <c r="AP652" s="764"/>
      <c r="AQ652" s="717"/>
      <c r="AR652" s="717"/>
      <c r="AS652" s="717"/>
      <c r="AT652" s="717"/>
      <c r="AU652" s="717"/>
      <c r="AV652" s="499"/>
      <c r="AX652" s="499"/>
    </row>
    <row r="653" spans="1:50" s="472" customFormat="1" ht="33.75" x14ac:dyDescent="0.25">
      <c r="A653" s="507"/>
      <c r="B653" s="508" t="s">
        <v>1670</v>
      </c>
      <c r="C653" s="1340" t="s">
        <v>1671</v>
      </c>
      <c r="D653" s="1340"/>
      <c r="E653" s="1340"/>
      <c r="F653" s="1340"/>
      <c r="G653" s="1340"/>
      <c r="H653" s="1340"/>
      <c r="I653" s="1340"/>
      <c r="J653" s="1340"/>
      <c r="K653" s="1340"/>
      <c r="L653" s="1340"/>
      <c r="M653" s="1340"/>
      <c r="N653" s="1341"/>
      <c r="AF653" s="734"/>
      <c r="AG653" s="499"/>
      <c r="AI653" s="499"/>
      <c r="AJ653" s="509" t="s">
        <v>1671</v>
      </c>
      <c r="AN653" s="499"/>
      <c r="AO653" s="764"/>
      <c r="AP653" s="764"/>
      <c r="AQ653" s="717"/>
      <c r="AR653" s="717"/>
      <c r="AS653" s="717"/>
      <c r="AT653" s="717"/>
      <c r="AU653" s="717"/>
      <c r="AV653" s="499"/>
      <c r="AX653" s="499"/>
    </row>
    <row r="654" spans="1:50" s="472" customFormat="1" ht="15" x14ac:dyDescent="0.25">
      <c r="A654" s="736"/>
      <c r="B654" s="508" t="s">
        <v>190</v>
      </c>
      <c r="C654" s="1300" t="s">
        <v>2538</v>
      </c>
      <c r="D654" s="1300"/>
      <c r="E654" s="1300"/>
      <c r="F654" s="737"/>
      <c r="G654" s="582"/>
      <c r="H654" s="582"/>
      <c r="I654" s="582"/>
      <c r="J654" s="523">
        <v>2082.6</v>
      </c>
      <c r="K654" s="529">
        <v>1.5</v>
      </c>
      <c r="L654" s="528">
        <v>639.15</v>
      </c>
      <c r="M654" s="524">
        <v>27.32</v>
      </c>
      <c r="N654" s="738">
        <v>17461.580000000002</v>
      </c>
      <c r="AF654" s="734"/>
      <c r="AG654" s="499"/>
      <c r="AI654" s="499"/>
      <c r="AK654" s="509" t="s">
        <v>2538</v>
      </c>
      <c r="AN654" s="499"/>
      <c r="AO654" s="764"/>
      <c r="AP654" s="764"/>
      <c r="AQ654" s="717"/>
      <c r="AR654" s="717"/>
      <c r="AS654" s="717"/>
      <c r="AT654" s="717"/>
      <c r="AU654" s="717"/>
      <c r="AV654" s="499"/>
      <c r="AX654" s="499"/>
    </row>
    <row r="655" spans="1:50" s="472" customFormat="1" ht="15" x14ac:dyDescent="0.25">
      <c r="A655" s="736"/>
      <c r="B655" s="508" t="s">
        <v>651</v>
      </c>
      <c r="C655" s="1300" t="s">
        <v>712</v>
      </c>
      <c r="D655" s="1300"/>
      <c r="E655" s="1300"/>
      <c r="F655" s="737"/>
      <c r="G655" s="582"/>
      <c r="H655" s="582"/>
      <c r="I655" s="582"/>
      <c r="J655" s="523">
        <v>1847.63</v>
      </c>
      <c r="K655" s="529">
        <v>1.5</v>
      </c>
      <c r="L655" s="528">
        <v>567.04</v>
      </c>
      <c r="M655" s="524">
        <v>10.92</v>
      </c>
      <c r="N655" s="738">
        <v>6192.08</v>
      </c>
      <c r="AF655" s="734"/>
      <c r="AG655" s="499"/>
      <c r="AI655" s="499"/>
      <c r="AK655" s="509" t="s">
        <v>712</v>
      </c>
      <c r="AN655" s="499"/>
      <c r="AO655" s="764"/>
      <c r="AP655" s="764"/>
      <c r="AQ655" s="717"/>
      <c r="AR655" s="717"/>
      <c r="AS655" s="717"/>
      <c r="AT655" s="717"/>
      <c r="AU655" s="717"/>
      <c r="AV655" s="499"/>
      <c r="AX655" s="499"/>
    </row>
    <row r="656" spans="1:50" s="472" customFormat="1" ht="15" x14ac:dyDescent="0.25">
      <c r="A656" s="736"/>
      <c r="B656" s="508" t="s">
        <v>652</v>
      </c>
      <c r="C656" s="1300" t="s">
        <v>2515</v>
      </c>
      <c r="D656" s="1300"/>
      <c r="E656" s="1300"/>
      <c r="F656" s="737"/>
      <c r="G656" s="582"/>
      <c r="H656" s="582"/>
      <c r="I656" s="582"/>
      <c r="J656" s="528">
        <v>361.66</v>
      </c>
      <c r="K656" s="529">
        <v>1.5</v>
      </c>
      <c r="L656" s="528">
        <v>110.99</v>
      </c>
      <c r="M656" s="524">
        <v>27.32</v>
      </c>
      <c r="N656" s="738">
        <v>3032.25</v>
      </c>
      <c r="AF656" s="734"/>
      <c r="AG656" s="499"/>
      <c r="AI656" s="499"/>
      <c r="AK656" s="509" t="s">
        <v>2515</v>
      </c>
      <c r="AN656" s="499"/>
      <c r="AO656" s="764"/>
      <c r="AP656" s="764"/>
      <c r="AQ656" s="717"/>
      <c r="AR656" s="717"/>
      <c r="AS656" s="717"/>
      <c r="AT656" s="717"/>
      <c r="AU656" s="717"/>
      <c r="AV656" s="499"/>
      <c r="AX656" s="499"/>
    </row>
    <row r="657" spans="1:50" s="472" customFormat="1" ht="15" x14ac:dyDescent="0.25">
      <c r="A657" s="736"/>
      <c r="B657" s="508" t="s">
        <v>232</v>
      </c>
      <c r="C657" s="1300" t="s">
        <v>844</v>
      </c>
      <c r="D657" s="1300"/>
      <c r="E657" s="1300"/>
      <c r="F657" s="737"/>
      <c r="G657" s="582"/>
      <c r="H657" s="582"/>
      <c r="I657" s="582"/>
      <c r="J657" s="523">
        <v>30662.21</v>
      </c>
      <c r="K657" s="582"/>
      <c r="L657" s="523">
        <v>6273.49</v>
      </c>
      <c r="M657" s="524">
        <v>7.72</v>
      </c>
      <c r="N657" s="738">
        <v>48431.34</v>
      </c>
      <c r="AF657" s="734"/>
      <c r="AG657" s="499"/>
      <c r="AI657" s="499"/>
      <c r="AK657" s="509" t="s">
        <v>844</v>
      </c>
      <c r="AN657" s="499"/>
      <c r="AO657" s="764"/>
      <c r="AP657" s="764"/>
      <c r="AQ657" s="717"/>
      <c r="AR657" s="717"/>
      <c r="AS657" s="717"/>
      <c r="AT657" s="717"/>
      <c r="AU657" s="717"/>
      <c r="AV657" s="499"/>
      <c r="AX657" s="499"/>
    </row>
    <row r="658" spans="1:50" s="472" customFormat="1" ht="15" x14ac:dyDescent="0.25">
      <c r="A658" s="739"/>
      <c r="B658" s="508"/>
      <c r="C658" s="1300" t="s">
        <v>2539</v>
      </c>
      <c r="D658" s="1300"/>
      <c r="E658" s="1300"/>
      <c r="F658" s="737" t="s">
        <v>822</v>
      </c>
      <c r="G658" s="745">
        <v>267</v>
      </c>
      <c r="H658" s="529">
        <v>1.5</v>
      </c>
      <c r="I658" s="770">
        <v>81.942300000000003</v>
      </c>
      <c r="J658" s="519"/>
      <c r="K658" s="582"/>
      <c r="L658" s="519"/>
      <c r="M658" s="582"/>
      <c r="N658" s="741"/>
      <c r="AF658" s="734"/>
      <c r="AG658" s="499"/>
      <c r="AI658" s="499"/>
      <c r="AL658" s="509" t="s">
        <v>2539</v>
      </c>
      <c r="AN658" s="499"/>
      <c r="AO658" s="764"/>
      <c r="AP658" s="764"/>
      <c r="AQ658" s="717"/>
      <c r="AR658" s="717"/>
      <c r="AS658" s="717"/>
      <c r="AT658" s="717"/>
      <c r="AU658" s="717"/>
      <c r="AV658" s="499"/>
      <c r="AX658" s="499"/>
    </row>
    <row r="659" spans="1:50" s="472" customFormat="1" ht="15" x14ac:dyDescent="0.25">
      <c r="A659" s="739"/>
      <c r="B659" s="508"/>
      <c r="C659" s="1300" t="s">
        <v>2516</v>
      </c>
      <c r="D659" s="1300"/>
      <c r="E659" s="1300"/>
      <c r="F659" s="737" t="s">
        <v>822</v>
      </c>
      <c r="G659" s="524">
        <v>35.950000000000003</v>
      </c>
      <c r="H659" s="529">
        <v>1.5</v>
      </c>
      <c r="I659" s="746">
        <v>11.033054999999999</v>
      </c>
      <c r="J659" s="519"/>
      <c r="K659" s="582"/>
      <c r="L659" s="519"/>
      <c r="M659" s="582"/>
      <c r="N659" s="741"/>
      <c r="AF659" s="734"/>
      <c r="AG659" s="499"/>
      <c r="AI659" s="499"/>
      <c r="AL659" s="509" t="s">
        <v>2516</v>
      </c>
      <c r="AN659" s="499"/>
      <c r="AO659" s="764"/>
      <c r="AP659" s="764"/>
      <c r="AQ659" s="717"/>
      <c r="AR659" s="717"/>
      <c r="AS659" s="717"/>
      <c r="AT659" s="717"/>
      <c r="AU659" s="717"/>
      <c r="AV659" s="499"/>
      <c r="AX659" s="499"/>
    </row>
    <row r="660" spans="1:50" s="472" customFormat="1" ht="15" x14ac:dyDescent="0.25">
      <c r="A660" s="736"/>
      <c r="B660" s="508"/>
      <c r="C660" s="1342" t="s">
        <v>2517</v>
      </c>
      <c r="D660" s="1342"/>
      <c r="E660" s="1342"/>
      <c r="F660" s="742"/>
      <c r="G660" s="581"/>
      <c r="H660" s="581"/>
      <c r="I660" s="581"/>
      <c r="J660" s="743">
        <v>34592.44</v>
      </c>
      <c r="K660" s="581"/>
      <c r="L660" s="743">
        <v>7479.68</v>
      </c>
      <c r="M660" s="581"/>
      <c r="N660" s="744">
        <v>72085</v>
      </c>
      <c r="AF660" s="734"/>
      <c r="AG660" s="499"/>
      <c r="AI660" s="499"/>
      <c r="AM660" s="509" t="s">
        <v>2517</v>
      </c>
      <c r="AN660" s="499"/>
      <c r="AO660" s="764"/>
      <c r="AP660" s="764"/>
      <c r="AQ660" s="717"/>
      <c r="AR660" s="717"/>
      <c r="AS660" s="717"/>
      <c r="AT660" s="717"/>
      <c r="AU660" s="717"/>
      <c r="AV660" s="499"/>
      <c r="AX660" s="499"/>
    </row>
    <row r="661" spans="1:50" s="472" customFormat="1" ht="15" x14ac:dyDescent="0.25">
      <c r="A661" s="739"/>
      <c r="B661" s="508"/>
      <c r="C661" s="1300" t="s">
        <v>882</v>
      </c>
      <c r="D661" s="1300"/>
      <c r="E661" s="1300"/>
      <c r="F661" s="737"/>
      <c r="G661" s="582"/>
      <c r="H661" s="582"/>
      <c r="I661" s="582"/>
      <c r="J661" s="519"/>
      <c r="K661" s="582"/>
      <c r="L661" s="528">
        <v>750.14</v>
      </c>
      <c r="M661" s="582"/>
      <c r="N661" s="738">
        <v>20493.830000000002</v>
      </c>
      <c r="AF661" s="734"/>
      <c r="AG661" s="499"/>
      <c r="AI661" s="499"/>
      <c r="AL661" s="509" t="s">
        <v>882</v>
      </c>
      <c r="AN661" s="499"/>
      <c r="AO661" s="764"/>
      <c r="AP661" s="764"/>
      <c r="AQ661" s="717"/>
      <c r="AR661" s="717"/>
      <c r="AS661" s="717"/>
      <c r="AT661" s="717"/>
      <c r="AU661" s="717"/>
      <c r="AV661" s="499"/>
      <c r="AX661" s="499"/>
    </row>
    <row r="662" spans="1:50" s="472" customFormat="1" ht="34.5" x14ac:dyDescent="0.25">
      <c r="A662" s="739"/>
      <c r="B662" s="508" t="s">
        <v>2548</v>
      </c>
      <c r="C662" s="1300" t="s">
        <v>2549</v>
      </c>
      <c r="D662" s="1300"/>
      <c r="E662" s="1300"/>
      <c r="F662" s="737" t="s">
        <v>648</v>
      </c>
      <c r="G662" s="745">
        <v>73</v>
      </c>
      <c r="H662" s="582"/>
      <c r="I662" s="745">
        <v>73</v>
      </c>
      <c r="J662" s="519"/>
      <c r="K662" s="582"/>
      <c r="L662" s="528">
        <v>547.6</v>
      </c>
      <c r="M662" s="582"/>
      <c r="N662" s="738">
        <v>14960.5</v>
      </c>
      <c r="AF662" s="734"/>
      <c r="AG662" s="499"/>
      <c r="AI662" s="499"/>
      <c r="AL662" s="509" t="s">
        <v>2549</v>
      </c>
      <c r="AN662" s="499"/>
      <c r="AO662" s="764"/>
      <c r="AP662" s="764"/>
      <c r="AQ662" s="717"/>
      <c r="AR662" s="717"/>
      <c r="AS662" s="717"/>
      <c r="AT662" s="717"/>
      <c r="AU662" s="717"/>
      <c r="AV662" s="499"/>
      <c r="AX662" s="499"/>
    </row>
    <row r="663" spans="1:50" s="472" customFormat="1" ht="34.5" x14ac:dyDescent="0.25">
      <c r="A663" s="739"/>
      <c r="B663" s="508" t="s">
        <v>2550</v>
      </c>
      <c r="C663" s="1300" t="s">
        <v>2551</v>
      </c>
      <c r="D663" s="1300"/>
      <c r="E663" s="1300"/>
      <c r="F663" s="737" t="s">
        <v>648</v>
      </c>
      <c r="G663" s="745">
        <v>34</v>
      </c>
      <c r="H663" s="582"/>
      <c r="I663" s="745">
        <v>34</v>
      </c>
      <c r="J663" s="519"/>
      <c r="K663" s="582"/>
      <c r="L663" s="528">
        <v>255.05</v>
      </c>
      <c r="M663" s="582"/>
      <c r="N663" s="738">
        <v>6967.9</v>
      </c>
      <c r="AF663" s="734"/>
      <c r="AG663" s="499"/>
      <c r="AI663" s="499"/>
      <c r="AL663" s="509" t="s">
        <v>2551</v>
      </c>
      <c r="AN663" s="499"/>
      <c r="AO663" s="764"/>
      <c r="AP663" s="764"/>
      <c r="AQ663" s="717"/>
      <c r="AR663" s="717"/>
      <c r="AS663" s="717"/>
      <c r="AT663" s="717"/>
      <c r="AU663" s="717"/>
      <c r="AV663" s="499"/>
      <c r="AX663" s="499"/>
    </row>
    <row r="664" spans="1:50" s="472" customFormat="1" ht="15" x14ac:dyDescent="0.25">
      <c r="A664" s="544"/>
      <c r="B664" s="585"/>
      <c r="C664" s="1353" t="s">
        <v>887</v>
      </c>
      <c r="D664" s="1353"/>
      <c r="E664" s="1353"/>
      <c r="F664" s="501"/>
      <c r="G664" s="502"/>
      <c r="H664" s="502"/>
      <c r="I664" s="502"/>
      <c r="J664" s="505"/>
      <c r="K664" s="502"/>
      <c r="L664" s="542">
        <v>8282.33</v>
      </c>
      <c r="M664" s="581"/>
      <c r="N664" s="543">
        <v>94013.4</v>
      </c>
      <c r="AF664" s="734"/>
      <c r="AG664" s="499"/>
      <c r="AI664" s="499"/>
      <c r="AN664" s="499" t="s">
        <v>887</v>
      </c>
      <c r="AO664" s="764"/>
      <c r="AP664" s="764"/>
      <c r="AQ664" s="717"/>
      <c r="AR664" s="717"/>
      <c r="AS664" s="717"/>
      <c r="AT664" s="717"/>
      <c r="AU664" s="717"/>
      <c r="AV664" s="499"/>
      <c r="AX664" s="499"/>
    </row>
    <row r="665" spans="1:50" s="472" customFormat="1" ht="22.5" x14ac:dyDescent="0.25">
      <c r="A665" s="754" t="s">
        <v>1455</v>
      </c>
      <c r="B665" s="755" t="s">
        <v>2552</v>
      </c>
      <c r="C665" s="1354" t="s">
        <v>2553</v>
      </c>
      <c r="D665" s="1354"/>
      <c r="E665" s="1354"/>
      <c r="F665" s="756" t="s">
        <v>847</v>
      </c>
      <c r="G665" s="757">
        <v>9.6161999999999992</v>
      </c>
      <c r="H665" s="758">
        <v>1</v>
      </c>
      <c r="I665" s="769">
        <v>9.6161999999999992</v>
      </c>
      <c r="J665" s="760">
        <v>59.99</v>
      </c>
      <c r="K665" s="757"/>
      <c r="L665" s="760">
        <v>576.88</v>
      </c>
      <c r="M665" s="762">
        <v>7.72</v>
      </c>
      <c r="N665" s="763">
        <v>4453.51</v>
      </c>
      <c r="AF665" s="734"/>
      <c r="AG665" s="499"/>
      <c r="AI665" s="499"/>
      <c r="AN665" s="499"/>
      <c r="AO665" s="764" t="s">
        <v>2553</v>
      </c>
      <c r="AP665" s="764"/>
      <c r="AQ665" s="717"/>
      <c r="AR665" s="717"/>
      <c r="AS665" s="717"/>
      <c r="AT665" s="717"/>
      <c r="AU665" s="717"/>
      <c r="AV665" s="499"/>
      <c r="AX665" s="499"/>
    </row>
    <row r="666" spans="1:50" s="472" customFormat="1" ht="15" x14ac:dyDescent="0.25">
      <c r="A666" s="765"/>
      <c r="B666" s="766"/>
      <c r="C666" s="1354" t="s">
        <v>887</v>
      </c>
      <c r="D666" s="1354"/>
      <c r="E666" s="1354"/>
      <c r="F666" s="756"/>
      <c r="G666" s="757"/>
      <c r="H666" s="757"/>
      <c r="I666" s="757"/>
      <c r="J666" s="767"/>
      <c r="K666" s="757"/>
      <c r="L666" s="760">
        <v>576.88</v>
      </c>
      <c r="M666" s="768"/>
      <c r="N666" s="763">
        <v>4453.51</v>
      </c>
      <c r="AF666" s="734"/>
      <c r="AG666" s="499"/>
      <c r="AI666" s="499"/>
      <c r="AN666" s="499"/>
      <c r="AO666" s="764"/>
      <c r="AP666" s="764" t="s">
        <v>887</v>
      </c>
      <c r="AQ666" s="717"/>
      <c r="AR666" s="717"/>
      <c r="AS666" s="717"/>
      <c r="AT666" s="717"/>
      <c r="AU666" s="717"/>
      <c r="AV666" s="499"/>
      <c r="AX666" s="499"/>
    </row>
    <row r="667" spans="1:50" s="472" customFormat="1" ht="15" x14ac:dyDescent="0.25">
      <c r="A667" s="754" t="s">
        <v>1457</v>
      </c>
      <c r="B667" s="755" t="s">
        <v>2554</v>
      </c>
      <c r="C667" s="1354" t="s">
        <v>2555</v>
      </c>
      <c r="D667" s="1354"/>
      <c r="E667" s="1354"/>
      <c r="F667" s="756" t="s">
        <v>847</v>
      </c>
      <c r="G667" s="757">
        <v>16.367999999999999</v>
      </c>
      <c r="H667" s="758">
        <v>1</v>
      </c>
      <c r="I667" s="759">
        <v>16.367999999999999</v>
      </c>
      <c r="J667" s="760">
        <v>185.49</v>
      </c>
      <c r="K667" s="757"/>
      <c r="L667" s="761">
        <v>3036.1</v>
      </c>
      <c r="M667" s="762">
        <v>7.72</v>
      </c>
      <c r="N667" s="763">
        <v>23438.69</v>
      </c>
      <c r="AF667" s="734"/>
      <c r="AG667" s="499"/>
      <c r="AI667" s="499"/>
      <c r="AN667" s="499"/>
      <c r="AO667" s="764" t="s">
        <v>2555</v>
      </c>
      <c r="AP667" s="764"/>
      <c r="AQ667" s="717"/>
      <c r="AR667" s="717"/>
      <c r="AS667" s="717"/>
      <c r="AT667" s="717"/>
      <c r="AU667" s="717"/>
      <c r="AV667" s="499"/>
      <c r="AX667" s="499"/>
    </row>
    <row r="668" spans="1:50" s="472" customFormat="1" ht="15" x14ac:dyDescent="0.25">
      <c r="A668" s="765"/>
      <c r="B668" s="766"/>
      <c r="C668" s="1354" t="s">
        <v>887</v>
      </c>
      <c r="D668" s="1354"/>
      <c r="E668" s="1354"/>
      <c r="F668" s="756"/>
      <c r="G668" s="757"/>
      <c r="H668" s="757"/>
      <c r="I668" s="757"/>
      <c r="J668" s="767"/>
      <c r="K668" s="757"/>
      <c r="L668" s="761">
        <v>3036.1</v>
      </c>
      <c r="M668" s="768"/>
      <c r="N668" s="763">
        <v>23438.69</v>
      </c>
      <c r="AF668" s="734"/>
      <c r="AG668" s="499"/>
      <c r="AI668" s="499"/>
      <c r="AN668" s="499"/>
      <c r="AO668" s="764"/>
      <c r="AP668" s="764" t="s">
        <v>887</v>
      </c>
      <c r="AQ668" s="717"/>
      <c r="AR668" s="717"/>
      <c r="AS668" s="717"/>
      <c r="AT668" s="717"/>
      <c r="AU668" s="717"/>
      <c r="AV668" s="499"/>
      <c r="AX668" s="499"/>
    </row>
    <row r="669" spans="1:50" s="472" customFormat="1" ht="33" x14ac:dyDescent="0.25">
      <c r="A669" s="754" t="s">
        <v>1458</v>
      </c>
      <c r="B669" s="755" t="s">
        <v>2556</v>
      </c>
      <c r="C669" s="1354" t="s">
        <v>2557</v>
      </c>
      <c r="D669" s="1354"/>
      <c r="E669" s="1354"/>
      <c r="F669" s="756" t="s">
        <v>816</v>
      </c>
      <c r="G669" s="757">
        <v>7.8156999999999996</v>
      </c>
      <c r="H669" s="758">
        <v>1</v>
      </c>
      <c r="I669" s="769">
        <v>7.8156999999999996</v>
      </c>
      <c r="J669" s="760">
        <v>313</v>
      </c>
      <c r="K669" s="757"/>
      <c r="L669" s="761">
        <v>2446.31</v>
      </c>
      <c r="M669" s="762">
        <v>7.72</v>
      </c>
      <c r="N669" s="763">
        <v>18885.509999999998</v>
      </c>
      <c r="AF669" s="734"/>
      <c r="AG669" s="499"/>
      <c r="AI669" s="499"/>
      <c r="AN669" s="499"/>
      <c r="AO669" s="764" t="s">
        <v>2557</v>
      </c>
      <c r="AP669" s="764"/>
      <c r="AQ669" s="717"/>
      <c r="AR669" s="717"/>
      <c r="AS669" s="717"/>
      <c r="AT669" s="717"/>
      <c r="AU669" s="717"/>
      <c r="AV669" s="499"/>
      <c r="AX669" s="499"/>
    </row>
    <row r="670" spans="1:50" s="472" customFormat="1" ht="15" x14ac:dyDescent="0.25">
      <c r="A670" s="765"/>
      <c r="B670" s="766"/>
      <c r="C670" s="1354" t="s">
        <v>887</v>
      </c>
      <c r="D670" s="1354"/>
      <c r="E670" s="1354"/>
      <c r="F670" s="756"/>
      <c r="G670" s="757"/>
      <c r="H670" s="757"/>
      <c r="I670" s="757"/>
      <c r="J670" s="767"/>
      <c r="K670" s="757"/>
      <c r="L670" s="761">
        <v>2446.31</v>
      </c>
      <c r="M670" s="768"/>
      <c r="N670" s="763">
        <v>18885.509999999998</v>
      </c>
      <c r="AF670" s="734"/>
      <c r="AG670" s="499"/>
      <c r="AI670" s="499"/>
      <c r="AN670" s="499"/>
      <c r="AO670" s="764"/>
      <c r="AP670" s="764" t="s">
        <v>887</v>
      </c>
      <c r="AQ670" s="717"/>
      <c r="AR670" s="717"/>
      <c r="AS670" s="717"/>
      <c r="AT670" s="717"/>
      <c r="AU670" s="717"/>
      <c r="AV670" s="499"/>
      <c r="AX670" s="499"/>
    </row>
    <row r="671" spans="1:50" s="472" customFormat="1" ht="23.25" x14ac:dyDescent="0.25">
      <c r="A671" s="500" t="s">
        <v>1417</v>
      </c>
      <c r="B671" s="586" t="s">
        <v>2564</v>
      </c>
      <c r="C671" s="1353" t="s">
        <v>2565</v>
      </c>
      <c r="D671" s="1353"/>
      <c r="E671" s="1353"/>
      <c r="F671" s="501" t="s">
        <v>816</v>
      </c>
      <c r="G671" s="502">
        <v>0.65988000000000002</v>
      </c>
      <c r="H671" s="503">
        <v>1</v>
      </c>
      <c r="I671" s="559">
        <v>0.65988000000000002</v>
      </c>
      <c r="J671" s="542">
        <v>5488.69</v>
      </c>
      <c r="K671" s="502"/>
      <c r="L671" s="542">
        <v>3621.88</v>
      </c>
      <c r="M671" s="750">
        <v>7.72</v>
      </c>
      <c r="N671" s="543">
        <v>27960.91</v>
      </c>
      <c r="AF671" s="734"/>
      <c r="AG671" s="499"/>
      <c r="AI671" s="499" t="s">
        <v>2565</v>
      </c>
      <c r="AN671" s="499"/>
      <c r="AO671" s="764"/>
      <c r="AP671" s="764"/>
      <c r="AQ671" s="717"/>
      <c r="AR671" s="717"/>
      <c r="AS671" s="717"/>
      <c r="AT671" s="717"/>
      <c r="AU671" s="717"/>
      <c r="AV671" s="499"/>
      <c r="AX671" s="499"/>
    </row>
    <row r="672" spans="1:50" s="472" customFormat="1" ht="15" x14ac:dyDescent="0.25">
      <c r="A672" s="544"/>
      <c r="B672" s="585"/>
      <c r="C672" s="1353" t="s">
        <v>887</v>
      </c>
      <c r="D672" s="1353"/>
      <c r="E672" s="1353"/>
      <c r="F672" s="501"/>
      <c r="G672" s="502"/>
      <c r="H672" s="502"/>
      <c r="I672" s="502"/>
      <c r="J672" s="505"/>
      <c r="K672" s="502"/>
      <c r="L672" s="542">
        <v>3621.88</v>
      </c>
      <c r="M672" s="581"/>
      <c r="N672" s="543">
        <v>27960.91</v>
      </c>
      <c r="AF672" s="734"/>
      <c r="AG672" s="499"/>
      <c r="AI672" s="499"/>
      <c r="AN672" s="499" t="s">
        <v>887</v>
      </c>
      <c r="AO672" s="764"/>
      <c r="AP672" s="764"/>
      <c r="AQ672" s="717"/>
      <c r="AR672" s="717"/>
      <c r="AS672" s="717"/>
      <c r="AT672" s="717"/>
      <c r="AU672" s="717"/>
      <c r="AV672" s="499"/>
      <c r="AX672" s="499"/>
    </row>
    <row r="673" spans="1:50" s="472" customFormat="1" ht="23.25" x14ac:dyDescent="0.25">
      <c r="A673" s="500" t="s">
        <v>1421</v>
      </c>
      <c r="B673" s="586" t="s">
        <v>2656</v>
      </c>
      <c r="C673" s="1353" t="s">
        <v>2657</v>
      </c>
      <c r="D673" s="1353"/>
      <c r="E673" s="1353"/>
      <c r="F673" s="501" t="s">
        <v>816</v>
      </c>
      <c r="G673" s="502">
        <v>2.0196000000000001</v>
      </c>
      <c r="H673" s="503">
        <v>1</v>
      </c>
      <c r="I673" s="735">
        <v>2.0196000000000001</v>
      </c>
      <c r="J673" s="542">
        <v>5488.69</v>
      </c>
      <c r="K673" s="502"/>
      <c r="L673" s="542">
        <v>11084.96</v>
      </c>
      <c r="M673" s="750">
        <v>7.72</v>
      </c>
      <c r="N673" s="543">
        <v>85575.89</v>
      </c>
      <c r="AF673" s="734"/>
      <c r="AG673" s="499"/>
      <c r="AI673" s="499" t="s">
        <v>2657</v>
      </c>
      <c r="AN673" s="499"/>
      <c r="AO673" s="764"/>
      <c r="AP673" s="764"/>
      <c r="AQ673" s="717"/>
      <c r="AR673" s="717"/>
      <c r="AS673" s="717"/>
      <c r="AT673" s="717"/>
      <c r="AU673" s="717"/>
      <c r="AV673" s="499"/>
      <c r="AX673" s="499"/>
    </row>
    <row r="674" spans="1:50" s="472" customFormat="1" ht="15" x14ac:dyDescent="0.25">
      <c r="A674" s="544"/>
      <c r="B674" s="585"/>
      <c r="C674" s="1353" t="s">
        <v>887</v>
      </c>
      <c r="D674" s="1353"/>
      <c r="E674" s="1353"/>
      <c r="F674" s="501"/>
      <c r="G674" s="502"/>
      <c r="H674" s="502"/>
      <c r="I674" s="502"/>
      <c r="J674" s="505"/>
      <c r="K674" s="502"/>
      <c r="L674" s="542">
        <v>11084.96</v>
      </c>
      <c r="M674" s="581"/>
      <c r="N674" s="543">
        <v>85575.89</v>
      </c>
      <c r="AF674" s="734"/>
      <c r="AG674" s="499"/>
      <c r="AI674" s="499"/>
      <c r="AN674" s="499" t="s">
        <v>887</v>
      </c>
      <c r="AO674" s="764"/>
      <c r="AP674" s="764"/>
      <c r="AQ674" s="717"/>
      <c r="AR674" s="717"/>
      <c r="AS674" s="717"/>
      <c r="AT674" s="717"/>
      <c r="AU674" s="717"/>
      <c r="AV674" s="499"/>
      <c r="AX674" s="499"/>
    </row>
    <row r="675" spans="1:50" s="472" customFormat="1" ht="23.25" x14ac:dyDescent="0.25">
      <c r="A675" s="500" t="s">
        <v>2372</v>
      </c>
      <c r="B675" s="586" t="s">
        <v>2658</v>
      </c>
      <c r="C675" s="1353" t="s">
        <v>2659</v>
      </c>
      <c r="D675" s="1353"/>
      <c r="E675" s="1353"/>
      <c r="F675" s="501" t="s">
        <v>816</v>
      </c>
      <c r="G675" s="502">
        <v>0.14399999999999999</v>
      </c>
      <c r="H675" s="503">
        <v>1</v>
      </c>
      <c r="I675" s="749">
        <v>0.14399999999999999</v>
      </c>
      <c r="J675" s="542">
        <v>5584.58</v>
      </c>
      <c r="K675" s="502"/>
      <c r="L675" s="545">
        <v>804.18</v>
      </c>
      <c r="M675" s="750">
        <v>7.72</v>
      </c>
      <c r="N675" s="543">
        <v>6208.27</v>
      </c>
      <c r="AF675" s="734"/>
      <c r="AG675" s="499"/>
      <c r="AI675" s="499" t="s">
        <v>2659</v>
      </c>
      <c r="AN675" s="499"/>
      <c r="AO675" s="764"/>
      <c r="AP675" s="764"/>
      <c r="AQ675" s="717"/>
      <c r="AR675" s="717"/>
      <c r="AS675" s="717"/>
      <c r="AT675" s="717"/>
      <c r="AU675" s="717"/>
      <c r="AV675" s="499"/>
      <c r="AX675" s="499"/>
    </row>
    <row r="676" spans="1:50" s="472" customFormat="1" ht="15" x14ac:dyDescent="0.25">
      <c r="A676" s="544"/>
      <c r="B676" s="585"/>
      <c r="C676" s="1353" t="s">
        <v>887</v>
      </c>
      <c r="D676" s="1353"/>
      <c r="E676" s="1353"/>
      <c r="F676" s="501"/>
      <c r="G676" s="502"/>
      <c r="H676" s="502"/>
      <c r="I676" s="502"/>
      <c r="J676" s="505"/>
      <c r="K676" s="502"/>
      <c r="L676" s="545">
        <v>804.18</v>
      </c>
      <c r="M676" s="581"/>
      <c r="N676" s="543">
        <v>6208.27</v>
      </c>
      <c r="AF676" s="734"/>
      <c r="AG676" s="499"/>
      <c r="AI676" s="499"/>
      <c r="AN676" s="499" t="s">
        <v>887</v>
      </c>
      <c r="AO676" s="764"/>
      <c r="AP676" s="764"/>
      <c r="AQ676" s="717"/>
      <c r="AR676" s="717"/>
      <c r="AS676" s="717"/>
      <c r="AT676" s="717"/>
      <c r="AU676" s="717"/>
      <c r="AV676" s="499"/>
      <c r="AX676" s="499"/>
    </row>
    <row r="677" spans="1:50" s="472" customFormat="1" ht="45.75" x14ac:dyDescent="0.25">
      <c r="A677" s="500" t="s">
        <v>1425</v>
      </c>
      <c r="B677" s="586" t="s">
        <v>2660</v>
      </c>
      <c r="C677" s="1353" t="s">
        <v>2661</v>
      </c>
      <c r="D677" s="1353"/>
      <c r="E677" s="1353"/>
      <c r="F677" s="501" t="s">
        <v>2662</v>
      </c>
      <c r="G677" s="502">
        <v>6.48</v>
      </c>
      <c r="H677" s="503">
        <v>1</v>
      </c>
      <c r="I677" s="750">
        <v>6.48</v>
      </c>
      <c r="J677" s="545">
        <v>111.05</v>
      </c>
      <c r="K677" s="502"/>
      <c r="L677" s="545">
        <v>719.6</v>
      </c>
      <c r="M677" s="750">
        <v>7.72</v>
      </c>
      <c r="N677" s="543">
        <v>5555.31</v>
      </c>
      <c r="AF677" s="734"/>
      <c r="AG677" s="499"/>
      <c r="AI677" s="499" t="s">
        <v>2661</v>
      </c>
      <c r="AN677" s="499"/>
      <c r="AO677" s="764"/>
      <c r="AP677" s="764"/>
      <c r="AQ677" s="717"/>
      <c r="AR677" s="717"/>
      <c r="AS677" s="717"/>
      <c r="AT677" s="717"/>
      <c r="AU677" s="717"/>
      <c r="AV677" s="499"/>
      <c r="AX677" s="499"/>
    </row>
    <row r="678" spans="1:50" s="472" customFormat="1" ht="15" x14ac:dyDescent="0.25">
      <c r="A678" s="544"/>
      <c r="B678" s="585"/>
      <c r="C678" s="1353" t="s">
        <v>887</v>
      </c>
      <c r="D678" s="1353"/>
      <c r="E678" s="1353"/>
      <c r="F678" s="501"/>
      <c r="G678" s="502"/>
      <c r="H678" s="502"/>
      <c r="I678" s="502"/>
      <c r="J678" s="505"/>
      <c r="K678" s="502"/>
      <c r="L678" s="545">
        <v>719.6</v>
      </c>
      <c r="M678" s="581"/>
      <c r="N678" s="543">
        <v>5555.31</v>
      </c>
      <c r="AF678" s="734"/>
      <c r="AG678" s="499"/>
      <c r="AI678" s="499"/>
      <c r="AN678" s="499" t="s">
        <v>887</v>
      </c>
      <c r="AO678" s="764"/>
      <c r="AP678" s="764"/>
      <c r="AQ678" s="717"/>
      <c r="AR678" s="717"/>
      <c r="AS678" s="717"/>
      <c r="AT678" s="717"/>
      <c r="AU678" s="717"/>
      <c r="AV678" s="499"/>
      <c r="AX678" s="499"/>
    </row>
    <row r="679" spans="1:50" s="472" customFormat="1" ht="15" x14ac:dyDescent="0.25">
      <c r="A679" s="548"/>
      <c r="B679" s="549"/>
      <c r="C679" s="549"/>
      <c r="D679" s="549"/>
      <c r="E679" s="549"/>
      <c r="F679" s="550"/>
      <c r="G679" s="550"/>
      <c r="H679" s="550"/>
      <c r="I679" s="550"/>
      <c r="J679" s="551"/>
      <c r="K679" s="550"/>
      <c r="L679" s="551"/>
      <c r="M679" s="582"/>
      <c r="N679" s="551"/>
      <c r="AF679" s="734"/>
      <c r="AG679" s="499"/>
      <c r="AI679" s="499"/>
      <c r="AN679" s="499"/>
      <c r="AO679" s="764"/>
      <c r="AP679" s="764"/>
      <c r="AQ679" s="717"/>
      <c r="AR679" s="717"/>
      <c r="AS679" s="717"/>
      <c r="AT679" s="717"/>
      <c r="AU679" s="717"/>
      <c r="AV679" s="499"/>
      <c r="AX679" s="499"/>
    </row>
    <row r="680" spans="1:50" s="472" customFormat="1" ht="15" x14ac:dyDescent="0.25">
      <c r="A680" s="797"/>
      <c r="B680" s="798"/>
      <c r="C680" s="1353" t="s">
        <v>2672</v>
      </c>
      <c r="D680" s="1353"/>
      <c r="E680" s="1353"/>
      <c r="F680" s="1353"/>
      <c r="G680" s="1353"/>
      <c r="H680" s="1353"/>
      <c r="I680" s="1353"/>
      <c r="J680" s="1353"/>
      <c r="K680" s="1353"/>
      <c r="L680" s="799"/>
      <c r="M680" s="800"/>
      <c r="N680" s="801"/>
      <c r="AF680" s="734"/>
      <c r="AG680" s="499"/>
      <c r="AI680" s="499"/>
      <c r="AN680" s="499"/>
      <c r="AO680" s="764"/>
      <c r="AP680" s="764"/>
      <c r="AQ680" s="717"/>
      <c r="AR680" s="717"/>
      <c r="AS680" s="717"/>
      <c r="AT680" s="717"/>
      <c r="AU680" s="717"/>
      <c r="AV680" s="499" t="s">
        <v>2672</v>
      </c>
      <c r="AX680" s="499"/>
    </row>
    <row r="681" spans="1:50" s="472" customFormat="1" ht="15" x14ac:dyDescent="0.25">
      <c r="A681" s="541"/>
      <c r="B681" s="508"/>
      <c r="C681" s="1300" t="s">
        <v>905</v>
      </c>
      <c r="D681" s="1300"/>
      <c r="E681" s="1300"/>
      <c r="F681" s="1300"/>
      <c r="G681" s="1300"/>
      <c r="H681" s="1300"/>
      <c r="I681" s="1300"/>
      <c r="J681" s="1300"/>
      <c r="K681" s="1300"/>
      <c r="L681" s="802">
        <v>3177377.63</v>
      </c>
      <c r="M681" s="803"/>
      <c r="N681" s="554">
        <v>33491988.190000001</v>
      </c>
      <c r="AF681" s="734"/>
      <c r="AG681" s="499"/>
      <c r="AI681" s="499"/>
      <c r="AN681" s="499"/>
      <c r="AO681" s="764"/>
      <c r="AP681" s="764"/>
      <c r="AQ681" s="717"/>
      <c r="AR681" s="717"/>
      <c r="AS681" s="717"/>
      <c r="AT681" s="717"/>
      <c r="AU681" s="717"/>
      <c r="AV681" s="499"/>
      <c r="AW681" s="509" t="s">
        <v>905</v>
      </c>
      <c r="AX681" s="499"/>
    </row>
    <row r="682" spans="1:50" s="472" customFormat="1" ht="15" x14ac:dyDescent="0.25">
      <c r="A682" s="541"/>
      <c r="B682" s="508"/>
      <c r="C682" s="1300" t="s">
        <v>906</v>
      </c>
      <c r="D682" s="1300"/>
      <c r="E682" s="1300"/>
      <c r="F682" s="1300"/>
      <c r="G682" s="1300"/>
      <c r="H682" s="1300"/>
      <c r="I682" s="1300"/>
      <c r="J682" s="1300"/>
      <c r="K682" s="1300"/>
      <c r="L682" s="804"/>
      <c r="M682" s="803"/>
      <c r="N682" s="555"/>
      <c r="AF682" s="734"/>
      <c r="AG682" s="499"/>
      <c r="AI682" s="499"/>
      <c r="AN682" s="499"/>
      <c r="AO682" s="764"/>
      <c r="AP682" s="764"/>
      <c r="AQ682" s="717"/>
      <c r="AR682" s="717"/>
      <c r="AS682" s="717"/>
      <c r="AT682" s="717"/>
      <c r="AU682" s="717"/>
      <c r="AV682" s="499"/>
      <c r="AW682" s="509" t="s">
        <v>906</v>
      </c>
      <c r="AX682" s="499"/>
    </row>
    <row r="683" spans="1:50" s="472" customFormat="1" ht="15" x14ac:dyDescent="0.25">
      <c r="A683" s="541"/>
      <c r="B683" s="508"/>
      <c r="C683" s="1300" t="s">
        <v>907</v>
      </c>
      <c r="D683" s="1300"/>
      <c r="E683" s="1300"/>
      <c r="F683" s="1300"/>
      <c r="G683" s="1300"/>
      <c r="H683" s="1300"/>
      <c r="I683" s="1300"/>
      <c r="J683" s="1300"/>
      <c r="K683" s="1300"/>
      <c r="L683" s="802">
        <v>159916.98000000001</v>
      </c>
      <c r="M683" s="803"/>
      <c r="N683" s="554">
        <v>4368931.9000000004</v>
      </c>
      <c r="AF683" s="734"/>
      <c r="AG683" s="499"/>
      <c r="AI683" s="499"/>
      <c r="AN683" s="499"/>
      <c r="AO683" s="764"/>
      <c r="AP683" s="764"/>
      <c r="AQ683" s="717"/>
      <c r="AR683" s="717"/>
      <c r="AS683" s="717"/>
      <c r="AT683" s="717"/>
      <c r="AU683" s="717"/>
      <c r="AV683" s="499"/>
      <c r="AW683" s="509" t="s">
        <v>907</v>
      </c>
      <c r="AX683" s="499"/>
    </row>
    <row r="684" spans="1:50" s="472" customFormat="1" ht="15" x14ac:dyDescent="0.25">
      <c r="A684" s="541"/>
      <c r="B684" s="508"/>
      <c r="C684" s="1300" t="s">
        <v>908</v>
      </c>
      <c r="D684" s="1300"/>
      <c r="E684" s="1300"/>
      <c r="F684" s="1300"/>
      <c r="G684" s="1300"/>
      <c r="H684" s="1300"/>
      <c r="I684" s="1300"/>
      <c r="J684" s="1300"/>
      <c r="K684" s="1300"/>
      <c r="L684" s="802">
        <v>1821331.29</v>
      </c>
      <c r="M684" s="803"/>
      <c r="N684" s="554">
        <v>19888937.699999999</v>
      </c>
      <c r="AF684" s="734"/>
      <c r="AG684" s="499"/>
      <c r="AI684" s="499"/>
      <c r="AN684" s="499"/>
      <c r="AO684" s="764"/>
      <c r="AP684" s="764"/>
      <c r="AQ684" s="717"/>
      <c r="AR684" s="717"/>
      <c r="AS684" s="717"/>
      <c r="AT684" s="717"/>
      <c r="AU684" s="717"/>
      <c r="AV684" s="499"/>
      <c r="AW684" s="509" t="s">
        <v>908</v>
      </c>
      <c r="AX684" s="499"/>
    </row>
    <row r="685" spans="1:50" s="472" customFormat="1" ht="15" x14ac:dyDescent="0.25">
      <c r="A685" s="541"/>
      <c r="B685" s="508"/>
      <c r="C685" s="1300" t="s">
        <v>2593</v>
      </c>
      <c r="D685" s="1300"/>
      <c r="E685" s="1300"/>
      <c r="F685" s="1300"/>
      <c r="G685" s="1300"/>
      <c r="H685" s="1300"/>
      <c r="I685" s="1300"/>
      <c r="J685" s="1300"/>
      <c r="K685" s="1300"/>
      <c r="L685" s="802">
        <v>81741.75</v>
      </c>
      <c r="M685" s="803"/>
      <c r="N685" s="554">
        <v>2233184.62</v>
      </c>
      <c r="AF685" s="734"/>
      <c r="AG685" s="499"/>
      <c r="AI685" s="499"/>
      <c r="AN685" s="499"/>
      <c r="AO685" s="764"/>
      <c r="AP685" s="764"/>
      <c r="AQ685" s="717"/>
      <c r="AR685" s="717"/>
      <c r="AS685" s="717"/>
      <c r="AT685" s="717"/>
      <c r="AU685" s="717"/>
      <c r="AV685" s="499"/>
      <c r="AW685" s="509" t="s">
        <v>2593</v>
      </c>
      <c r="AX685" s="499"/>
    </row>
    <row r="686" spans="1:50" s="472" customFormat="1" ht="15" x14ac:dyDescent="0.25">
      <c r="A686" s="541"/>
      <c r="B686" s="508"/>
      <c r="C686" s="1300" t="s">
        <v>910</v>
      </c>
      <c r="D686" s="1300"/>
      <c r="E686" s="1300"/>
      <c r="F686" s="1300"/>
      <c r="G686" s="1300"/>
      <c r="H686" s="1300"/>
      <c r="I686" s="1300"/>
      <c r="J686" s="1300"/>
      <c r="K686" s="1300"/>
      <c r="L686" s="802">
        <v>1196129.3600000001</v>
      </c>
      <c r="M686" s="803"/>
      <c r="N686" s="554">
        <v>9234118.5899999999</v>
      </c>
      <c r="AF686" s="734"/>
      <c r="AG686" s="499"/>
      <c r="AI686" s="499"/>
      <c r="AN686" s="499"/>
      <c r="AO686" s="764"/>
      <c r="AP686" s="764"/>
      <c r="AQ686" s="717"/>
      <c r="AR686" s="717"/>
      <c r="AS686" s="717"/>
      <c r="AT686" s="717"/>
      <c r="AU686" s="717"/>
      <c r="AV686" s="499"/>
      <c r="AW686" s="509" t="s">
        <v>910</v>
      </c>
      <c r="AX686" s="499"/>
    </row>
    <row r="687" spans="1:50" s="472" customFormat="1" ht="15" x14ac:dyDescent="0.25">
      <c r="A687" s="541"/>
      <c r="B687" s="508"/>
      <c r="C687" s="1300" t="s">
        <v>912</v>
      </c>
      <c r="D687" s="1300"/>
      <c r="E687" s="1300"/>
      <c r="F687" s="1300"/>
      <c r="G687" s="1300"/>
      <c r="H687" s="1300"/>
      <c r="I687" s="1300"/>
      <c r="J687" s="1300"/>
      <c r="K687" s="1300"/>
      <c r="L687" s="802">
        <v>3541384.67</v>
      </c>
      <c r="M687" s="803"/>
      <c r="N687" s="554">
        <v>43436660.740000002</v>
      </c>
      <c r="AF687" s="734"/>
      <c r="AG687" s="499"/>
      <c r="AI687" s="499"/>
      <c r="AN687" s="499"/>
      <c r="AO687" s="764"/>
      <c r="AP687" s="764"/>
      <c r="AQ687" s="717"/>
      <c r="AR687" s="717"/>
      <c r="AS687" s="717"/>
      <c r="AT687" s="717"/>
      <c r="AU687" s="717"/>
      <c r="AV687" s="499"/>
      <c r="AW687" s="509" t="s">
        <v>912</v>
      </c>
      <c r="AX687" s="499"/>
    </row>
    <row r="688" spans="1:50" s="472" customFormat="1" ht="15" x14ac:dyDescent="0.25">
      <c r="A688" s="541"/>
      <c r="B688" s="508"/>
      <c r="C688" s="1300" t="s">
        <v>913</v>
      </c>
      <c r="D688" s="1300"/>
      <c r="E688" s="1300"/>
      <c r="F688" s="1300"/>
      <c r="G688" s="1300"/>
      <c r="H688" s="1300"/>
      <c r="I688" s="1300"/>
      <c r="J688" s="1300"/>
      <c r="K688" s="1300"/>
      <c r="L688" s="802">
        <v>3533102.34</v>
      </c>
      <c r="M688" s="803"/>
      <c r="N688" s="554">
        <v>43342647.340000004</v>
      </c>
      <c r="AF688" s="734"/>
      <c r="AG688" s="499"/>
      <c r="AI688" s="499"/>
      <c r="AN688" s="499"/>
      <c r="AO688" s="764"/>
      <c r="AP688" s="764"/>
      <c r="AQ688" s="717"/>
      <c r="AR688" s="717"/>
      <c r="AS688" s="717"/>
      <c r="AT688" s="717"/>
      <c r="AU688" s="717"/>
      <c r="AV688" s="499"/>
      <c r="AW688" s="509" t="s">
        <v>913</v>
      </c>
      <c r="AX688" s="499"/>
    </row>
    <row r="689" spans="1:50" s="472" customFormat="1" ht="15" x14ac:dyDescent="0.25">
      <c r="A689" s="541"/>
      <c r="B689" s="508"/>
      <c r="C689" s="1300" t="s">
        <v>914</v>
      </c>
      <c r="D689" s="1300"/>
      <c r="E689" s="1300"/>
      <c r="F689" s="1300"/>
      <c r="G689" s="1300"/>
      <c r="H689" s="1300"/>
      <c r="I689" s="1300"/>
      <c r="J689" s="1300"/>
      <c r="K689" s="1300"/>
      <c r="L689" s="804"/>
      <c r="M689" s="803"/>
      <c r="N689" s="555"/>
      <c r="AF689" s="734"/>
      <c r="AG689" s="499"/>
      <c r="AI689" s="499"/>
      <c r="AN689" s="499"/>
      <c r="AO689" s="764"/>
      <c r="AP689" s="764"/>
      <c r="AQ689" s="717"/>
      <c r="AR689" s="717"/>
      <c r="AS689" s="717"/>
      <c r="AT689" s="717"/>
      <c r="AU689" s="717"/>
      <c r="AV689" s="499"/>
      <c r="AW689" s="509" t="s">
        <v>914</v>
      </c>
      <c r="AX689" s="499"/>
    </row>
    <row r="690" spans="1:50" s="472" customFormat="1" ht="15" x14ac:dyDescent="0.25">
      <c r="A690" s="541"/>
      <c r="B690" s="508"/>
      <c r="C690" s="1300" t="s">
        <v>915</v>
      </c>
      <c r="D690" s="1300"/>
      <c r="E690" s="1300"/>
      <c r="F690" s="1300"/>
      <c r="G690" s="1300"/>
      <c r="H690" s="1300"/>
      <c r="I690" s="1300"/>
      <c r="J690" s="1300"/>
      <c r="K690" s="1300"/>
      <c r="L690" s="802">
        <v>159277.82999999999</v>
      </c>
      <c r="M690" s="803"/>
      <c r="N690" s="554">
        <v>4351470.32</v>
      </c>
      <c r="AF690" s="734"/>
      <c r="AG690" s="499"/>
      <c r="AI690" s="499"/>
      <c r="AN690" s="499"/>
      <c r="AO690" s="764"/>
      <c r="AP690" s="764"/>
      <c r="AQ690" s="717"/>
      <c r="AR690" s="717"/>
      <c r="AS690" s="717"/>
      <c r="AT690" s="717"/>
      <c r="AU690" s="717"/>
      <c r="AV690" s="499"/>
      <c r="AW690" s="509" t="s">
        <v>915</v>
      </c>
      <c r="AX690" s="499"/>
    </row>
    <row r="691" spans="1:50" s="472" customFormat="1" ht="15" x14ac:dyDescent="0.25">
      <c r="A691" s="541"/>
      <c r="B691" s="508"/>
      <c r="C691" s="1300" t="s">
        <v>916</v>
      </c>
      <c r="D691" s="1300"/>
      <c r="E691" s="1300"/>
      <c r="F691" s="1300"/>
      <c r="G691" s="1300"/>
      <c r="H691" s="1300"/>
      <c r="I691" s="1300"/>
      <c r="J691" s="1300"/>
      <c r="K691" s="1300"/>
      <c r="L691" s="802">
        <v>1820764.25</v>
      </c>
      <c r="M691" s="803"/>
      <c r="N691" s="554">
        <v>19882745.620000001</v>
      </c>
      <c r="AF691" s="734"/>
      <c r="AG691" s="499"/>
      <c r="AI691" s="499"/>
      <c r="AN691" s="499"/>
      <c r="AO691" s="764"/>
      <c r="AP691" s="764"/>
      <c r="AQ691" s="717"/>
      <c r="AR691" s="717"/>
      <c r="AS691" s="717"/>
      <c r="AT691" s="717"/>
      <c r="AU691" s="717"/>
      <c r="AV691" s="499"/>
      <c r="AW691" s="509" t="s">
        <v>916</v>
      </c>
      <c r="AX691" s="499"/>
    </row>
    <row r="692" spans="1:50" s="472" customFormat="1" ht="15" x14ac:dyDescent="0.25">
      <c r="A692" s="541"/>
      <c r="B692" s="508"/>
      <c r="C692" s="1300" t="s">
        <v>2594</v>
      </c>
      <c r="D692" s="1300"/>
      <c r="E692" s="1300"/>
      <c r="F692" s="1300"/>
      <c r="G692" s="1300"/>
      <c r="H692" s="1300"/>
      <c r="I692" s="1300"/>
      <c r="J692" s="1300"/>
      <c r="K692" s="1300"/>
      <c r="L692" s="802">
        <v>81630.759999999995</v>
      </c>
      <c r="M692" s="803"/>
      <c r="N692" s="554">
        <v>2230152.37</v>
      </c>
      <c r="AF692" s="734"/>
      <c r="AG692" s="499"/>
      <c r="AI692" s="499"/>
      <c r="AN692" s="499"/>
      <c r="AO692" s="764"/>
      <c r="AP692" s="764"/>
      <c r="AQ692" s="717"/>
      <c r="AR692" s="717"/>
      <c r="AS692" s="717"/>
      <c r="AT692" s="717"/>
      <c r="AU692" s="717"/>
      <c r="AV692" s="499"/>
      <c r="AW692" s="509" t="s">
        <v>2594</v>
      </c>
      <c r="AX692" s="499"/>
    </row>
    <row r="693" spans="1:50" s="472" customFormat="1" ht="15" x14ac:dyDescent="0.25">
      <c r="A693" s="541"/>
      <c r="B693" s="508"/>
      <c r="C693" s="1300" t="s">
        <v>918</v>
      </c>
      <c r="D693" s="1300"/>
      <c r="E693" s="1300"/>
      <c r="F693" s="1300"/>
      <c r="G693" s="1300"/>
      <c r="H693" s="1300"/>
      <c r="I693" s="1300"/>
      <c r="J693" s="1300"/>
      <c r="K693" s="1300"/>
      <c r="L693" s="802">
        <v>1189855.8700000001</v>
      </c>
      <c r="M693" s="803"/>
      <c r="N693" s="554">
        <v>9185687.25</v>
      </c>
      <c r="AF693" s="734"/>
      <c r="AG693" s="499"/>
      <c r="AI693" s="499"/>
      <c r="AN693" s="499"/>
      <c r="AO693" s="764"/>
      <c r="AP693" s="764"/>
      <c r="AQ693" s="717"/>
      <c r="AR693" s="717"/>
      <c r="AS693" s="717"/>
      <c r="AT693" s="717"/>
      <c r="AU693" s="717"/>
      <c r="AV693" s="499"/>
      <c r="AW693" s="509" t="s">
        <v>918</v>
      </c>
      <c r="AX693" s="499"/>
    </row>
    <row r="694" spans="1:50" s="472" customFormat="1" ht="15" x14ac:dyDescent="0.25">
      <c r="A694" s="541"/>
      <c r="B694" s="508"/>
      <c r="C694" s="1300" t="s">
        <v>919</v>
      </c>
      <c r="D694" s="1300"/>
      <c r="E694" s="1300"/>
      <c r="F694" s="1300"/>
      <c r="G694" s="1300"/>
      <c r="H694" s="1300"/>
      <c r="I694" s="1300"/>
      <c r="J694" s="1300"/>
      <c r="K694" s="1300"/>
      <c r="L694" s="802">
        <v>253474.15</v>
      </c>
      <c r="M694" s="803"/>
      <c r="N694" s="554">
        <v>6924913.9500000002</v>
      </c>
      <c r="AF694" s="734"/>
      <c r="AG694" s="499"/>
      <c r="AI694" s="499"/>
      <c r="AN694" s="499"/>
      <c r="AO694" s="764"/>
      <c r="AP694" s="764"/>
      <c r="AQ694" s="717"/>
      <c r="AR694" s="717"/>
      <c r="AS694" s="717"/>
      <c r="AT694" s="717"/>
      <c r="AU694" s="717"/>
      <c r="AV694" s="499"/>
      <c r="AW694" s="509" t="s">
        <v>919</v>
      </c>
      <c r="AX694" s="499"/>
    </row>
    <row r="695" spans="1:50" s="472" customFormat="1" ht="15" x14ac:dyDescent="0.25">
      <c r="A695" s="541"/>
      <c r="B695" s="508"/>
      <c r="C695" s="1300" t="s">
        <v>920</v>
      </c>
      <c r="D695" s="1300"/>
      <c r="E695" s="1300"/>
      <c r="F695" s="1300"/>
      <c r="G695" s="1300"/>
      <c r="H695" s="1300"/>
      <c r="I695" s="1300"/>
      <c r="J695" s="1300"/>
      <c r="K695" s="1300"/>
      <c r="L695" s="802">
        <v>109730.24000000001</v>
      </c>
      <c r="M695" s="803"/>
      <c r="N695" s="554">
        <v>2997830.2</v>
      </c>
      <c r="AF695" s="734"/>
      <c r="AG695" s="499"/>
      <c r="AI695" s="499"/>
      <c r="AN695" s="499"/>
      <c r="AO695" s="764"/>
      <c r="AP695" s="764"/>
      <c r="AQ695" s="717"/>
      <c r="AR695" s="717"/>
      <c r="AS695" s="717"/>
      <c r="AT695" s="717"/>
      <c r="AU695" s="717"/>
      <c r="AV695" s="499"/>
      <c r="AW695" s="509" t="s">
        <v>920</v>
      </c>
      <c r="AX695" s="499"/>
    </row>
    <row r="696" spans="1:50" s="472" customFormat="1" ht="15" x14ac:dyDescent="0.25">
      <c r="A696" s="541"/>
      <c r="B696" s="508"/>
      <c r="C696" s="1300" t="s">
        <v>2595</v>
      </c>
      <c r="D696" s="1300"/>
      <c r="E696" s="1300"/>
      <c r="F696" s="1300"/>
      <c r="G696" s="1300"/>
      <c r="H696" s="1300"/>
      <c r="I696" s="1300"/>
      <c r="J696" s="1300"/>
      <c r="K696" s="1300"/>
      <c r="L696" s="802">
        <v>8282.33</v>
      </c>
      <c r="M696" s="803"/>
      <c r="N696" s="554">
        <v>94013.4</v>
      </c>
      <c r="AF696" s="734"/>
      <c r="AG696" s="499"/>
      <c r="AI696" s="499"/>
      <c r="AN696" s="499"/>
      <c r="AO696" s="764"/>
      <c r="AP696" s="764"/>
      <c r="AQ696" s="717"/>
      <c r="AR696" s="717"/>
      <c r="AS696" s="717"/>
      <c r="AT696" s="717"/>
      <c r="AU696" s="717"/>
      <c r="AV696" s="499"/>
      <c r="AW696" s="509" t="s">
        <v>2595</v>
      </c>
      <c r="AX696" s="499"/>
    </row>
    <row r="697" spans="1:50" s="472" customFormat="1" ht="15" x14ac:dyDescent="0.25">
      <c r="A697" s="541"/>
      <c r="B697" s="508"/>
      <c r="C697" s="1300" t="s">
        <v>914</v>
      </c>
      <c r="D697" s="1300"/>
      <c r="E697" s="1300"/>
      <c r="F697" s="1300"/>
      <c r="G697" s="1300"/>
      <c r="H697" s="1300"/>
      <c r="I697" s="1300"/>
      <c r="J697" s="1300"/>
      <c r="K697" s="1300"/>
      <c r="L697" s="804"/>
      <c r="M697" s="803"/>
      <c r="N697" s="555"/>
      <c r="AF697" s="734"/>
      <c r="AG697" s="499"/>
      <c r="AI697" s="499"/>
      <c r="AN697" s="499"/>
      <c r="AO697" s="764"/>
      <c r="AP697" s="764"/>
      <c r="AQ697" s="717"/>
      <c r="AR697" s="717"/>
      <c r="AS697" s="717"/>
      <c r="AT697" s="717"/>
      <c r="AU697" s="717"/>
      <c r="AV697" s="499"/>
      <c r="AW697" s="509" t="s">
        <v>914</v>
      </c>
      <c r="AX697" s="499"/>
    </row>
    <row r="698" spans="1:50" s="472" customFormat="1" ht="15" x14ac:dyDescent="0.25">
      <c r="A698" s="541"/>
      <c r="B698" s="508"/>
      <c r="C698" s="1300" t="s">
        <v>915</v>
      </c>
      <c r="D698" s="1300"/>
      <c r="E698" s="1300"/>
      <c r="F698" s="1300"/>
      <c r="G698" s="1300"/>
      <c r="H698" s="1300"/>
      <c r="I698" s="1300"/>
      <c r="J698" s="1300"/>
      <c r="K698" s="1300"/>
      <c r="L698" s="805">
        <v>639.15</v>
      </c>
      <c r="M698" s="803"/>
      <c r="N698" s="554">
        <v>17461.580000000002</v>
      </c>
      <c r="AF698" s="734"/>
      <c r="AG698" s="499"/>
      <c r="AI698" s="499"/>
      <c r="AN698" s="499"/>
      <c r="AO698" s="764"/>
      <c r="AP698" s="764"/>
      <c r="AQ698" s="717"/>
      <c r="AR698" s="717"/>
      <c r="AS698" s="717"/>
      <c r="AT698" s="717"/>
      <c r="AU698" s="717"/>
      <c r="AV698" s="499"/>
      <c r="AW698" s="509" t="s">
        <v>915</v>
      </c>
      <c r="AX698" s="499"/>
    </row>
    <row r="699" spans="1:50" s="472" customFormat="1" ht="15" x14ac:dyDescent="0.25">
      <c r="A699" s="541"/>
      <c r="B699" s="508"/>
      <c r="C699" s="1300" t="s">
        <v>916</v>
      </c>
      <c r="D699" s="1300"/>
      <c r="E699" s="1300"/>
      <c r="F699" s="1300"/>
      <c r="G699" s="1300"/>
      <c r="H699" s="1300"/>
      <c r="I699" s="1300"/>
      <c r="J699" s="1300"/>
      <c r="K699" s="1300"/>
      <c r="L699" s="805">
        <v>567.04</v>
      </c>
      <c r="M699" s="803"/>
      <c r="N699" s="554">
        <v>6192.08</v>
      </c>
      <c r="AF699" s="734"/>
      <c r="AG699" s="499"/>
      <c r="AI699" s="499"/>
      <c r="AN699" s="499"/>
      <c r="AO699" s="764"/>
      <c r="AP699" s="764"/>
      <c r="AQ699" s="717"/>
      <c r="AR699" s="717"/>
      <c r="AS699" s="717"/>
      <c r="AT699" s="717"/>
      <c r="AU699" s="717"/>
      <c r="AV699" s="499"/>
      <c r="AW699" s="509" t="s">
        <v>916</v>
      </c>
      <c r="AX699" s="499"/>
    </row>
    <row r="700" spans="1:50" s="472" customFormat="1" ht="15" x14ac:dyDescent="0.25">
      <c r="A700" s="541"/>
      <c r="B700" s="508"/>
      <c r="C700" s="1300" t="s">
        <v>2594</v>
      </c>
      <c r="D700" s="1300"/>
      <c r="E700" s="1300"/>
      <c r="F700" s="1300"/>
      <c r="G700" s="1300"/>
      <c r="H700" s="1300"/>
      <c r="I700" s="1300"/>
      <c r="J700" s="1300"/>
      <c r="K700" s="1300"/>
      <c r="L700" s="805">
        <v>110.99</v>
      </c>
      <c r="M700" s="803"/>
      <c r="N700" s="554">
        <v>3032.25</v>
      </c>
      <c r="AF700" s="734"/>
      <c r="AG700" s="499"/>
      <c r="AI700" s="499"/>
      <c r="AN700" s="499"/>
      <c r="AO700" s="764"/>
      <c r="AP700" s="764"/>
      <c r="AQ700" s="717"/>
      <c r="AR700" s="717"/>
      <c r="AS700" s="717"/>
      <c r="AT700" s="717"/>
      <c r="AU700" s="717"/>
      <c r="AV700" s="499"/>
      <c r="AW700" s="509" t="s">
        <v>2594</v>
      </c>
      <c r="AX700" s="499"/>
    </row>
    <row r="701" spans="1:50" s="472" customFormat="1" ht="15" x14ac:dyDescent="0.25">
      <c r="A701" s="541"/>
      <c r="B701" s="508"/>
      <c r="C701" s="1300" t="s">
        <v>918</v>
      </c>
      <c r="D701" s="1300"/>
      <c r="E701" s="1300"/>
      <c r="F701" s="1300"/>
      <c r="G701" s="1300"/>
      <c r="H701" s="1300"/>
      <c r="I701" s="1300"/>
      <c r="J701" s="1300"/>
      <c r="K701" s="1300"/>
      <c r="L701" s="802">
        <v>6273.49</v>
      </c>
      <c r="M701" s="803"/>
      <c r="N701" s="554">
        <v>48431.34</v>
      </c>
      <c r="AF701" s="734"/>
      <c r="AG701" s="499"/>
      <c r="AI701" s="499"/>
      <c r="AN701" s="499"/>
      <c r="AO701" s="764"/>
      <c r="AP701" s="764"/>
      <c r="AQ701" s="717"/>
      <c r="AR701" s="717"/>
      <c r="AS701" s="717"/>
      <c r="AT701" s="717"/>
      <c r="AU701" s="717"/>
      <c r="AV701" s="499"/>
      <c r="AW701" s="509" t="s">
        <v>918</v>
      </c>
      <c r="AX701" s="499"/>
    </row>
    <row r="702" spans="1:50" s="472" customFormat="1" ht="15" x14ac:dyDescent="0.25">
      <c r="A702" s="541"/>
      <c r="B702" s="508"/>
      <c r="C702" s="1300" t="s">
        <v>919</v>
      </c>
      <c r="D702" s="1300"/>
      <c r="E702" s="1300"/>
      <c r="F702" s="1300"/>
      <c r="G702" s="1300"/>
      <c r="H702" s="1300"/>
      <c r="I702" s="1300"/>
      <c r="J702" s="1300"/>
      <c r="K702" s="1300"/>
      <c r="L702" s="805">
        <v>547.6</v>
      </c>
      <c r="M702" s="803"/>
      <c r="N702" s="554">
        <v>14960.5</v>
      </c>
      <c r="AF702" s="734"/>
      <c r="AG702" s="499"/>
      <c r="AI702" s="499"/>
      <c r="AN702" s="499"/>
      <c r="AO702" s="764"/>
      <c r="AP702" s="764"/>
      <c r="AQ702" s="717"/>
      <c r="AR702" s="717"/>
      <c r="AS702" s="717"/>
      <c r="AT702" s="717"/>
      <c r="AU702" s="717"/>
      <c r="AV702" s="499"/>
      <c r="AW702" s="509" t="s">
        <v>919</v>
      </c>
      <c r="AX702" s="499"/>
    </row>
    <row r="703" spans="1:50" s="472" customFormat="1" ht="15" x14ac:dyDescent="0.25">
      <c r="A703" s="541"/>
      <c r="B703" s="508"/>
      <c r="C703" s="1300" t="s">
        <v>920</v>
      </c>
      <c r="D703" s="1300"/>
      <c r="E703" s="1300"/>
      <c r="F703" s="1300"/>
      <c r="G703" s="1300"/>
      <c r="H703" s="1300"/>
      <c r="I703" s="1300"/>
      <c r="J703" s="1300"/>
      <c r="K703" s="1300"/>
      <c r="L703" s="805">
        <v>255.05</v>
      </c>
      <c r="M703" s="803"/>
      <c r="N703" s="554">
        <v>6967.9</v>
      </c>
      <c r="AF703" s="734"/>
      <c r="AG703" s="499"/>
      <c r="AI703" s="499"/>
      <c r="AN703" s="499"/>
      <c r="AO703" s="764"/>
      <c r="AP703" s="764"/>
      <c r="AQ703" s="717"/>
      <c r="AR703" s="717"/>
      <c r="AS703" s="717"/>
      <c r="AT703" s="717"/>
      <c r="AU703" s="717"/>
      <c r="AV703" s="499"/>
      <c r="AW703" s="509" t="s">
        <v>920</v>
      </c>
      <c r="AX703" s="499"/>
    </row>
    <row r="704" spans="1:50" s="472" customFormat="1" ht="15" x14ac:dyDescent="0.25">
      <c r="A704" s="541"/>
      <c r="B704" s="508"/>
      <c r="C704" s="1300" t="s">
        <v>922</v>
      </c>
      <c r="D704" s="1300"/>
      <c r="E704" s="1300"/>
      <c r="F704" s="1300"/>
      <c r="G704" s="1300"/>
      <c r="H704" s="1300"/>
      <c r="I704" s="1300"/>
      <c r="J704" s="1300"/>
      <c r="K704" s="1300"/>
      <c r="L704" s="802">
        <v>241658.73</v>
      </c>
      <c r="M704" s="803"/>
      <c r="N704" s="554">
        <v>6602116.5199999996</v>
      </c>
      <c r="AF704" s="734"/>
      <c r="AG704" s="499"/>
      <c r="AI704" s="499"/>
      <c r="AN704" s="499"/>
      <c r="AO704" s="764"/>
      <c r="AP704" s="764"/>
      <c r="AQ704" s="717"/>
      <c r="AR704" s="717"/>
      <c r="AS704" s="717"/>
      <c r="AT704" s="717"/>
      <c r="AU704" s="717"/>
      <c r="AV704" s="499"/>
      <c r="AW704" s="509" t="s">
        <v>922</v>
      </c>
      <c r="AX704" s="499"/>
    </row>
    <row r="705" spans="1:50" s="472" customFormat="1" ht="15" x14ac:dyDescent="0.25">
      <c r="A705" s="541"/>
      <c r="B705" s="508"/>
      <c r="C705" s="1300" t="s">
        <v>923</v>
      </c>
      <c r="D705" s="1300"/>
      <c r="E705" s="1300"/>
      <c r="F705" s="1300"/>
      <c r="G705" s="1300"/>
      <c r="H705" s="1300"/>
      <c r="I705" s="1300"/>
      <c r="J705" s="1300"/>
      <c r="K705" s="1300"/>
      <c r="L705" s="802">
        <v>254021.75</v>
      </c>
      <c r="M705" s="803"/>
      <c r="N705" s="554">
        <v>6939874.4500000002</v>
      </c>
      <c r="AF705" s="734"/>
      <c r="AG705" s="499"/>
      <c r="AI705" s="499"/>
      <c r="AN705" s="499"/>
      <c r="AO705" s="764"/>
      <c r="AP705" s="764"/>
      <c r="AQ705" s="717"/>
      <c r="AR705" s="717"/>
      <c r="AS705" s="717"/>
      <c r="AT705" s="717"/>
      <c r="AU705" s="717"/>
      <c r="AV705" s="499"/>
      <c r="AW705" s="509" t="s">
        <v>923</v>
      </c>
      <c r="AX705" s="499"/>
    </row>
    <row r="706" spans="1:50" s="472" customFormat="1" ht="15" x14ac:dyDescent="0.25">
      <c r="A706" s="541"/>
      <c r="B706" s="508"/>
      <c r="C706" s="1300" t="s">
        <v>924</v>
      </c>
      <c r="D706" s="1300"/>
      <c r="E706" s="1300"/>
      <c r="F706" s="1300"/>
      <c r="G706" s="1300"/>
      <c r="H706" s="1300"/>
      <c r="I706" s="1300"/>
      <c r="J706" s="1300"/>
      <c r="K706" s="1300"/>
      <c r="L706" s="802">
        <v>109985.29</v>
      </c>
      <c r="M706" s="803"/>
      <c r="N706" s="554">
        <v>3004798.1</v>
      </c>
      <c r="AF706" s="734"/>
      <c r="AG706" s="499"/>
      <c r="AI706" s="499"/>
      <c r="AN706" s="499"/>
      <c r="AO706" s="764"/>
      <c r="AP706" s="764"/>
      <c r="AQ706" s="717"/>
      <c r="AR706" s="717"/>
      <c r="AS706" s="717"/>
      <c r="AT706" s="717"/>
      <c r="AU706" s="717"/>
      <c r="AV706" s="499"/>
      <c r="AW706" s="509" t="s">
        <v>924</v>
      </c>
      <c r="AX706" s="499"/>
    </row>
    <row r="707" spans="1:50" s="472" customFormat="1" ht="15" x14ac:dyDescent="0.25">
      <c r="A707" s="541"/>
      <c r="B707" s="552"/>
      <c r="C707" s="1360" t="s">
        <v>2673</v>
      </c>
      <c r="D707" s="1360"/>
      <c r="E707" s="1360"/>
      <c r="F707" s="1360"/>
      <c r="G707" s="1360"/>
      <c r="H707" s="1360"/>
      <c r="I707" s="1360"/>
      <c r="J707" s="1360"/>
      <c r="K707" s="1360"/>
      <c r="L707" s="562">
        <v>3541384.67</v>
      </c>
      <c r="M707" s="806"/>
      <c r="N707" s="556">
        <v>43436660.740000002</v>
      </c>
      <c r="AF707" s="734"/>
      <c r="AG707" s="499"/>
      <c r="AI707" s="499"/>
      <c r="AN707" s="499"/>
      <c r="AO707" s="764"/>
      <c r="AP707" s="764"/>
      <c r="AQ707" s="717"/>
      <c r="AR707" s="717"/>
      <c r="AS707" s="717"/>
      <c r="AT707" s="717"/>
      <c r="AU707" s="717"/>
      <c r="AV707" s="499"/>
      <c r="AX707" s="499" t="s">
        <v>2673</v>
      </c>
    </row>
    <row r="708" spans="1:50" s="472" customFormat="1" ht="15" x14ac:dyDescent="0.25">
      <c r="A708" s="541"/>
      <c r="B708" s="508"/>
      <c r="C708" s="1300" t="s">
        <v>906</v>
      </c>
      <c r="D708" s="1300"/>
      <c r="E708" s="1300"/>
      <c r="F708" s="1300"/>
      <c r="G708" s="1300"/>
      <c r="H708" s="1300"/>
      <c r="I708" s="1300"/>
      <c r="J708" s="1300"/>
      <c r="K708" s="1300"/>
      <c r="L708" s="804"/>
      <c r="M708" s="803"/>
      <c r="N708" s="555"/>
      <c r="AF708" s="734"/>
      <c r="AG708" s="499"/>
      <c r="AI708" s="499"/>
      <c r="AN708" s="499"/>
      <c r="AO708" s="764"/>
      <c r="AP708" s="764"/>
      <c r="AQ708" s="717"/>
      <c r="AR708" s="717"/>
      <c r="AS708" s="717"/>
      <c r="AT708" s="717"/>
      <c r="AU708" s="717"/>
      <c r="AV708" s="499"/>
      <c r="AW708" s="509" t="s">
        <v>906</v>
      </c>
      <c r="AX708" s="499"/>
    </row>
    <row r="709" spans="1:50" s="472" customFormat="1" ht="15" x14ac:dyDescent="0.25">
      <c r="A709" s="541"/>
      <c r="B709" s="508"/>
      <c r="C709" s="1300" t="s">
        <v>2665</v>
      </c>
      <c r="D709" s="1300"/>
      <c r="E709" s="1300"/>
      <c r="F709" s="1300"/>
      <c r="G709" s="1300"/>
      <c r="H709" s="1300"/>
      <c r="I709" s="1300"/>
      <c r="J709" s="1300"/>
      <c r="K709" s="1300"/>
      <c r="L709" s="802">
        <v>890011.08</v>
      </c>
      <c r="M709" s="803"/>
      <c r="N709" s="554">
        <v>6870885.4800000004</v>
      </c>
      <c r="AF709" s="734"/>
      <c r="AG709" s="499"/>
      <c r="AI709" s="499"/>
      <c r="AN709" s="499"/>
      <c r="AO709" s="764"/>
      <c r="AP709" s="764"/>
      <c r="AQ709" s="717"/>
      <c r="AR709" s="717"/>
      <c r="AS709" s="717"/>
      <c r="AT709" s="717"/>
      <c r="AU709" s="717"/>
      <c r="AV709" s="499"/>
      <c r="AW709" s="509" t="s">
        <v>2665</v>
      </c>
      <c r="AX709" s="499"/>
    </row>
    <row r="710" spans="1:50" s="472" customFormat="1" ht="15" x14ac:dyDescent="0.25">
      <c r="A710" s="1344" t="s">
        <v>2674</v>
      </c>
      <c r="B710" s="1345"/>
      <c r="C710" s="1345"/>
      <c r="D710" s="1345"/>
      <c r="E710" s="1345"/>
      <c r="F710" s="1345"/>
      <c r="G710" s="1345"/>
      <c r="H710" s="1345"/>
      <c r="I710" s="1345"/>
      <c r="J710" s="1345"/>
      <c r="K710" s="1345"/>
      <c r="L710" s="1345"/>
      <c r="M710" s="1345"/>
      <c r="N710" s="1346"/>
      <c r="AF710" s="734" t="s">
        <v>2674</v>
      </c>
      <c r="AG710" s="499"/>
      <c r="AI710" s="499"/>
      <c r="AN710" s="499"/>
      <c r="AO710" s="764"/>
      <c r="AP710" s="764"/>
      <c r="AQ710" s="717"/>
      <c r="AR710" s="717"/>
      <c r="AS710" s="717"/>
      <c r="AT710" s="717"/>
      <c r="AU710" s="717"/>
      <c r="AV710" s="499"/>
      <c r="AX710" s="499"/>
    </row>
    <row r="711" spans="1:50" s="472" customFormat="1" ht="23.25" x14ac:dyDescent="0.25">
      <c r="A711" s="1347" t="s">
        <v>2675</v>
      </c>
      <c r="B711" s="1348"/>
      <c r="C711" s="1348"/>
      <c r="D711" s="1348"/>
      <c r="E711" s="1348"/>
      <c r="F711" s="1348"/>
      <c r="G711" s="1348"/>
      <c r="H711" s="1348"/>
      <c r="I711" s="1348"/>
      <c r="J711" s="1348"/>
      <c r="K711" s="1348"/>
      <c r="L711" s="1348"/>
      <c r="M711" s="1348"/>
      <c r="N711" s="1349"/>
      <c r="AF711" s="734"/>
      <c r="AG711" s="499" t="s">
        <v>2675</v>
      </c>
      <c r="AI711" s="499"/>
      <c r="AN711" s="499"/>
      <c r="AO711" s="764"/>
      <c r="AP711" s="764"/>
      <c r="AQ711" s="717"/>
      <c r="AR711" s="717"/>
      <c r="AS711" s="717"/>
      <c r="AT711" s="717"/>
      <c r="AU711" s="717"/>
      <c r="AV711" s="499"/>
      <c r="AX711" s="499"/>
    </row>
    <row r="712" spans="1:50" s="472" customFormat="1" ht="34.5" x14ac:dyDescent="0.25">
      <c r="A712" s="500" t="s">
        <v>1436</v>
      </c>
      <c r="B712" s="586" t="s">
        <v>2676</v>
      </c>
      <c r="C712" s="1353" t="s">
        <v>2677</v>
      </c>
      <c r="D712" s="1353"/>
      <c r="E712" s="1353"/>
      <c r="F712" s="501" t="s">
        <v>2531</v>
      </c>
      <c r="G712" s="502">
        <v>614.32000000000005</v>
      </c>
      <c r="H712" s="503">
        <v>1</v>
      </c>
      <c r="I712" s="750">
        <v>614.32000000000005</v>
      </c>
      <c r="J712" s="545">
        <v>20.079999999999998</v>
      </c>
      <c r="K712" s="502"/>
      <c r="L712" s="542">
        <v>12335.55</v>
      </c>
      <c r="M712" s="750">
        <v>10.92</v>
      </c>
      <c r="N712" s="543">
        <v>134704.21</v>
      </c>
      <c r="AF712" s="734"/>
      <c r="AG712" s="499"/>
      <c r="AI712" s="499" t="s">
        <v>2677</v>
      </c>
      <c r="AN712" s="499"/>
      <c r="AO712" s="764"/>
      <c r="AP712" s="764"/>
      <c r="AQ712" s="717"/>
      <c r="AR712" s="717"/>
      <c r="AS712" s="717"/>
      <c r="AT712" s="717"/>
      <c r="AU712" s="717"/>
      <c r="AV712" s="499"/>
      <c r="AX712" s="499"/>
    </row>
    <row r="713" spans="1:50" s="472" customFormat="1" ht="15" x14ac:dyDescent="0.25">
      <c r="A713" s="544"/>
      <c r="B713" s="585"/>
      <c r="C713" s="1353" t="s">
        <v>887</v>
      </c>
      <c r="D713" s="1353"/>
      <c r="E713" s="1353"/>
      <c r="F713" s="501"/>
      <c r="G713" s="502"/>
      <c r="H713" s="502"/>
      <c r="I713" s="502"/>
      <c r="J713" s="505"/>
      <c r="K713" s="502"/>
      <c r="L713" s="542">
        <v>12335.55</v>
      </c>
      <c r="M713" s="581"/>
      <c r="N713" s="543">
        <v>134704.21</v>
      </c>
      <c r="AF713" s="734"/>
      <c r="AG713" s="499"/>
      <c r="AI713" s="499"/>
      <c r="AN713" s="499" t="s">
        <v>887</v>
      </c>
      <c r="AO713" s="764"/>
      <c r="AP713" s="764"/>
      <c r="AQ713" s="717"/>
      <c r="AR713" s="717"/>
      <c r="AS713" s="717"/>
      <c r="AT713" s="717"/>
      <c r="AU713" s="717"/>
      <c r="AV713" s="499"/>
      <c r="AX713" s="499"/>
    </row>
    <row r="714" spans="1:50" s="472" customFormat="1" ht="34.5" x14ac:dyDescent="0.25">
      <c r="A714" s="500" t="s">
        <v>1439</v>
      </c>
      <c r="B714" s="586" t="s">
        <v>2678</v>
      </c>
      <c r="C714" s="1353" t="s">
        <v>2679</v>
      </c>
      <c r="D714" s="1353"/>
      <c r="E714" s="1353"/>
      <c r="F714" s="501" t="s">
        <v>2531</v>
      </c>
      <c r="G714" s="502">
        <v>614.32000000000005</v>
      </c>
      <c r="H714" s="503">
        <v>-1</v>
      </c>
      <c r="I714" s="750">
        <v>-614.32000000000005</v>
      </c>
      <c r="J714" s="545">
        <v>19.29</v>
      </c>
      <c r="K714" s="502"/>
      <c r="L714" s="542">
        <v>-11850.23</v>
      </c>
      <c r="M714" s="750">
        <v>10.92</v>
      </c>
      <c r="N714" s="543">
        <v>-129404.51</v>
      </c>
      <c r="AF714" s="734"/>
      <c r="AG714" s="499"/>
      <c r="AI714" s="499" t="s">
        <v>2679</v>
      </c>
      <c r="AN714" s="499"/>
      <c r="AO714" s="764"/>
      <c r="AP714" s="764"/>
      <c r="AQ714" s="717"/>
      <c r="AR714" s="717"/>
      <c r="AS714" s="717"/>
      <c r="AT714" s="717"/>
      <c r="AU714" s="717"/>
      <c r="AV714" s="499"/>
      <c r="AX714" s="499"/>
    </row>
    <row r="715" spans="1:50" s="472" customFormat="1" ht="15" x14ac:dyDescent="0.25">
      <c r="A715" s="544"/>
      <c r="B715" s="585"/>
      <c r="C715" s="1353" t="s">
        <v>887</v>
      </c>
      <c r="D715" s="1353"/>
      <c r="E715" s="1353"/>
      <c r="F715" s="501"/>
      <c r="G715" s="502"/>
      <c r="H715" s="502"/>
      <c r="I715" s="502"/>
      <c r="J715" s="505"/>
      <c r="K715" s="502"/>
      <c r="L715" s="542">
        <v>-11850.23</v>
      </c>
      <c r="M715" s="581"/>
      <c r="N715" s="543">
        <v>-129404.51</v>
      </c>
      <c r="AF715" s="734"/>
      <c r="AG715" s="499"/>
      <c r="AI715" s="499"/>
      <c r="AN715" s="499" t="s">
        <v>887</v>
      </c>
      <c r="AO715" s="764"/>
      <c r="AP715" s="764"/>
      <c r="AQ715" s="717"/>
      <c r="AR715" s="717"/>
      <c r="AS715" s="717"/>
      <c r="AT715" s="717"/>
      <c r="AU715" s="717"/>
      <c r="AV715" s="499"/>
      <c r="AX715" s="499"/>
    </row>
    <row r="716" spans="1:50" s="472" customFormat="1" ht="15" x14ac:dyDescent="0.25">
      <c r="A716" s="1347" t="s">
        <v>2680</v>
      </c>
      <c r="B716" s="1348"/>
      <c r="C716" s="1348"/>
      <c r="D716" s="1348"/>
      <c r="E716" s="1348"/>
      <c r="F716" s="1348"/>
      <c r="G716" s="1348"/>
      <c r="H716" s="1348"/>
      <c r="I716" s="1348"/>
      <c r="J716" s="1348"/>
      <c r="K716" s="1348"/>
      <c r="L716" s="1348"/>
      <c r="M716" s="1348"/>
      <c r="N716" s="1349"/>
      <c r="AF716" s="734"/>
      <c r="AG716" s="499" t="s">
        <v>2680</v>
      </c>
      <c r="AI716" s="499"/>
      <c r="AN716" s="499"/>
      <c r="AO716" s="764"/>
      <c r="AP716" s="764"/>
      <c r="AQ716" s="717"/>
      <c r="AR716" s="717"/>
      <c r="AS716" s="717"/>
      <c r="AT716" s="717"/>
      <c r="AU716" s="717"/>
      <c r="AV716" s="499"/>
      <c r="AX716" s="499"/>
    </row>
    <row r="717" spans="1:50" s="472" customFormat="1" ht="34.5" x14ac:dyDescent="0.25">
      <c r="A717" s="500" t="s">
        <v>1442</v>
      </c>
      <c r="B717" s="586" t="s">
        <v>2681</v>
      </c>
      <c r="C717" s="1353" t="s">
        <v>2682</v>
      </c>
      <c r="D717" s="1353"/>
      <c r="E717" s="1353"/>
      <c r="F717" s="501" t="s">
        <v>2531</v>
      </c>
      <c r="G717" s="502">
        <v>498.899</v>
      </c>
      <c r="H717" s="503">
        <v>1</v>
      </c>
      <c r="I717" s="749">
        <v>498.899</v>
      </c>
      <c r="J717" s="545">
        <v>49.8</v>
      </c>
      <c r="K717" s="502"/>
      <c r="L717" s="542">
        <v>24845.17</v>
      </c>
      <c r="M717" s="750">
        <v>7.72</v>
      </c>
      <c r="N717" s="543">
        <v>191804.71</v>
      </c>
      <c r="AF717" s="734"/>
      <c r="AG717" s="499"/>
      <c r="AI717" s="499" t="s">
        <v>2682</v>
      </c>
      <c r="AN717" s="499"/>
      <c r="AO717" s="764"/>
      <c r="AP717" s="764"/>
      <c r="AQ717" s="717"/>
      <c r="AR717" s="717"/>
      <c r="AS717" s="717"/>
      <c r="AT717" s="717"/>
      <c r="AU717" s="717"/>
      <c r="AV717" s="499"/>
      <c r="AX717" s="499"/>
    </row>
    <row r="718" spans="1:50" s="472" customFormat="1" ht="15" x14ac:dyDescent="0.25">
      <c r="A718" s="544"/>
      <c r="B718" s="585"/>
      <c r="C718" s="1353" t="s">
        <v>887</v>
      </c>
      <c r="D718" s="1353"/>
      <c r="E718" s="1353"/>
      <c r="F718" s="501"/>
      <c r="G718" s="502"/>
      <c r="H718" s="502"/>
      <c r="I718" s="502"/>
      <c r="J718" s="505"/>
      <c r="K718" s="502"/>
      <c r="L718" s="542">
        <v>24845.17</v>
      </c>
      <c r="M718" s="581"/>
      <c r="N718" s="543">
        <v>191804.71</v>
      </c>
      <c r="AF718" s="734"/>
      <c r="AG718" s="499"/>
      <c r="AI718" s="499"/>
      <c r="AN718" s="499" t="s">
        <v>887</v>
      </c>
      <c r="AO718" s="764"/>
      <c r="AP718" s="764"/>
      <c r="AQ718" s="717"/>
      <c r="AR718" s="717"/>
      <c r="AS718" s="717"/>
      <c r="AT718" s="717"/>
      <c r="AU718" s="717"/>
      <c r="AV718" s="499"/>
      <c r="AX718" s="499"/>
    </row>
    <row r="719" spans="1:50" s="472" customFormat="1" ht="34.5" x14ac:dyDescent="0.25">
      <c r="A719" s="500" t="s">
        <v>1444</v>
      </c>
      <c r="B719" s="586" t="s">
        <v>2683</v>
      </c>
      <c r="C719" s="1353" t="s">
        <v>2684</v>
      </c>
      <c r="D719" s="1353"/>
      <c r="E719" s="1353"/>
      <c r="F719" s="501" t="s">
        <v>2531</v>
      </c>
      <c r="G719" s="502">
        <v>498.899</v>
      </c>
      <c r="H719" s="503">
        <v>-1</v>
      </c>
      <c r="I719" s="749">
        <v>-498.899</v>
      </c>
      <c r="J719" s="545">
        <v>18.16</v>
      </c>
      <c r="K719" s="502"/>
      <c r="L719" s="542">
        <v>-9060.01</v>
      </c>
      <c r="M719" s="750">
        <v>7.72</v>
      </c>
      <c r="N719" s="543">
        <v>-69943.28</v>
      </c>
      <c r="AF719" s="734"/>
      <c r="AG719" s="499"/>
      <c r="AI719" s="499" t="s">
        <v>2684</v>
      </c>
      <c r="AN719" s="499"/>
      <c r="AO719" s="764"/>
      <c r="AP719" s="764"/>
      <c r="AQ719" s="717"/>
      <c r="AR719" s="717"/>
      <c r="AS719" s="717"/>
      <c r="AT719" s="717"/>
      <c r="AU719" s="717"/>
      <c r="AV719" s="499"/>
      <c r="AX719" s="499"/>
    </row>
    <row r="720" spans="1:50" s="472" customFormat="1" ht="15" x14ac:dyDescent="0.25">
      <c r="A720" s="544"/>
      <c r="B720" s="585"/>
      <c r="C720" s="1353" t="s">
        <v>887</v>
      </c>
      <c r="D720" s="1353"/>
      <c r="E720" s="1353"/>
      <c r="F720" s="501"/>
      <c r="G720" s="502"/>
      <c r="H720" s="502"/>
      <c r="I720" s="502"/>
      <c r="J720" s="505"/>
      <c r="K720" s="502"/>
      <c r="L720" s="542">
        <v>-9060.01</v>
      </c>
      <c r="M720" s="581"/>
      <c r="N720" s="543">
        <v>-69943.28</v>
      </c>
      <c r="AF720" s="734"/>
      <c r="AG720" s="499"/>
      <c r="AI720" s="499"/>
      <c r="AN720" s="499" t="s">
        <v>887</v>
      </c>
      <c r="AO720" s="764"/>
      <c r="AP720" s="764"/>
      <c r="AQ720" s="717"/>
      <c r="AR720" s="717"/>
      <c r="AS720" s="717"/>
      <c r="AT720" s="717"/>
      <c r="AU720" s="717"/>
      <c r="AV720" s="499"/>
      <c r="AX720" s="499"/>
    </row>
    <row r="721" spans="1:53" s="472" customFormat="1" ht="15" x14ac:dyDescent="0.25">
      <c r="A721" s="1347" t="s">
        <v>2685</v>
      </c>
      <c r="B721" s="1348"/>
      <c r="C721" s="1348"/>
      <c r="D721" s="1348"/>
      <c r="E721" s="1348"/>
      <c r="F721" s="1348"/>
      <c r="G721" s="1348"/>
      <c r="H721" s="1348"/>
      <c r="I721" s="1348"/>
      <c r="J721" s="1348"/>
      <c r="K721" s="1348"/>
      <c r="L721" s="1348"/>
      <c r="M721" s="1348"/>
      <c r="N721" s="1349"/>
      <c r="AF721" s="734"/>
      <c r="AG721" s="499" t="s">
        <v>2685</v>
      </c>
      <c r="AI721" s="499"/>
      <c r="AN721" s="499"/>
      <c r="AO721" s="764"/>
      <c r="AP721" s="764"/>
      <c r="AQ721" s="717"/>
      <c r="AR721" s="717"/>
      <c r="AS721" s="717"/>
      <c r="AT721" s="717"/>
      <c r="AU721" s="717"/>
      <c r="AV721" s="499"/>
      <c r="AX721" s="499"/>
    </row>
    <row r="722" spans="1:53" s="472" customFormat="1" ht="34.5" x14ac:dyDescent="0.25">
      <c r="A722" s="500" t="s">
        <v>1445</v>
      </c>
      <c r="B722" s="586" t="s">
        <v>2681</v>
      </c>
      <c r="C722" s="1353" t="s">
        <v>2682</v>
      </c>
      <c r="D722" s="1353"/>
      <c r="E722" s="1353"/>
      <c r="F722" s="501" t="s">
        <v>2531</v>
      </c>
      <c r="G722" s="502">
        <v>9.5709999999999997</v>
      </c>
      <c r="H722" s="503">
        <v>1</v>
      </c>
      <c r="I722" s="749">
        <v>9.5709999999999997</v>
      </c>
      <c r="J722" s="545">
        <v>49.8</v>
      </c>
      <c r="K722" s="502"/>
      <c r="L722" s="545">
        <v>476.64</v>
      </c>
      <c r="M722" s="750">
        <v>7.72</v>
      </c>
      <c r="N722" s="543">
        <v>3679.66</v>
      </c>
      <c r="AF722" s="734"/>
      <c r="AG722" s="499"/>
      <c r="AI722" s="499" t="s">
        <v>2682</v>
      </c>
      <c r="AN722" s="499"/>
      <c r="AO722" s="764"/>
      <c r="AP722" s="764"/>
      <c r="AQ722" s="717"/>
      <c r="AR722" s="717"/>
      <c r="AS722" s="717"/>
      <c r="AT722" s="717"/>
      <c r="AU722" s="717"/>
      <c r="AV722" s="499"/>
      <c r="AX722" s="499"/>
    </row>
    <row r="723" spans="1:53" s="472" customFormat="1" ht="15" x14ac:dyDescent="0.25">
      <c r="A723" s="544"/>
      <c r="B723" s="585"/>
      <c r="C723" s="1353" t="s">
        <v>887</v>
      </c>
      <c r="D723" s="1353"/>
      <c r="E723" s="1353"/>
      <c r="F723" s="501"/>
      <c r="G723" s="502"/>
      <c r="H723" s="502"/>
      <c r="I723" s="502"/>
      <c r="J723" s="505"/>
      <c r="K723" s="502"/>
      <c r="L723" s="545">
        <v>476.64</v>
      </c>
      <c r="M723" s="581"/>
      <c r="N723" s="543">
        <v>3679.66</v>
      </c>
      <c r="AF723" s="734"/>
      <c r="AG723" s="499"/>
      <c r="AI723" s="499"/>
      <c r="AN723" s="499" t="s">
        <v>887</v>
      </c>
      <c r="AO723" s="764"/>
      <c r="AP723" s="764"/>
      <c r="AQ723" s="717"/>
      <c r="AR723" s="717"/>
      <c r="AS723" s="717"/>
      <c r="AT723" s="717"/>
      <c r="AU723" s="717"/>
      <c r="AV723" s="499"/>
      <c r="AX723" s="499"/>
    </row>
    <row r="724" spans="1:53" s="472" customFormat="1" ht="34.5" x14ac:dyDescent="0.25">
      <c r="A724" s="500" t="s">
        <v>1446</v>
      </c>
      <c r="B724" s="586" t="s">
        <v>2683</v>
      </c>
      <c r="C724" s="1353" t="s">
        <v>2684</v>
      </c>
      <c r="D724" s="1353"/>
      <c r="E724" s="1353"/>
      <c r="F724" s="501" t="s">
        <v>2531</v>
      </c>
      <c r="G724" s="502">
        <v>9.5709999999999997</v>
      </c>
      <c r="H724" s="503">
        <v>-1</v>
      </c>
      <c r="I724" s="749">
        <v>-9.5709999999999997</v>
      </c>
      <c r="J724" s="545">
        <v>18.16</v>
      </c>
      <c r="K724" s="502"/>
      <c r="L724" s="545">
        <v>-173.81</v>
      </c>
      <c r="M724" s="750">
        <v>7.72</v>
      </c>
      <c r="N724" s="543">
        <v>-1341.81</v>
      </c>
      <c r="AF724" s="734"/>
      <c r="AG724" s="499"/>
      <c r="AI724" s="499" t="s">
        <v>2684</v>
      </c>
      <c r="AN724" s="499"/>
      <c r="AO724" s="764"/>
      <c r="AP724" s="764"/>
      <c r="AQ724" s="717"/>
      <c r="AR724" s="717"/>
      <c r="AS724" s="717"/>
      <c r="AT724" s="717"/>
      <c r="AU724" s="717"/>
      <c r="AV724" s="499"/>
      <c r="AX724" s="499"/>
    </row>
    <row r="725" spans="1:53" s="472" customFormat="1" ht="15" x14ac:dyDescent="0.25">
      <c r="A725" s="544"/>
      <c r="B725" s="585"/>
      <c r="C725" s="1353" t="s">
        <v>887</v>
      </c>
      <c r="D725" s="1353"/>
      <c r="E725" s="1353"/>
      <c r="F725" s="501"/>
      <c r="G725" s="502"/>
      <c r="H725" s="502"/>
      <c r="I725" s="502"/>
      <c r="J725" s="505"/>
      <c r="K725" s="502"/>
      <c r="L725" s="545">
        <v>-173.81</v>
      </c>
      <c r="M725" s="581"/>
      <c r="N725" s="543">
        <v>-1341.81</v>
      </c>
      <c r="AF725" s="734"/>
      <c r="AG725" s="499"/>
      <c r="AI725" s="499"/>
      <c r="AN725" s="499" t="s">
        <v>887</v>
      </c>
      <c r="AO725" s="764"/>
      <c r="AP725" s="764"/>
      <c r="AQ725" s="717"/>
      <c r="AR725" s="717"/>
      <c r="AS725" s="717"/>
      <c r="AT725" s="717"/>
      <c r="AU725" s="717"/>
      <c r="AV725" s="499"/>
      <c r="AX725" s="499"/>
    </row>
    <row r="726" spans="1:53" s="472" customFormat="1" ht="15" x14ac:dyDescent="0.25">
      <c r="A726" s="548"/>
      <c r="B726" s="549"/>
      <c r="C726" s="549"/>
      <c r="D726" s="549"/>
      <c r="E726" s="549"/>
      <c r="F726" s="550"/>
      <c r="G726" s="550"/>
      <c r="H726" s="550"/>
      <c r="I726" s="550"/>
      <c r="J726" s="551"/>
      <c r="K726" s="550"/>
      <c r="L726" s="551"/>
      <c r="M726" s="582"/>
      <c r="N726" s="551"/>
      <c r="AF726" s="734"/>
      <c r="AG726" s="499"/>
      <c r="AI726" s="499"/>
      <c r="AN726" s="499"/>
      <c r="AO726" s="764"/>
      <c r="AP726" s="764"/>
      <c r="AQ726" s="717"/>
      <c r="AR726" s="717"/>
      <c r="AS726" s="717"/>
      <c r="AT726" s="717"/>
      <c r="AU726" s="717"/>
      <c r="AV726" s="499"/>
      <c r="AX726" s="499"/>
    </row>
    <row r="727" spans="1:53" s="472" customFormat="1" ht="15" x14ac:dyDescent="0.25">
      <c r="A727" s="797"/>
      <c r="B727" s="798"/>
      <c r="C727" s="1353" t="s">
        <v>2686</v>
      </c>
      <c r="D727" s="1353"/>
      <c r="E727" s="1353"/>
      <c r="F727" s="1353"/>
      <c r="G727" s="1353"/>
      <c r="H727" s="1353"/>
      <c r="I727" s="1353"/>
      <c r="J727" s="1353"/>
      <c r="K727" s="1353"/>
      <c r="L727" s="799"/>
      <c r="M727" s="800"/>
      <c r="N727" s="801"/>
      <c r="AF727" s="734"/>
      <c r="AG727" s="499"/>
      <c r="AI727" s="499"/>
      <c r="AN727" s="499"/>
      <c r="AO727" s="764"/>
      <c r="AP727" s="764"/>
      <c r="AQ727" s="717"/>
      <c r="AR727" s="717"/>
      <c r="AS727" s="717"/>
      <c r="AT727" s="717"/>
      <c r="AU727" s="717"/>
      <c r="AV727" s="499" t="s">
        <v>2686</v>
      </c>
      <c r="AX727" s="499"/>
    </row>
    <row r="728" spans="1:53" s="472" customFormat="1" ht="15" x14ac:dyDescent="0.25">
      <c r="A728" s="541"/>
      <c r="B728" s="508"/>
      <c r="C728" s="1300" t="s">
        <v>905</v>
      </c>
      <c r="D728" s="1300"/>
      <c r="E728" s="1300"/>
      <c r="F728" s="1300"/>
      <c r="G728" s="1300"/>
      <c r="H728" s="1300"/>
      <c r="I728" s="1300"/>
      <c r="J728" s="1300"/>
      <c r="K728" s="1300"/>
      <c r="L728" s="802">
        <v>16573.310000000001</v>
      </c>
      <c r="M728" s="803"/>
      <c r="N728" s="554">
        <v>129498.98</v>
      </c>
      <c r="AF728" s="734"/>
      <c r="AG728" s="499"/>
      <c r="AI728" s="499"/>
      <c r="AN728" s="499"/>
      <c r="AO728" s="764"/>
      <c r="AP728" s="764"/>
      <c r="AQ728" s="717"/>
      <c r="AR728" s="717"/>
      <c r="AS728" s="717"/>
      <c r="AT728" s="717"/>
      <c r="AU728" s="717"/>
      <c r="AV728" s="499"/>
      <c r="AW728" s="509" t="s">
        <v>905</v>
      </c>
      <c r="AX728" s="499"/>
    </row>
    <row r="729" spans="1:53" s="472" customFormat="1" ht="15" x14ac:dyDescent="0.25">
      <c r="A729" s="541"/>
      <c r="B729" s="508"/>
      <c r="C729" s="1300" t="s">
        <v>906</v>
      </c>
      <c r="D729" s="1300"/>
      <c r="E729" s="1300"/>
      <c r="F729" s="1300"/>
      <c r="G729" s="1300"/>
      <c r="H729" s="1300"/>
      <c r="I729" s="1300"/>
      <c r="J729" s="1300"/>
      <c r="K729" s="1300"/>
      <c r="L729" s="804"/>
      <c r="M729" s="803"/>
      <c r="N729" s="555"/>
      <c r="AF729" s="734"/>
      <c r="AG729" s="499"/>
      <c r="AI729" s="499"/>
      <c r="AN729" s="499"/>
      <c r="AO729" s="764"/>
      <c r="AP729" s="764"/>
      <c r="AQ729" s="717"/>
      <c r="AR729" s="717"/>
      <c r="AS729" s="717"/>
      <c r="AT729" s="717"/>
      <c r="AU729" s="717"/>
      <c r="AV729" s="499"/>
      <c r="AW729" s="509" t="s">
        <v>906</v>
      </c>
      <c r="AX729" s="499"/>
    </row>
    <row r="730" spans="1:53" s="472" customFormat="1" ht="15" x14ac:dyDescent="0.25">
      <c r="A730" s="541"/>
      <c r="B730" s="508"/>
      <c r="C730" s="1300" t="s">
        <v>911</v>
      </c>
      <c r="D730" s="1300"/>
      <c r="E730" s="1300"/>
      <c r="F730" s="1300"/>
      <c r="G730" s="1300"/>
      <c r="H730" s="1300"/>
      <c r="I730" s="1300"/>
      <c r="J730" s="1300"/>
      <c r="K730" s="1300"/>
      <c r="L730" s="802">
        <v>16573.310000000001</v>
      </c>
      <c r="M730" s="803"/>
      <c r="N730" s="554">
        <v>129498.98</v>
      </c>
      <c r="AF730" s="734"/>
      <c r="AG730" s="499"/>
      <c r="AI730" s="499"/>
      <c r="AN730" s="499"/>
      <c r="AO730" s="764"/>
      <c r="AP730" s="764"/>
      <c r="AQ730" s="717"/>
      <c r="AR730" s="717"/>
      <c r="AS730" s="717"/>
      <c r="AT730" s="717"/>
      <c r="AU730" s="717"/>
      <c r="AV730" s="499"/>
      <c r="AW730" s="509" t="s">
        <v>911</v>
      </c>
      <c r="AX730" s="499"/>
    </row>
    <row r="731" spans="1:53" s="472" customFormat="1" ht="15" x14ac:dyDescent="0.25">
      <c r="A731" s="541"/>
      <c r="B731" s="508"/>
      <c r="C731" s="1300" t="s">
        <v>912</v>
      </c>
      <c r="D731" s="1300"/>
      <c r="E731" s="1300"/>
      <c r="F731" s="1300"/>
      <c r="G731" s="1300"/>
      <c r="H731" s="1300"/>
      <c r="I731" s="1300"/>
      <c r="J731" s="1300"/>
      <c r="K731" s="1300"/>
      <c r="L731" s="802">
        <v>16573.310000000001</v>
      </c>
      <c r="M731" s="803"/>
      <c r="N731" s="554">
        <v>129498.98</v>
      </c>
      <c r="AF731" s="734"/>
      <c r="AG731" s="499"/>
      <c r="AI731" s="499"/>
      <c r="AN731" s="499"/>
      <c r="AO731" s="764"/>
      <c r="AP731" s="764"/>
      <c r="AQ731" s="717"/>
      <c r="AR731" s="717"/>
      <c r="AS731" s="717"/>
      <c r="AT731" s="717"/>
      <c r="AU731" s="717"/>
      <c r="AV731" s="499"/>
      <c r="AW731" s="509" t="s">
        <v>912</v>
      </c>
      <c r="AX731" s="499"/>
    </row>
    <row r="732" spans="1:53" s="472" customFormat="1" ht="15" x14ac:dyDescent="0.25">
      <c r="A732" s="541"/>
      <c r="B732" s="508"/>
      <c r="C732" s="1300" t="s">
        <v>921</v>
      </c>
      <c r="D732" s="1300"/>
      <c r="E732" s="1300"/>
      <c r="F732" s="1300"/>
      <c r="G732" s="1300"/>
      <c r="H732" s="1300"/>
      <c r="I732" s="1300"/>
      <c r="J732" s="1300"/>
      <c r="K732" s="1300"/>
      <c r="L732" s="802">
        <v>16573.310000000001</v>
      </c>
      <c r="M732" s="803"/>
      <c r="N732" s="554">
        <v>129498.98</v>
      </c>
      <c r="AF732" s="734"/>
      <c r="AG732" s="499"/>
      <c r="AI732" s="499"/>
      <c r="AN732" s="499"/>
      <c r="AO732" s="764"/>
      <c r="AP732" s="764"/>
      <c r="AQ732" s="717"/>
      <c r="AR732" s="717"/>
      <c r="AS732" s="717"/>
      <c r="AT732" s="717"/>
      <c r="AU732" s="717"/>
      <c r="AV732" s="499"/>
      <c r="AW732" s="509" t="s">
        <v>921</v>
      </c>
      <c r="AX732" s="499"/>
    </row>
    <row r="733" spans="1:53" s="472" customFormat="1" ht="15" x14ac:dyDescent="0.25">
      <c r="A733" s="541"/>
      <c r="B733" s="552"/>
      <c r="C733" s="1360" t="s">
        <v>2687</v>
      </c>
      <c r="D733" s="1360"/>
      <c r="E733" s="1360"/>
      <c r="F733" s="1360"/>
      <c r="G733" s="1360"/>
      <c r="H733" s="1360"/>
      <c r="I733" s="1360"/>
      <c r="J733" s="1360"/>
      <c r="K733" s="1360"/>
      <c r="L733" s="562">
        <v>16573.310000000001</v>
      </c>
      <c r="M733" s="806"/>
      <c r="N733" s="556">
        <v>129498.98</v>
      </c>
      <c r="AF733" s="734"/>
      <c r="AG733" s="499"/>
      <c r="AI733" s="499"/>
      <c r="AN733" s="499"/>
      <c r="AO733" s="764"/>
      <c r="AP733" s="764"/>
      <c r="AQ733" s="717"/>
      <c r="AR733" s="717"/>
      <c r="AS733" s="717"/>
      <c r="AT733" s="717"/>
      <c r="AU733" s="717"/>
      <c r="AV733" s="499"/>
      <c r="AX733" s="499" t="s">
        <v>2687</v>
      </c>
    </row>
    <row r="734" spans="1:53" s="472" customFormat="1" ht="11.25" hidden="1" customHeight="1" x14ac:dyDescent="0.25">
      <c r="B734" s="811"/>
      <c r="C734" s="811"/>
      <c r="D734" s="811"/>
      <c r="E734" s="811"/>
      <c r="F734" s="811"/>
      <c r="G734" s="811"/>
      <c r="H734" s="811"/>
      <c r="I734" s="811"/>
      <c r="J734" s="811"/>
      <c r="K734" s="811"/>
      <c r="L734" s="812"/>
      <c r="M734" s="812"/>
      <c r="N734" s="812"/>
      <c r="R734" s="813"/>
    </row>
    <row r="735" spans="1:53" s="472" customFormat="1" ht="15" x14ac:dyDescent="0.25">
      <c r="A735" s="797"/>
      <c r="B735" s="798"/>
      <c r="C735" s="1353" t="s">
        <v>936</v>
      </c>
      <c r="D735" s="1353"/>
      <c r="E735" s="1353"/>
      <c r="F735" s="1353"/>
      <c r="G735" s="1353"/>
      <c r="H735" s="1353"/>
      <c r="I735" s="1353"/>
      <c r="J735" s="1353"/>
      <c r="K735" s="1353"/>
      <c r="L735" s="799"/>
      <c r="M735" s="800"/>
      <c r="N735" s="801"/>
      <c r="AZ735" s="499" t="s">
        <v>936</v>
      </c>
    </row>
    <row r="736" spans="1:53" s="472" customFormat="1" ht="15" x14ac:dyDescent="0.25">
      <c r="A736" s="541"/>
      <c r="B736" s="508"/>
      <c r="C736" s="1300" t="s">
        <v>905</v>
      </c>
      <c r="D736" s="1300"/>
      <c r="E736" s="1300"/>
      <c r="F736" s="1300"/>
      <c r="G736" s="1300"/>
      <c r="H736" s="1300"/>
      <c r="I736" s="1300"/>
      <c r="J736" s="1300"/>
      <c r="K736" s="1300"/>
      <c r="L736" s="802">
        <v>5824679.2199999997</v>
      </c>
      <c r="M736" s="803"/>
      <c r="N736" s="554">
        <v>61202102.979999997</v>
      </c>
      <c r="AZ736" s="499"/>
      <c r="BA736" s="509" t="s">
        <v>905</v>
      </c>
    </row>
    <row r="737" spans="1:53" s="472" customFormat="1" ht="15" x14ac:dyDescent="0.25">
      <c r="A737" s="541"/>
      <c r="B737" s="508"/>
      <c r="C737" s="1300" t="s">
        <v>906</v>
      </c>
      <c r="D737" s="1300"/>
      <c r="E737" s="1300"/>
      <c r="F737" s="1300"/>
      <c r="G737" s="1300"/>
      <c r="H737" s="1300"/>
      <c r="I737" s="1300"/>
      <c r="J737" s="1300"/>
      <c r="K737" s="1300"/>
      <c r="L737" s="804"/>
      <c r="M737" s="803"/>
      <c r="N737" s="555"/>
      <c r="AZ737" s="499"/>
      <c r="BA737" s="509" t="s">
        <v>906</v>
      </c>
    </row>
    <row r="738" spans="1:53" s="472" customFormat="1" ht="15" x14ac:dyDescent="0.25">
      <c r="A738" s="541"/>
      <c r="B738" s="508"/>
      <c r="C738" s="1300" t="s">
        <v>907</v>
      </c>
      <c r="D738" s="1300"/>
      <c r="E738" s="1300"/>
      <c r="F738" s="1300"/>
      <c r="G738" s="1300"/>
      <c r="H738" s="1300"/>
      <c r="I738" s="1300"/>
      <c r="J738" s="1300"/>
      <c r="K738" s="1300"/>
      <c r="L738" s="802">
        <v>290727.98</v>
      </c>
      <c r="M738" s="803"/>
      <c r="N738" s="554">
        <v>7942688.4100000001</v>
      </c>
      <c r="AZ738" s="499"/>
      <c r="BA738" s="509" t="s">
        <v>907</v>
      </c>
    </row>
    <row r="739" spans="1:53" s="472" customFormat="1" ht="15" x14ac:dyDescent="0.25">
      <c r="A739" s="541"/>
      <c r="B739" s="508"/>
      <c r="C739" s="1300" t="s">
        <v>908</v>
      </c>
      <c r="D739" s="1300"/>
      <c r="E739" s="1300"/>
      <c r="F739" s="1300"/>
      <c r="G739" s="1300"/>
      <c r="H739" s="1300"/>
      <c r="I739" s="1300"/>
      <c r="J739" s="1300"/>
      <c r="K739" s="1300"/>
      <c r="L739" s="802">
        <v>3286668.31</v>
      </c>
      <c r="M739" s="803"/>
      <c r="N739" s="554">
        <v>35890417.960000001</v>
      </c>
      <c r="AZ739" s="499"/>
      <c r="BA739" s="509" t="s">
        <v>908</v>
      </c>
    </row>
    <row r="740" spans="1:53" s="472" customFormat="1" ht="15" x14ac:dyDescent="0.25">
      <c r="A740" s="541"/>
      <c r="B740" s="508"/>
      <c r="C740" s="1300" t="s">
        <v>2593</v>
      </c>
      <c r="D740" s="1300"/>
      <c r="E740" s="1300"/>
      <c r="F740" s="1300"/>
      <c r="G740" s="1300"/>
      <c r="H740" s="1300"/>
      <c r="I740" s="1300"/>
      <c r="J740" s="1300"/>
      <c r="K740" s="1300"/>
      <c r="L740" s="802">
        <v>146942.04</v>
      </c>
      <c r="M740" s="803"/>
      <c r="N740" s="554">
        <v>4014456.54</v>
      </c>
      <c r="AZ740" s="499"/>
      <c r="BA740" s="509" t="s">
        <v>2593</v>
      </c>
    </row>
    <row r="741" spans="1:53" s="472" customFormat="1" ht="15" x14ac:dyDescent="0.25">
      <c r="A741" s="541"/>
      <c r="B741" s="508"/>
      <c r="C741" s="1300" t="s">
        <v>910</v>
      </c>
      <c r="D741" s="1300"/>
      <c r="E741" s="1300"/>
      <c r="F741" s="1300"/>
      <c r="G741" s="1300"/>
      <c r="H741" s="1300"/>
      <c r="I741" s="1300"/>
      <c r="J741" s="1300"/>
      <c r="K741" s="1300"/>
      <c r="L741" s="802">
        <v>2224953.56</v>
      </c>
      <c r="M741" s="803"/>
      <c r="N741" s="554">
        <v>17176641.449999999</v>
      </c>
      <c r="AZ741" s="499"/>
      <c r="BA741" s="509" t="s">
        <v>910</v>
      </c>
    </row>
    <row r="742" spans="1:53" s="472" customFormat="1" ht="15" x14ac:dyDescent="0.25">
      <c r="A742" s="541"/>
      <c r="B742" s="508"/>
      <c r="C742" s="1300" t="s">
        <v>911</v>
      </c>
      <c r="D742" s="1300"/>
      <c r="E742" s="1300"/>
      <c r="F742" s="1300"/>
      <c r="G742" s="1300"/>
      <c r="H742" s="1300"/>
      <c r="I742" s="1300"/>
      <c r="J742" s="1300"/>
      <c r="K742" s="1300"/>
      <c r="L742" s="802">
        <v>22329.37</v>
      </c>
      <c r="M742" s="803"/>
      <c r="N742" s="554">
        <v>192355.16</v>
      </c>
      <c r="AZ742" s="499"/>
      <c r="BA742" s="509" t="s">
        <v>911</v>
      </c>
    </row>
    <row r="743" spans="1:53" s="472" customFormat="1" ht="15" x14ac:dyDescent="0.25">
      <c r="A743" s="541"/>
      <c r="B743" s="508"/>
      <c r="C743" s="1300" t="s">
        <v>912</v>
      </c>
      <c r="D743" s="1300"/>
      <c r="E743" s="1300"/>
      <c r="F743" s="1300"/>
      <c r="G743" s="1300"/>
      <c r="H743" s="1300"/>
      <c r="I743" s="1300"/>
      <c r="J743" s="1300"/>
      <c r="K743" s="1300"/>
      <c r="L743" s="802">
        <v>6482874.7800000003</v>
      </c>
      <c r="M743" s="803"/>
      <c r="N743" s="554">
        <v>79184005.049999997</v>
      </c>
      <c r="AZ743" s="499"/>
      <c r="BA743" s="509" t="s">
        <v>912</v>
      </c>
    </row>
    <row r="744" spans="1:53" s="472" customFormat="1" ht="15" x14ac:dyDescent="0.25">
      <c r="A744" s="541"/>
      <c r="B744" s="508"/>
      <c r="C744" s="1300" t="s">
        <v>913</v>
      </c>
      <c r="D744" s="1300"/>
      <c r="E744" s="1300"/>
      <c r="F744" s="1300"/>
      <c r="G744" s="1300"/>
      <c r="H744" s="1300"/>
      <c r="I744" s="1300"/>
      <c r="J744" s="1300"/>
      <c r="K744" s="1300"/>
      <c r="L744" s="802">
        <v>6433591.7000000002</v>
      </c>
      <c r="M744" s="803"/>
      <c r="N744" s="554">
        <v>78684603.709999993</v>
      </c>
      <c r="AZ744" s="499"/>
      <c r="BA744" s="509" t="s">
        <v>913</v>
      </c>
    </row>
    <row r="745" spans="1:53" s="472" customFormat="1" ht="15" x14ac:dyDescent="0.25">
      <c r="A745" s="541"/>
      <c r="B745" s="508"/>
      <c r="C745" s="1300" t="s">
        <v>914</v>
      </c>
      <c r="D745" s="1300"/>
      <c r="E745" s="1300"/>
      <c r="F745" s="1300"/>
      <c r="G745" s="1300"/>
      <c r="H745" s="1300"/>
      <c r="I745" s="1300"/>
      <c r="J745" s="1300"/>
      <c r="K745" s="1300"/>
      <c r="L745" s="804"/>
      <c r="M745" s="803"/>
      <c r="N745" s="555"/>
      <c r="AZ745" s="499"/>
      <c r="BA745" s="509" t="s">
        <v>914</v>
      </c>
    </row>
    <row r="746" spans="1:53" s="472" customFormat="1" ht="15" x14ac:dyDescent="0.25">
      <c r="A746" s="541"/>
      <c r="B746" s="508"/>
      <c r="C746" s="1300" t="s">
        <v>915</v>
      </c>
      <c r="D746" s="1300"/>
      <c r="E746" s="1300"/>
      <c r="F746" s="1300"/>
      <c r="G746" s="1300"/>
      <c r="H746" s="1300"/>
      <c r="I746" s="1300"/>
      <c r="J746" s="1300"/>
      <c r="K746" s="1300"/>
      <c r="L746" s="802">
        <v>288625.14</v>
      </c>
      <c r="M746" s="803"/>
      <c r="N746" s="554">
        <v>7885238.8200000003</v>
      </c>
      <c r="AZ746" s="499"/>
      <c r="BA746" s="509" t="s">
        <v>915</v>
      </c>
    </row>
    <row r="747" spans="1:53" s="472" customFormat="1" ht="15" x14ac:dyDescent="0.25">
      <c r="A747" s="541"/>
      <c r="B747" s="508"/>
      <c r="C747" s="1300" t="s">
        <v>916</v>
      </c>
      <c r="D747" s="1300"/>
      <c r="E747" s="1300"/>
      <c r="F747" s="1300"/>
      <c r="G747" s="1300"/>
      <c r="H747" s="1300"/>
      <c r="I747" s="1300"/>
      <c r="J747" s="1300"/>
      <c r="K747" s="1300"/>
      <c r="L747" s="802">
        <v>3284799.31</v>
      </c>
      <c r="M747" s="803"/>
      <c r="N747" s="554">
        <v>35870008.479999997</v>
      </c>
      <c r="AZ747" s="499"/>
      <c r="BA747" s="509" t="s">
        <v>916</v>
      </c>
    </row>
    <row r="748" spans="1:53" s="472" customFormat="1" ht="15" x14ac:dyDescent="0.25">
      <c r="A748" s="541"/>
      <c r="B748" s="508"/>
      <c r="C748" s="1300" t="s">
        <v>2594</v>
      </c>
      <c r="D748" s="1300"/>
      <c r="E748" s="1300"/>
      <c r="F748" s="1300"/>
      <c r="G748" s="1300"/>
      <c r="H748" s="1300"/>
      <c r="I748" s="1300"/>
      <c r="J748" s="1300"/>
      <c r="K748" s="1300"/>
      <c r="L748" s="802">
        <v>146576.49</v>
      </c>
      <c r="M748" s="803"/>
      <c r="N748" s="554">
        <v>4004469.7</v>
      </c>
      <c r="AZ748" s="499"/>
      <c r="BA748" s="509" t="s">
        <v>2594</v>
      </c>
    </row>
    <row r="749" spans="1:53" s="472" customFormat="1" ht="15" x14ac:dyDescent="0.25">
      <c r="A749" s="541"/>
      <c r="B749" s="508"/>
      <c r="C749" s="1300" t="s">
        <v>918</v>
      </c>
      <c r="D749" s="1300"/>
      <c r="E749" s="1300"/>
      <c r="F749" s="1300"/>
      <c r="G749" s="1300"/>
      <c r="H749" s="1300"/>
      <c r="I749" s="1300"/>
      <c r="J749" s="1300"/>
      <c r="K749" s="1300"/>
      <c r="L749" s="802">
        <v>2204612.87</v>
      </c>
      <c r="M749" s="803"/>
      <c r="N749" s="554">
        <v>17019611.329999998</v>
      </c>
      <c r="AZ749" s="499"/>
      <c r="BA749" s="509" t="s">
        <v>918</v>
      </c>
    </row>
    <row r="750" spans="1:53" s="472" customFormat="1" ht="15" x14ac:dyDescent="0.25">
      <c r="A750" s="541"/>
      <c r="B750" s="508"/>
      <c r="C750" s="1300" t="s">
        <v>919</v>
      </c>
      <c r="D750" s="1300"/>
      <c r="E750" s="1300"/>
      <c r="F750" s="1300"/>
      <c r="G750" s="1300"/>
      <c r="H750" s="1300"/>
      <c r="I750" s="1300"/>
      <c r="J750" s="1300"/>
      <c r="K750" s="1300"/>
      <c r="L750" s="802">
        <v>457149.78</v>
      </c>
      <c r="M750" s="803"/>
      <c r="N750" s="554">
        <v>12489331.76</v>
      </c>
      <c r="AZ750" s="499"/>
      <c r="BA750" s="509" t="s">
        <v>919</v>
      </c>
    </row>
    <row r="751" spans="1:53" s="472" customFormat="1" ht="15" x14ac:dyDescent="0.25">
      <c r="A751" s="541"/>
      <c r="B751" s="508"/>
      <c r="C751" s="1300" t="s">
        <v>920</v>
      </c>
      <c r="D751" s="1300"/>
      <c r="E751" s="1300"/>
      <c r="F751" s="1300"/>
      <c r="G751" s="1300"/>
      <c r="H751" s="1300"/>
      <c r="I751" s="1300"/>
      <c r="J751" s="1300"/>
      <c r="K751" s="1300"/>
      <c r="L751" s="802">
        <v>198404.6</v>
      </c>
      <c r="M751" s="803"/>
      <c r="N751" s="554">
        <v>5420413.3200000003</v>
      </c>
      <c r="AZ751" s="499"/>
      <c r="BA751" s="509" t="s">
        <v>920</v>
      </c>
    </row>
    <row r="752" spans="1:53" s="472" customFormat="1" ht="15" x14ac:dyDescent="0.25">
      <c r="A752" s="541"/>
      <c r="B752" s="508"/>
      <c r="C752" s="1300" t="s">
        <v>921</v>
      </c>
      <c r="D752" s="1300"/>
      <c r="E752" s="1300"/>
      <c r="F752" s="1300"/>
      <c r="G752" s="1300"/>
      <c r="H752" s="1300"/>
      <c r="I752" s="1300"/>
      <c r="J752" s="1300"/>
      <c r="K752" s="1300"/>
      <c r="L752" s="802">
        <v>22329.37</v>
      </c>
      <c r="M752" s="803"/>
      <c r="N752" s="554">
        <v>192355.16</v>
      </c>
      <c r="AZ752" s="499"/>
      <c r="BA752" s="509" t="s">
        <v>921</v>
      </c>
    </row>
    <row r="753" spans="1:54" s="472" customFormat="1" ht="15" x14ac:dyDescent="0.25">
      <c r="A753" s="541"/>
      <c r="B753" s="508"/>
      <c r="C753" s="1300" t="s">
        <v>2595</v>
      </c>
      <c r="D753" s="1300"/>
      <c r="E753" s="1300"/>
      <c r="F753" s="1300"/>
      <c r="G753" s="1300"/>
      <c r="H753" s="1300"/>
      <c r="I753" s="1300"/>
      <c r="J753" s="1300"/>
      <c r="K753" s="1300"/>
      <c r="L753" s="802">
        <v>26953.71</v>
      </c>
      <c r="M753" s="803"/>
      <c r="N753" s="554">
        <v>307046.18</v>
      </c>
      <c r="AZ753" s="499"/>
      <c r="BA753" s="509" t="s">
        <v>2595</v>
      </c>
    </row>
    <row r="754" spans="1:54" s="472" customFormat="1" ht="15" x14ac:dyDescent="0.25">
      <c r="A754" s="541"/>
      <c r="B754" s="508"/>
      <c r="C754" s="1300" t="s">
        <v>914</v>
      </c>
      <c r="D754" s="1300"/>
      <c r="E754" s="1300"/>
      <c r="F754" s="1300"/>
      <c r="G754" s="1300"/>
      <c r="H754" s="1300"/>
      <c r="I754" s="1300"/>
      <c r="J754" s="1300"/>
      <c r="K754" s="1300"/>
      <c r="L754" s="804"/>
      <c r="M754" s="803"/>
      <c r="N754" s="555"/>
      <c r="AZ754" s="499"/>
      <c r="BA754" s="509" t="s">
        <v>914</v>
      </c>
    </row>
    <row r="755" spans="1:54" s="472" customFormat="1" ht="15" x14ac:dyDescent="0.25">
      <c r="A755" s="541"/>
      <c r="B755" s="508"/>
      <c r="C755" s="1300" t="s">
        <v>915</v>
      </c>
      <c r="D755" s="1300"/>
      <c r="E755" s="1300"/>
      <c r="F755" s="1300"/>
      <c r="G755" s="1300"/>
      <c r="H755" s="1300"/>
      <c r="I755" s="1300"/>
      <c r="J755" s="1300"/>
      <c r="K755" s="1300"/>
      <c r="L755" s="802">
        <v>2102.84</v>
      </c>
      <c r="M755" s="803"/>
      <c r="N755" s="554">
        <v>57449.59</v>
      </c>
      <c r="AZ755" s="499"/>
      <c r="BA755" s="509" t="s">
        <v>915</v>
      </c>
    </row>
    <row r="756" spans="1:54" s="472" customFormat="1" ht="15" x14ac:dyDescent="0.25">
      <c r="A756" s="541"/>
      <c r="B756" s="508"/>
      <c r="C756" s="1300" t="s">
        <v>916</v>
      </c>
      <c r="D756" s="1300"/>
      <c r="E756" s="1300"/>
      <c r="F756" s="1300"/>
      <c r="G756" s="1300"/>
      <c r="H756" s="1300"/>
      <c r="I756" s="1300"/>
      <c r="J756" s="1300"/>
      <c r="K756" s="1300"/>
      <c r="L756" s="802">
        <v>1869</v>
      </c>
      <c r="M756" s="803"/>
      <c r="N756" s="554">
        <v>20409.48</v>
      </c>
      <c r="AZ756" s="499"/>
      <c r="BA756" s="509" t="s">
        <v>916</v>
      </c>
    </row>
    <row r="757" spans="1:54" s="472" customFormat="1" ht="15" x14ac:dyDescent="0.25">
      <c r="A757" s="541"/>
      <c r="B757" s="508"/>
      <c r="C757" s="1300" t="s">
        <v>2594</v>
      </c>
      <c r="D757" s="1300"/>
      <c r="E757" s="1300"/>
      <c r="F757" s="1300"/>
      <c r="G757" s="1300"/>
      <c r="H757" s="1300"/>
      <c r="I757" s="1300"/>
      <c r="J757" s="1300"/>
      <c r="K757" s="1300"/>
      <c r="L757" s="805">
        <v>365.55</v>
      </c>
      <c r="M757" s="803"/>
      <c r="N757" s="554">
        <v>9986.84</v>
      </c>
      <c r="AZ757" s="499"/>
      <c r="BA757" s="509" t="s">
        <v>2594</v>
      </c>
    </row>
    <row r="758" spans="1:54" s="472" customFormat="1" ht="15" x14ac:dyDescent="0.25">
      <c r="A758" s="541"/>
      <c r="B758" s="508"/>
      <c r="C758" s="1300" t="s">
        <v>918</v>
      </c>
      <c r="D758" s="1300"/>
      <c r="E758" s="1300"/>
      <c r="F758" s="1300"/>
      <c r="G758" s="1300"/>
      <c r="H758" s="1300"/>
      <c r="I758" s="1300"/>
      <c r="J758" s="1300"/>
      <c r="K758" s="1300"/>
      <c r="L758" s="802">
        <v>20340.689999999999</v>
      </c>
      <c r="M758" s="803"/>
      <c r="N758" s="554">
        <v>157030.12</v>
      </c>
      <c r="AZ758" s="499"/>
      <c r="BA758" s="509" t="s">
        <v>918</v>
      </c>
    </row>
    <row r="759" spans="1:54" s="472" customFormat="1" ht="15" x14ac:dyDescent="0.25">
      <c r="A759" s="541"/>
      <c r="B759" s="508"/>
      <c r="C759" s="1300" t="s">
        <v>919</v>
      </c>
      <c r="D759" s="1300"/>
      <c r="E759" s="1300"/>
      <c r="F759" s="1300"/>
      <c r="G759" s="1300"/>
      <c r="H759" s="1300"/>
      <c r="I759" s="1300"/>
      <c r="J759" s="1300"/>
      <c r="K759" s="1300"/>
      <c r="L759" s="802">
        <v>1801.93</v>
      </c>
      <c r="M759" s="803"/>
      <c r="N759" s="554">
        <v>49228.6</v>
      </c>
      <c r="AZ759" s="499"/>
      <c r="BA759" s="509" t="s">
        <v>919</v>
      </c>
    </row>
    <row r="760" spans="1:54" s="472" customFormat="1" ht="15" x14ac:dyDescent="0.25">
      <c r="A760" s="541"/>
      <c r="B760" s="508"/>
      <c r="C760" s="1300" t="s">
        <v>920</v>
      </c>
      <c r="D760" s="1300"/>
      <c r="E760" s="1300"/>
      <c r="F760" s="1300"/>
      <c r="G760" s="1300"/>
      <c r="H760" s="1300"/>
      <c r="I760" s="1300"/>
      <c r="J760" s="1300"/>
      <c r="K760" s="1300"/>
      <c r="L760" s="805">
        <v>839.25</v>
      </c>
      <c r="M760" s="803"/>
      <c r="N760" s="554">
        <v>22928.39</v>
      </c>
      <c r="AZ760" s="499"/>
      <c r="BA760" s="509" t="s">
        <v>920</v>
      </c>
    </row>
    <row r="761" spans="1:54" s="472" customFormat="1" ht="15" x14ac:dyDescent="0.25">
      <c r="A761" s="541"/>
      <c r="B761" s="508"/>
      <c r="C761" s="1300" t="s">
        <v>922</v>
      </c>
      <c r="D761" s="1300"/>
      <c r="E761" s="1300"/>
      <c r="F761" s="1300"/>
      <c r="G761" s="1300"/>
      <c r="H761" s="1300"/>
      <c r="I761" s="1300"/>
      <c r="J761" s="1300"/>
      <c r="K761" s="1300"/>
      <c r="L761" s="802">
        <v>437670.02</v>
      </c>
      <c r="M761" s="803"/>
      <c r="N761" s="554">
        <v>11957144.949999999</v>
      </c>
      <c r="AZ761" s="499"/>
      <c r="BA761" s="509" t="s">
        <v>922</v>
      </c>
    </row>
    <row r="762" spans="1:54" s="472" customFormat="1" ht="15" x14ac:dyDescent="0.25">
      <c r="A762" s="541"/>
      <c r="B762" s="508"/>
      <c r="C762" s="1300" t="s">
        <v>923</v>
      </c>
      <c r="D762" s="1300"/>
      <c r="E762" s="1300"/>
      <c r="F762" s="1300"/>
      <c r="G762" s="1300"/>
      <c r="H762" s="1300"/>
      <c r="I762" s="1300"/>
      <c r="J762" s="1300"/>
      <c r="K762" s="1300"/>
      <c r="L762" s="802">
        <v>458951.71</v>
      </c>
      <c r="M762" s="803"/>
      <c r="N762" s="554">
        <v>12538560.359999999</v>
      </c>
      <c r="AZ762" s="499"/>
      <c r="BA762" s="509" t="s">
        <v>923</v>
      </c>
    </row>
    <row r="763" spans="1:54" s="472" customFormat="1" ht="15" x14ac:dyDescent="0.25">
      <c r="A763" s="541"/>
      <c r="B763" s="508"/>
      <c r="C763" s="1300" t="s">
        <v>924</v>
      </c>
      <c r="D763" s="1300"/>
      <c r="E763" s="1300"/>
      <c r="F763" s="1300"/>
      <c r="G763" s="1300"/>
      <c r="H763" s="1300"/>
      <c r="I763" s="1300"/>
      <c r="J763" s="1300"/>
      <c r="K763" s="1300"/>
      <c r="L763" s="802">
        <v>199243.85</v>
      </c>
      <c r="M763" s="803"/>
      <c r="N763" s="554">
        <v>5443341.71</v>
      </c>
      <c r="AZ763" s="499"/>
      <c r="BA763" s="509" t="s">
        <v>924</v>
      </c>
    </row>
    <row r="764" spans="1:54" s="472" customFormat="1" ht="15" x14ac:dyDescent="0.25">
      <c r="A764" s="541"/>
      <c r="B764" s="552"/>
      <c r="C764" s="1360" t="s">
        <v>1645</v>
      </c>
      <c r="D764" s="1360"/>
      <c r="E764" s="1360"/>
      <c r="F764" s="1360"/>
      <c r="G764" s="1360"/>
      <c r="H764" s="1360"/>
      <c r="I764" s="1360"/>
      <c r="J764" s="1360"/>
      <c r="K764" s="1360"/>
      <c r="L764" s="562">
        <v>6482874.7800000003</v>
      </c>
      <c r="M764" s="806"/>
      <c r="N764" s="556">
        <v>79184005.049999997</v>
      </c>
      <c r="AZ764" s="499"/>
      <c r="BB764" s="499" t="s">
        <v>1645</v>
      </c>
    </row>
    <row r="765" spans="1:54" s="472" customFormat="1" ht="15" x14ac:dyDescent="0.25">
      <c r="A765" s="541"/>
      <c r="B765" s="508"/>
      <c r="C765" s="1300" t="s">
        <v>906</v>
      </c>
      <c r="D765" s="1300"/>
      <c r="E765" s="1300"/>
      <c r="F765" s="1300"/>
      <c r="G765" s="1300"/>
      <c r="H765" s="1300"/>
      <c r="I765" s="1300"/>
      <c r="J765" s="1300"/>
      <c r="K765" s="1300"/>
      <c r="L765" s="804"/>
      <c r="M765" s="803"/>
      <c r="N765" s="555"/>
      <c r="AZ765" s="499"/>
      <c r="BA765" s="509" t="s">
        <v>906</v>
      </c>
      <c r="BB765" s="499"/>
    </row>
    <row r="766" spans="1:54" s="472" customFormat="1" ht="15" x14ac:dyDescent="0.25">
      <c r="A766" s="541"/>
      <c r="B766" s="508"/>
      <c r="C766" s="1300" t="s">
        <v>2665</v>
      </c>
      <c r="D766" s="1300"/>
      <c r="E766" s="1300"/>
      <c r="F766" s="1300"/>
      <c r="G766" s="1300"/>
      <c r="H766" s="1300"/>
      <c r="I766" s="1300"/>
      <c r="J766" s="1300"/>
      <c r="K766" s="1300"/>
      <c r="L766" s="802">
        <v>1582241.91</v>
      </c>
      <c r="M766" s="803"/>
      <c r="N766" s="554">
        <v>12214907.52</v>
      </c>
      <c r="AZ766" s="499"/>
      <c r="BA766" s="509" t="s">
        <v>2665</v>
      </c>
      <c r="BB766" s="499"/>
    </row>
    <row r="767" spans="1:54" s="472" customFormat="1" ht="13.5" hidden="1" customHeight="1" x14ac:dyDescent="0.25">
      <c r="B767" s="551"/>
      <c r="C767" s="549"/>
      <c r="D767" s="549"/>
      <c r="E767" s="549"/>
      <c r="F767" s="549"/>
      <c r="G767" s="549"/>
      <c r="H767" s="549"/>
      <c r="I767" s="549"/>
      <c r="J767" s="549"/>
      <c r="K767" s="549"/>
      <c r="L767" s="562"/>
      <c r="M767" s="563"/>
      <c r="N767" s="564"/>
    </row>
    <row r="768" spans="1:54" s="472" customFormat="1" ht="26.25" customHeight="1" x14ac:dyDescent="0.25">
      <c r="A768" s="565"/>
      <c r="B768" s="669"/>
      <c r="C768" s="669"/>
      <c r="D768" s="669"/>
      <c r="E768" s="669"/>
      <c r="F768" s="669"/>
      <c r="G768" s="669"/>
      <c r="H768" s="669"/>
      <c r="I768" s="669"/>
      <c r="J768" s="669"/>
      <c r="K768" s="669"/>
      <c r="L768" s="669"/>
      <c r="M768" s="669"/>
      <c r="N768" s="669"/>
    </row>
    <row r="769" spans="1:58" s="487" customFormat="1" ht="15" x14ac:dyDescent="0.25">
      <c r="A769" s="473"/>
      <c r="B769" s="566" t="s">
        <v>941</v>
      </c>
      <c r="C769" s="1362"/>
      <c r="D769" s="1362"/>
      <c r="E769" s="1362"/>
      <c r="F769" s="1362"/>
      <c r="G769" s="1362"/>
      <c r="H769" s="1363" t="s">
        <v>2688</v>
      </c>
      <c r="I769" s="1363"/>
      <c r="J769" s="1363"/>
      <c r="K769" s="1363"/>
      <c r="L769" s="1363"/>
      <c r="M769" s="472"/>
      <c r="N769" s="472"/>
      <c r="O769" s="472"/>
      <c r="P769" s="472"/>
      <c r="Q769" s="472"/>
      <c r="R769" s="472"/>
      <c r="S769" s="472"/>
      <c r="T769" s="472"/>
      <c r="U769" s="472"/>
      <c r="V769" s="474"/>
      <c r="W769" s="474"/>
      <c r="X769" s="474"/>
      <c r="Y769" s="474"/>
      <c r="Z769" s="474"/>
      <c r="AA769" s="474"/>
      <c r="AB769" s="474"/>
      <c r="AC769" s="474"/>
      <c r="AD769" s="474"/>
      <c r="AE769" s="474"/>
      <c r="AF769" s="474"/>
      <c r="AG769" s="474"/>
      <c r="AH769" s="474"/>
      <c r="AI769" s="474"/>
      <c r="AJ769" s="474"/>
      <c r="AK769" s="474"/>
      <c r="AL769" s="474"/>
      <c r="AM769" s="474"/>
      <c r="AN769" s="474"/>
      <c r="AO769" s="474"/>
      <c r="AP769" s="474"/>
      <c r="AQ769" s="474"/>
      <c r="AR769" s="474"/>
      <c r="AS769" s="474"/>
      <c r="AT769" s="474"/>
      <c r="AU769" s="474"/>
      <c r="AV769" s="474"/>
      <c r="AW769" s="474"/>
      <c r="AX769" s="474"/>
      <c r="AY769" s="474"/>
      <c r="AZ769" s="474"/>
      <c r="BA769" s="474"/>
      <c r="BB769" s="474"/>
      <c r="BC769" s="474" t="s">
        <v>597</v>
      </c>
      <c r="BD769" s="474" t="s">
        <v>2688</v>
      </c>
      <c r="BE769" s="474"/>
      <c r="BF769" s="474"/>
    </row>
    <row r="770" spans="1:58" s="567" customFormat="1" ht="16.5" customHeight="1" x14ac:dyDescent="0.25">
      <c r="A770" s="479"/>
      <c r="B770" s="566"/>
      <c r="C770" s="1364" t="s">
        <v>944</v>
      </c>
      <c r="D770" s="1364"/>
      <c r="E770" s="1364"/>
      <c r="F770" s="1364"/>
      <c r="G770" s="1364"/>
      <c r="H770" s="1364"/>
      <c r="I770" s="1364"/>
      <c r="J770" s="1364"/>
      <c r="K770" s="1364"/>
      <c r="L770" s="1364"/>
      <c r="V770" s="569"/>
      <c r="W770" s="569"/>
      <c r="X770" s="569"/>
      <c r="Y770" s="569"/>
      <c r="Z770" s="569"/>
      <c r="AA770" s="569"/>
      <c r="AB770" s="569"/>
      <c r="AC770" s="569"/>
      <c r="AD770" s="569"/>
      <c r="AE770" s="569"/>
      <c r="AF770" s="569"/>
      <c r="AG770" s="569"/>
      <c r="AH770" s="569"/>
      <c r="AI770" s="569"/>
      <c r="AJ770" s="569"/>
      <c r="AK770" s="569"/>
      <c r="AL770" s="569"/>
      <c r="AM770" s="569"/>
      <c r="AN770" s="569"/>
      <c r="AO770" s="569"/>
      <c r="AP770" s="569"/>
      <c r="AQ770" s="569"/>
      <c r="AR770" s="569"/>
      <c r="AS770" s="569"/>
      <c r="AT770" s="569"/>
      <c r="AU770" s="569"/>
      <c r="AV770" s="569"/>
      <c r="AW770" s="569"/>
      <c r="AX770" s="569"/>
      <c r="AY770" s="569"/>
      <c r="AZ770" s="569"/>
      <c r="BA770" s="569"/>
      <c r="BB770" s="569"/>
      <c r="BC770" s="569"/>
      <c r="BD770" s="569"/>
      <c r="BE770" s="569"/>
      <c r="BF770" s="569"/>
    </row>
    <row r="771" spans="1:58" s="487" customFormat="1" ht="15" x14ac:dyDescent="0.25">
      <c r="A771" s="473"/>
      <c r="B771" s="566" t="s">
        <v>945</v>
      </c>
      <c r="C771" s="1362" t="s">
        <v>2689</v>
      </c>
      <c r="D771" s="1362"/>
      <c r="E771" s="1362"/>
      <c r="F771" s="1362"/>
      <c r="G771" s="1362"/>
      <c r="H771" s="1363" t="s">
        <v>2690</v>
      </c>
      <c r="I771" s="1363"/>
      <c r="J771" s="1363"/>
      <c r="K771" s="1363"/>
      <c r="L771" s="1363"/>
      <c r="M771" s="472"/>
      <c r="N771" s="472"/>
      <c r="O771" s="472"/>
      <c r="P771" s="472"/>
      <c r="Q771" s="472"/>
      <c r="R771" s="472"/>
      <c r="S771" s="472"/>
      <c r="T771" s="472"/>
      <c r="U771" s="472"/>
      <c r="V771" s="474"/>
      <c r="W771" s="474"/>
      <c r="X771" s="474"/>
      <c r="Y771" s="474"/>
      <c r="Z771" s="474"/>
      <c r="AA771" s="474"/>
      <c r="AB771" s="474"/>
      <c r="AC771" s="474"/>
      <c r="AD771" s="474"/>
      <c r="AE771" s="474"/>
      <c r="AF771" s="474"/>
      <c r="AG771" s="474"/>
      <c r="AH771" s="474"/>
      <c r="AI771" s="474"/>
      <c r="AJ771" s="474"/>
      <c r="AK771" s="474"/>
      <c r="AL771" s="474"/>
      <c r="AM771" s="474"/>
      <c r="AN771" s="474"/>
      <c r="AO771" s="474"/>
      <c r="AP771" s="474"/>
      <c r="AQ771" s="474"/>
      <c r="AR771" s="474"/>
      <c r="AS771" s="474"/>
      <c r="AT771" s="474"/>
      <c r="AU771" s="474"/>
      <c r="AV771" s="474"/>
      <c r="AW771" s="474"/>
      <c r="AX771" s="474"/>
      <c r="AY771" s="474"/>
      <c r="AZ771" s="474"/>
      <c r="BA771" s="474"/>
      <c r="BB771" s="474"/>
      <c r="BC771" s="474"/>
      <c r="BD771" s="474"/>
      <c r="BE771" s="474" t="s">
        <v>2689</v>
      </c>
      <c r="BF771" s="474" t="s">
        <v>2690</v>
      </c>
    </row>
    <row r="772" spans="1:58" s="567" customFormat="1" ht="16.5" customHeight="1" x14ac:dyDescent="0.25">
      <c r="A772" s="479"/>
      <c r="C772" s="1364" t="s">
        <v>944</v>
      </c>
      <c r="D772" s="1364"/>
      <c r="E772" s="1364"/>
      <c r="F772" s="1364"/>
      <c r="G772" s="1364"/>
      <c r="H772" s="1364"/>
      <c r="I772" s="1364"/>
      <c r="J772" s="1364"/>
      <c r="K772" s="1364"/>
      <c r="L772" s="1364"/>
      <c r="V772" s="569"/>
      <c r="W772" s="569"/>
      <c r="X772" s="569"/>
      <c r="Y772" s="569"/>
      <c r="Z772" s="569"/>
      <c r="AA772" s="569"/>
      <c r="AB772" s="569"/>
      <c r="AC772" s="569"/>
      <c r="AD772" s="569"/>
      <c r="AE772" s="569"/>
      <c r="AF772" s="569"/>
      <c r="AG772" s="569"/>
      <c r="AH772" s="569"/>
      <c r="AI772" s="569"/>
      <c r="AJ772" s="569"/>
      <c r="AK772" s="569"/>
      <c r="AL772" s="569"/>
      <c r="AM772" s="569"/>
      <c r="AN772" s="569"/>
      <c r="AO772" s="569"/>
      <c r="AP772" s="569"/>
      <c r="AQ772" s="569"/>
      <c r="AR772" s="569"/>
      <c r="AS772" s="569"/>
      <c r="AT772" s="569"/>
      <c r="AU772" s="569"/>
      <c r="AV772" s="569"/>
      <c r="AW772" s="569"/>
      <c r="AX772" s="569"/>
      <c r="AY772" s="569"/>
      <c r="AZ772" s="569"/>
      <c r="BA772" s="569"/>
      <c r="BB772" s="569"/>
      <c r="BC772" s="569"/>
      <c r="BD772" s="569"/>
      <c r="BE772" s="569"/>
      <c r="BF772" s="569"/>
    </row>
    <row r="773" spans="1:58" s="487" customFormat="1" ht="19.5" customHeight="1" x14ac:dyDescent="0.2">
      <c r="A773" s="473"/>
      <c r="C773" s="814"/>
      <c r="D773" s="814"/>
      <c r="E773" s="814"/>
      <c r="F773" s="814"/>
      <c r="G773" s="814"/>
      <c r="H773" s="814"/>
      <c r="I773" s="814"/>
      <c r="J773" s="814"/>
      <c r="K773" s="814"/>
      <c r="L773" s="814"/>
      <c r="V773" s="474"/>
      <c r="W773" s="474"/>
      <c r="X773" s="474"/>
      <c r="Y773" s="474"/>
      <c r="Z773" s="474"/>
      <c r="AA773" s="474"/>
      <c r="AB773" s="474"/>
      <c r="AC773" s="474"/>
      <c r="AD773" s="474"/>
      <c r="AE773" s="474"/>
      <c r="AF773" s="474"/>
      <c r="AG773" s="474"/>
      <c r="AH773" s="474"/>
      <c r="AI773" s="474"/>
      <c r="AJ773" s="474"/>
      <c r="AK773" s="474"/>
      <c r="AL773" s="474"/>
      <c r="AM773" s="474"/>
      <c r="AN773" s="474"/>
      <c r="AO773" s="474"/>
      <c r="AP773" s="474"/>
      <c r="AQ773" s="474"/>
      <c r="AR773" s="474"/>
      <c r="AS773" s="474"/>
      <c r="AT773" s="474"/>
      <c r="AU773" s="474"/>
      <c r="AV773" s="474"/>
      <c r="AW773" s="474"/>
      <c r="AX773" s="474"/>
      <c r="AY773" s="474"/>
      <c r="AZ773" s="474"/>
      <c r="BA773" s="474"/>
      <c r="BB773" s="474"/>
      <c r="BC773" s="474"/>
      <c r="BD773" s="474"/>
      <c r="BE773" s="474"/>
      <c r="BF773" s="474"/>
    </row>
    <row r="774" spans="1:58" s="472" customFormat="1" ht="22.5" customHeight="1" x14ac:dyDescent="0.25">
      <c r="A774" s="1340" t="s">
        <v>2691</v>
      </c>
      <c r="B774" s="1340"/>
      <c r="C774" s="1340"/>
      <c r="D774" s="1340"/>
      <c r="E774" s="1340"/>
      <c r="F774" s="1340"/>
      <c r="G774" s="1340"/>
      <c r="H774" s="1340"/>
      <c r="I774" s="1340"/>
      <c r="J774" s="1340"/>
      <c r="K774" s="1340"/>
      <c r="L774" s="1340"/>
      <c r="M774" s="1340"/>
      <c r="N774" s="1340"/>
      <c r="O774" s="811"/>
      <c r="P774" s="811"/>
    </row>
    <row r="775" spans="1:58" s="472" customFormat="1" ht="12.75" customHeight="1" x14ac:dyDescent="0.25">
      <c r="A775" s="1340" t="s">
        <v>948</v>
      </c>
      <c r="B775" s="1340"/>
      <c r="C775" s="1340"/>
      <c r="D775" s="1340"/>
      <c r="E775" s="1340"/>
      <c r="F775" s="1340"/>
      <c r="G775" s="1340"/>
      <c r="H775" s="1340"/>
      <c r="I775" s="1340"/>
      <c r="J775" s="1340"/>
      <c r="K775" s="1340"/>
      <c r="L775" s="1340"/>
      <c r="M775" s="1340"/>
      <c r="N775" s="1340"/>
      <c r="O775" s="811"/>
      <c r="P775" s="811"/>
    </row>
    <row r="776" spans="1:58" s="472" customFormat="1" ht="12.75" customHeight="1" x14ac:dyDescent="0.25">
      <c r="A776" s="1340" t="s">
        <v>949</v>
      </c>
      <c r="B776" s="1340"/>
      <c r="C776" s="1340"/>
      <c r="D776" s="1340"/>
      <c r="E776" s="1340"/>
      <c r="F776" s="1340"/>
      <c r="G776" s="1340"/>
      <c r="H776" s="1340"/>
      <c r="I776" s="1340"/>
      <c r="J776" s="1340"/>
      <c r="K776" s="1340"/>
      <c r="L776" s="1340"/>
      <c r="M776" s="1340"/>
      <c r="N776" s="1340"/>
      <c r="O776" s="811"/>
      <c r="P776" s="811"/>
    </row>
    <row r="777" spans="1:58" s="472" customFormat="1" ht="19.5" customHeight="1" x14ac:dyDescent="0.25"/>
    <row r="778" spans="1:58" s="472" customFormat="1" ht="15" x14ac:dyDescent="0.25">
      <c r="B778" s="815"/>
      <c r="D778" s="815"/>
      <c r="F778" s="815"/>
    </row>
  </sheetData>
  <mergeCells count="764">
    <mergeCell ref="C771:G771"/>
    <mergeCell ref="H771:L771"/>
    <mergeCell ref="C772:L772"/>
    <mergeCell ref="A774:N774"/>
    <mergeCell ref="A775:N775"/>
    <mergeCell ref="A776:N776"/>
    <mergeCell ref="C764:K764"/>
    <mergeCell ref="C765:K765"/>
    <mergeCell ref="C766:K766"/>
    <mergeCell ref="C769:G769"/>
    <mergeCell ref="H769:L769"/>
    <mergeCell ref="C770:L770"/>
    <mergeCell ref="C758:K758"/>
    <mergeCell ref="C759:K759"/>
    <mergeCell ref="C760:K760"/>
    <mergeCell ref="C761:K761"/>
    <mergeCell ref="C762:K762"/>
    <mergeCell ref="C763:K763"/>
    <mergeCell ref="C752:K752"/>
    <mergeCell ref="C753:K753"/>
    <mergeCell ref="C754:K754"/>
    <mergeCell ref="C755:K755"/>
    <mergeCell ref="C756:K756"/>
    <mergeCell ref="C757:K757"/>
    <mergeCell ref="C746:K746"/>
    <mergeCell ref="C747:K747"/>
    <mergeCell ref="C748:K748"/>
    <mergeCell ref="C749:K749"/>
    <mergeCell ref="C750:K750"/>
    <mergeCell ref="C751:K751"/>
    <mergeCell ref="C740:K740"/>
    <mergeCell ref="C741:K741"/>
    <mergeCell ref="C742:K742"/>
    <mergeCell ref="C743:K743"/>
    <mergeCell ref="C744:K744"/>
    <mergeCell ref="C745:K745"/>
    <mergeCell ref="C733:K733"/>
    <mergeCell ref="C735:K735"/>
    <mergeCell ref="C736:K736"/>
    <mergeCell ref="C737:K737"/>
    <mergeCell ref="C738:K738"/>
    <mergeCell ref="C739:K739"/>
    <mergeCell ref="C727:K727"/>
    <mergeCell ref="C728:K728"/>
    <mergeCell ref="C729:K729"/>
    <mergeCell ref="C730:K730"/>
    <mergeCell ref="C731:K731"/>
    <mergeCell ref="C732:K732"/>
    <mergeCell ref="C720:E720"/>
    <mergeCell ref="A721:N721"/>
    <mergeCell ref="C722:E722"/>
    <mergeCell ref="C723:E723"/>
    <mergeCell ref="C724:E724"/>
    <mergeCell ref="C725:E725"/>
    <mergeCell ref="C714:E714"/>
    <mergeCell ref="C715:E715"/>
    <mergeCell ref="A716:N716"/>
    <mergeCell ref="C717:E717"/>
    <mergeCell ref="C718:E718"/>
    <mergeCell ref="C719:E719"/>
    <mergeCell ref="C708:K708"/>
    <mergeCell ref="C709:K709"/>
    <mergeCell ref="A710:N710"/>
    <mergeCell ref="A711:N711"/>
    <mergeCell ref="C712:E712"/>
    <mergeCell ref="C713:E713"/>
    <mergeCell ref="C702:K702"/>
    <mergeCell ref="C703:K703"/>
    <mergeCell ref="C704:K704"/>
    <mergeCell ref="C705:K705"/>
    <mergeCell ref="C706:K706"/>
    <mergeCell ref="C707:K707"/>
    <mergeCell ref="C696:K696"/>
    <mergeCell ref="C697:K697"/>
    <mergeCell ref="C698:K698"/>
    <mergeCell ref="C699:K699"/>
    <mergeCell ref="C700:K700"/>
    <mergeCell ref="C701:K701"/>
    <mergeCell ref="C690:K690"/>
    <mergeCell ref="C691:K691"/>
    <mergeCell ref="C692:K692"/>
    <mergeCell ref="C693:K693"/>
    <mergeCell ref="C694:K694"/>
    <mergeCell ref="C695:K695"/>
    <mergeCell ref="C684:K684"/>
    <mergeCell ref="C685:K685"/>
    <mergeCell ref="C686:K686"/>
    <mergeCell ref="C687:K687"/>
    <mergeCell ref="C688:K688"/>
    <mergeCell ref="C689:K689"/>
    <mergeCell ref="C677:E677"/>
    <mergeCell ref="C678:E678"/>
    <mergeCell ref="C680:K680"/>
    <mergeCell ref="C681:K681"/>
    <mergeCell ref="C682:K682"/>
    <mergeCell ref="C683:K683"/>
    <mergeCell ref="C671:E671"/>
    <mergeCell ref="C672:E672"/>
    <mergeCell ref="C673:E673"/>
    <mergeCell ref="C674:E674"/>
    <mergeCell ref="C675:E675"/>
    <mergeCell ref="C676:E676"/>
    <mergeCell ref="C665:E665"/>
    <mergeCell ref="C666:E666"/>
    <mergeCell ref="C667:E667"/>
    <mergeCell ref="C668:E668"/>
    <mergeCell ref="C669:E669"/>
    <mergeCell ref="C670:E670"/>
    <mergeCell ref="C659:E659"/>
    <mergeCell ref="C660:E660"/>
    <mergeCell ref="C661:E661"/>
    <mergeCell ref="C662:E662"/>
    <mergeCell ref="C663:E663"/>
    <mergeCell ref="C664:E664"/>
    <mergeCell ref="C653:N653"/>
    <mergeCell ref="C654:E654"/>
    <mergeCell ref="C655:E655"/>
    <mergeCell ref="C656:E656"/>
    <mergeCell ref="C657:E657"/>
    <mergeCell ref="C658:E658"/>
    <mergeCell ref="C647:E647"/>
    <mergeCell ref="C648:E648"/>
    <mergeCell ref="C649:E649"/>
    <mergeCell ref="C650:E650"/>
    <mergeCell ref="C651:E651"/>
    <mergeCell ref="C652:E652"/>
    <mergeCell ref="C641:E641"/>
    <mergeCell ref="C642:E642"/>
    <mergeCell ref="C643:E643"/>
    <mergeCell ref="C644:E644"/>
    <mergeCell ref="C645:E645"/>
    <mergeCell ref="C646:E646"/>
    <mergeCell ref="C635:E635"/>
    <mergeCell ref="C636:E636"/>
    <mergeCell ref="C637:E637"/>
    <mergeCell ref="C638:N638"/>
    <mergeCell ref="C639:E639"/>
    <mergeCell ref="C640:E640"/>
    <mergeCell ref="C629:E629"/>
    <mergeCell ref="C630:E630"/>
    <mergeCell ref="C631:E631"/>
    <mergeCell ref="C632:E632"/>
    <mergeCell ref="C633:E633"/>
    <mergeCell ref="C634:E634"/>
    <mergeCell ref="C623:N623"/>
    <mergeCell ref="C624:E624"/>
    <mergeCell ref="C625:E625"/>
    <mergeCell ref="C626:E626"/>
    <mergeCell ref="C627:E627"/>
    <mergeCell ref="C628:E628"/>
    <mergeCell ref="C617:E617"/>
    <mergeCell ref="C618:E618"/>
    <mergeCell ref="C619:E619"/>
    <mergeCell ref="C620:E620"/>
    <mergeCell ref="A621:N621"/>
    <mergeCell ref="C622:E622"/>
    <mergeCell ref="C611:E611"/>
    <mergeCell ref="C612:E612"/>
    <mergeCell ref="C613:E613"/>
    <mergeCell ref="C614:E614"/>
    <mergeCell ref="C615:E615"/>
    <mergeCell ref="C616:E616"/>
    <mergeCell ref="C605:E605"/>
    <mergeCell ref="C606:E606"/>
    <mergeCell ref="C607:E607"/>
    <mergeCell ref="C608:E608"/>
    <mergeCell ref="C609:N609"/>
    <mergeCell ref="C610:E610"/>
    <mergeCell ref="C599:E599"/>
    <mergeCell ref="C600:E600"/>
    <mergeCell ref="C601:E601"/>
    <mergeCell ref="C602:E602"/>
    <mergeCell ref="C603:E603"/>
    <mergeCell ref="C604:E604"/>
    <mergeCell ref="C593:E593"/>
    <mergeCell ref="C594:E594"/>
    <mergeCell ref="C595:E595"/>
    <mergeCell ref="C596:E596"/>
    <mergeCell ref="C597:E597"/>
    <mergeCell ref="C598:E598"/>
    <mergeCell ref="C587:E587"/>
    <mergeCell ref="C588:E588"/>
    <mergeCell ref="C589:E589"/>
    <mergeCell ref="C590:N590"/>
    <mergeCell ref="C591:E591"/>
    <mergeCell ref="C592:E592"/>
    <mergeCell ref="C581:E581"/>
    <mergeCell ref="C582:E582"/>
    <mergeCell ref="C583:E583"/>
    <mergeCell ref="C584:E584"/>
    <mergeCell ref="C585:E585"/>
    <mergeCell ref="C586:E586"/>
    <mergeCell ref="C575:E575"/>
    <mergeCell ref="C576:E576"/>
    <mergeCell ref="C577:E577"/>
    <mergeCell ref="C578:E578"/>
    <mergeCell ref="C579:E579"/>
    <mergeCell ref="C580:E580"/>
    <mergeCell ref="C569:E569"/>
    <mergeCell ref="C570:E570"/>
    <mergeCell ref="C571:E571"/>
    <mergeCell ref="C572:E572"/>
    <mergeCell ref="C573:E573"/>
    <mergeCell ref="C574:E574"/>
    <mergeCell ref="C563:E563"/>
    <mergeCell ref="C564:E564"/>
    <mergeCell ref="C565:E565"/>
    <mergeCell ref="C566:E566"/>
    <mergeCell ref="C567:E567"/>
    <mergeCell ref="C568:E568"/>
    <mergeCell ref="C557:E557"/>
    <mergeCell ref="C558:N558"/>
    <mergeCell ref="C559:E559"/>
    <mergeCell ref="A560:N560"/>
    <mergeCell ref="C561:E561"/>
    <mergeCell ref="C562:E562"/>
    <mergeCell ref="C551:E551"/>
    <mergeCell ref="C552:N552"/>
    <mergeCell ref="C553:E553"/>
    <mergeCell ref="C554:E554"/>
    <mergeCell ref="C555:N555"/>
    <mergeCell ref="C556:E556"/>
    <mergeCell ref="C545:E545"/>
    <mergeCell ref="C546:N546"/>
    <mergeCell ref="C547:E547"/>
    <mergeCell ref="C548:E548"/>
    <mergeCell ref="C549:N549"/>
    <mergeCell ref="C550:E550"/>
    <mergeCell ref="C539:E539"/>
    <mergeCell ref="C540:E540"/>
    <mergeCell ref="C541:E541"/>
    <mergeCell ref="C542:E542"/>
    <mergeCell ref="C543:N543"/>
    <mergeCell ref="C544:E544"/>
    <mergeCell ref="C533:E533"/>
    <mergeCell ref="C534:E534"/>
    <mergeCell ref="C535:E535"/>
    <mergeCell ref="C536:E536"/>
    <mergeCell ref="C537:E537"/>
    <mergeCell ref="C538:E538"/>
    <mergeCell ref="C527:E527"/>
    <mergeCell ref="C528:E528"/>
    <mergeCell ref="C529:E529"/>
    <mergeCell ref="C530:E530"/>
    <mergeCell ref="C531:E531"/>
    <mergeCell ref="C532:E532"/>
    <mergeCell ref="C521:E521"/>
    <mergeCell ref="C522:E522"/>
    <mergeCell ref="C523:E523"/>
    <mergeCell ref="C524:E524"/>
    <mergeCell ref="C525:E525"/>
    <mergeCell ref="C526:N526"/>
    <mergeCell ref="C515:E515"/>
    <mergeCell ref="C516:E516"/>
    <mergeCell ref="C517:E517"/>
    <mergeCell ref="C518:E518"/>
    <mergeCell ref="C519:E519"/>
    <mergeCell ref="C520:E520"/>
    <mergeCell ref="C509:K509"/>
    <mergeCell ref="A510:N510"/>
    <mergeCell ref="A511:N511"/>
    <mergeCell ref="C512:E512"/>
    <mergeCell ref="C513:N513"/>
    <mergeCell ref="C514:E514"/>
    <mergeCell ref="C503:K503"/>
    <mergeCell ref="C504:K504"/>
    <mergeCell ref="C505:K505"/>
    <mergeCell ref="C506:K506"/>
    <mergeCell ref="C507:K507"/>
    <mergeCell ref="C508:K508"/>
    <mergeCell ref="C497:K497"/>
    <mergeCell ref="C498:K498"/>
    <mergeCell ref="C499:K499"/>
    <mergeCell ref="C500:K500"/>
    <mergeCell ref="C501:K501"/>
    <mergeCell ref="C502:K502"/>
    <mergeCell ref="C491:K491"/>
    <mergeCell ref="C492:K492"/>
    <mergeCell ref="C493:K493"/>
    <mergeCell ref="C494:K494"/>
    <mergeCell ref="C495:K495"/>
    <mergeCell ref="C496:K496"/>
    <mergeCell ref="C485:K485"/>
    <mergeCell ref="C486:K486"/>
    <mergeCell ref="C487:K487"/>
    <mergeCell ref="C488:K488"/>
    <mergeCell ref="C489:K489"/>
    <mergeCell ref="C490:K490"/>
    <mergeCell ref="C478:E478"/>
    <mergeCell ref="C480:K480"/>
    <mergeCell ref="C481:K481"/>
    <mergeCell ref="C482:K482"/>
    <mergeCell ref="C483:K483"/>
    <mergeCell ref="C484:K484"/>
    <mergeCell ref="C472:E472"/>
    <mergeCell ref="C473:E473"/>
    <mergeCell ref="C474:E474"/>
    <mergeCell ref="C475:E475"/>
    <mergeCell ref="C476:E476"/>
    <mergeCell ref="C477:E477"/>
    <mergeCell ref="C466:E466"/>
    <mergeCell ref="C467:E467"/>
    <mergeCell ref="C468:E468"/>
    <mergeCell ref="C469:E469"/>
    <mergeCell ref="C470:E470"/>
    <mergeCell ref="C471:E471"/>
    <mergeCell ref="C460:E460"/>
    <mergeCell ref="C461:E461"/>
    <mergeCell ref="C462:E462"/>
    <mergeCell ref="C463:E463"/>
    <mergeCell ref="C464:E464"/>
    <mergeCell ref="C465:E465"/>
    <mergeCell ref="C454:E454"/>
    <mergeCell ref="C455:E455"/>
    <mergeCell ref="C456:E456"/>
    <mergeCell ref="C457:E457"/>
    <mergeCell ref="C458:E458"/>
    <mergeCell ref="C459:E459"/>
    <mergeCell ref="C448:E448"/>
    <mergeCell ref="C449:E449"/>
    <mergeCell ref="C450:E450"/>
    <mergeCell ref="C451:E451"/>
    <mergeCell ref="C452:E452"/>
    <mergeCell ref="C453:N453"/>
    <mergeCell ref="C442:E442"/>
    <mergeCell ref="C443:E443"/>
    <mergeCell ref="C444:E444"/>
    <mergeCell ref="C445:E445"/>
    <mergeCell ref="C446:E446"/>
    <mergeCell ref="C447:E447"/>
    <mergeCell ref="C436:E436"/>
    <mergeCell ref="C437:E437"/>
    <mergeCell ref="C438:N438"/>
    <mergeCell ref="C439:E439"/>
    <mergeCell ref="C440:E440"/>
    <mergeCell ref="C441:E441"/>
    <mergeCell ref="C430:E430"/>
    <mergeCell ref="C431:E431"/>
    <mergeCell ref="C432:E432"/>
    <mergeCell ref="C433:E433"/>
    <mergeCell ref="C434:E434"/>
    <mergeCell ref="C435:E435"/>
    <mergeCell ref="C424:E424"/>
    <mergeCell ref="C425:E425"/>
    <mergeCell ref="C426:E426"/>
    <mergeCell ref="C427:E427"/>
    <mergeCell ref="C428:E428"/>
    <mergeCell ref="C429:E429"/>
    <mergeCell ref="C418:E418"/>
    <mergeCell ref="C419:E419"/>
    <mergeCell ref="C420:E420"/>
    <mergeCell ref="A421:N421"/>
    <mergeCell ref="C422:E422"/>
    <mergeCell ref="C423:N423"/>
    <mergeCell ref="C412:E412"/>
    <mergeCell ref="C413:E413"/>
    <mergeCell ref="C414:E414"/>
    <mergeCell ref="C415:E415"/>
    <mergeCell ref="C416:E416"/>
    <mergeCell ref="C417:E417"/>
    <mergeCell ref="C406:E406"/>
    <mergeCell ref="C407:E407"/>
    <mergeCell ref="C408:E408"/>
    <mergeCell ref="C409:N409"/>
    <mergeCell ref="C410:E410"/>
    <mergeCell ref="C411:E411"/>
    <mergeCell ref="C400:E400"/>
    <mergeCell ref="C401:E401"/>
    <mergeCell ref="C402:E402"/>
    <mergeCell ref="C403:E403"/>
    <mergeCell ref="C404:E404"/>
    <mergeCell ref="C405:E405"/>
    <mergeCell ref="C394:E394"/>
    <mergeCell ref="C395:E395"/>
    <mergeCell ref="C396:E396"/>
    <mergeCell ref="C397:E397"/>
    <mergeCell ref="C398:E398"/>
    <mergeCell ref="C399:E399"/>
    <mergeCell ref="C388:E388"/>
    <mergeCell ref="C389:E389"/>
    <mergeCell ref="C390:N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70:E370"/>
    <mergeCell ref="C371:E371"/>
    <mergeCell ref="C372:E372"/>
    <mergeCell ref="C373:E373"/>
    <mergeCell ref="C374:E374"/>
    <mergeCell ref="C375:E375"/>
    <mergeCell ref="C364:E364"/>
    <mergeCell ref="C365:E365"/>
    <mergeCell ref="C366:E366"/>
    <mergeCell ref="C367:E367"/>
    <mergeCell ref="C368:E368"/>
    <mergeCell ref="C369:E369"/>
    <mergeCell ref="C358:N358"/>
    <mergeCell ref="C359:E359"/>
    <mergeCell ref="A360:N360"/>
    <mergeCell ref="C361:E361"/>
    <mergeCell ref="C362:E362"/>
    <mergeCell ref="C363:E363"/>
    <mergeCell ref="C352:N352"/>
    <mergeCell ref="C353:E353"/>
    <mergeCell ref="C354:E354"/>
    <mergeCell ref="C355:N355"/>
    <mergeCell ref="C356:E356"/>
    <mergeCell ref="C357:E357"/>
    <mergeCell ref="C346:N346"/>
    <mergeCell ref="C347:E347"/>
    <mergeCell ref="C348:E348"/>
    <mergeCell ref="C349:N349"/>
    <mergeCell ref="C350:E350"/>
    <mergeCell ref="C351:E351"/>
    <mergeCell ref="C340:E340"/>
    <mergeCell ref="C341:E341"/>
    <mergeCell ref="C342:E342"/>
    <mergeCell ref="C343:E343"/>
    <mergeCell ref="C344:E344"/>
    <mergeCell ref="C345:E345"/>
    <mergeCell ref="C334:E334"/>
    <mergeCell ref="C335:E335"/>
    <mergeCell ref="C336:E336"/>
    <mergeCell ref="C337:E337"/>
    <mergeCell ref="C338:E338"/>
    <mergeCell ref="C339:E339"/>
    <mergeCell ref="C328:E328"/>
    <mergeCell ref="C329:N329"/>
    <mergeCell ref="C330:E330"/>
    <mergeCell ref="C331:E331"/>
    <mergeCell ref="C332:E332"/>
    <mergeCell ref="C333:E333"/>
    <mergeCell ref="C322:E322"/>
    <mergeCell ref="C323:E323"/>
    <mergeCell ref="C324:E324"/>
    <mergeCell ref="C325:E325"/>
    <mergeCell ref="C326:E326"/>
    <mergeCell ref="C327:E327"/>
    <mergeCell ref="C316:N316"/>
    <mergeCell ref="C317:E317"/>
    <mergeCell ref="C318:E318"/>
    <mergeCell ref="C319:E319"/>
    <mergeCell ref="C320:E320"/>
    <mergeCell ref="C321:E321"/>
    <mergeCell ref="C310:K310"/>
    <mergeCell ref="C311:K311"/>
    <mergeCell ref="C312:K312"/>
    <mergeCell ref="A313:N313"/>
    <mergeCell ref="A314:N314"/>
    <mergeCell ref="C315:E315"/>
    <mergeCell ref="C304:K304"/>
    <mergeCell ref="C305:K305"/>
    <mergeCell ref="C306:K306"/>
    <mergeCell ref="C307:K307"/>
    <mergeCell ref="C308:K308"/>
    <mergeCell ref="C309:K309"/>
    <mergeCell ref="C298:K298"/>
    <mergeCell ref="C299:K299"/>
    <mergeCell ref="C300:K300"/>
    <mergeCell ref="C301:K301"/>
    <mergeCell ref="C302:K302"/>
    <mergeCell ref="C303:K303"/>
    <mergeCell ref="C291:E291"/>
    <mergeCell ref="C293:K293"/>
    <mergeCell ref="C294:K294"/>
    <mergeCell ref="C295:K295"/>
    <mergeCell ref="C296:K296"/>
    <mergeCell ref="C297:K297"/>
    <mergeCell ref="C285:E285"/>
    <mergeCell ref="C286:E286"/>
    <mergeCell ref="C287:E287"/>
    <mergeCell ref="C288:E288"/>
    <mergeCell ref="C289:E289"/>
    <mergeCell ref="C290:E290"/>
    <mergeCell ref="A279:N279"/>
    <mergeCell ref="C280:E280"/>
    <mergeCell ref="C281:N281"/>
    <mergeCell ref="C282:E282"/>
    <mergeCell ref="C283:E283"/>
    <mergeCell ref="C284:E284"/>
    <mergeCell ref="C273:K273"/>
    <mergeCell ref="A274:N274"/>
    <mergeCell ref="A275:N275"/>
    <mergeCell ref="A276:N276"/>
    <mergeCell ref="C277:E277"/>
    <mergeCell ref="C278:E278"/>
    <mergeCell ref="A266:N266"/>
    <mergeCell ref="A267:N267"/>
    <mergeCell ref="A268:N268"/>
    <mergeCell ref="A269:N269"/>
    <mergeCell ref="A270:N270"/>
    <mergeCell ref="C272:K272"/>
    <mergeCell ref="C260:K260"/>
    <mergeCell ref="C261:K261"/>
    <mergeCell ref="C262:K262"/>
    <mergeCell ref="C263:K263"/>
    <mergeCell ref="A264:N264"/>
    <mergeCell ref="A265:N265"/>
    <mergeCell ref="C254:K254"/>
    <mergeCell ref="C255:K255"/>
    <mergeCell ref="C256:K256"/>
    <mergeCell ref="C257:K257"/>
    <mergeCell ref="C258:K258"/>
    <mergeCell ref="C259:K259"/>
    <mergeCell ref="C248:K248"/>
    <mergeCell ref="C249:K249"/>
    <mergeCell ref="C250:K250"/>
    <mergeCell ref="C251:K251"/>
    <mergeCell ref="C252:K252"/>
    <mergeCell ref="C253:K253"/>
    <mergeCell ref="C242:K242"/>
    <mergeCell ref="C243:K243"/>
    <mergeCell ref="C244:K244"/>
    <mergeCell ref="C245:K245"/>
    <mergeCell ref="C246:K246"/>
    <mergeCell ref="C247:K247"/>
    <mergeCell ref="C236:K236"/>
    <mergeCell ref="C237:K237"/>
    <mergeCell ref="C238:K238"/>
    <mergeCell ref="C239:K239"/>
    <mergeCell ref="C240:K240"/>
    <mergeCell ref="C241:K241"/>
    <mergeCell ref="C229:E229"/>
    <mergeCell ref="C230:E230"/>
    <mergeCell ref="C231:N231"/>
    <mergeCell ref="C232:E232"/>
    <mergeCell ref="C234:K234"/>
    <mergeCell ref="C235:K235"/>
    <mergeCell ref="C223:E223"/>
    <mergeCell ref="C224:E224"/>
    <mergeCell ref="C225:E225"/>
    <mergeCell ref="C226:E226"/>
    <mergeCell ref="C227:E227"/>
    <mergeCell ref="C228:E228"/>
    <mergeCell ref="C217:E217"/>
    <mergeCell ref="C218:E218"/>
    <mergeCell ref="C219:E219"/>
    <mergeCell ref="C220:N220"/>
    <mergeCell ref="C221:N221"/>
    <mergeCell ref="C222:E222"/>
    <mergeCell ref="C211:E211"/>
    <mergeCell ref="C212:E212"/>
    <mergeCell ref="C213:E213"/>
    <mergeCell ref="C214:E214"/>
    <mergeCell ref="C215:E215"/>
    <mergeCell ref="C216:E216"/>
    <mergeCell ref="C205:E205"/>
    <mergeCell ref="C206:E206"/>
    <mergeCell ref="C207:E207"/>
    <mergeCell ref="C208:E208"/>
    <mergeCell ref="C209:E209"/>
    <mergeCell ref="C210:E210"/>
    <mergeCell ref="A199:N199"/>
    <mergeCell ref="A200:N200"/>
    <mergeCell ref="A201:N201"/>
    <mergeCell ref="C202:E202"/>
    <mergeCell ref="C203:N203"/>
    <mergeCell ref="C204:E204"/>
    <mergeCell ref="C193:E193"/>
    <mergeCell ref="C194:E194"/>
    <mergeCell ref="C195:E195"/>
    <mergeCell ref="C196:E196"/>
    <mergeCell ref="A197:N197"/>
    <mergeCell ref="A198:N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A184:N184"/>
    <mergeCell ref="C185:E185"/>
    <mergeCell ref="C186:N186"/>
    <mergeCell ref="C175:N175"/>
    <mergeCell ref="C176:E176"/>
    <mergeCell ref="C177:E177"/>
    <mergeCell ref="C178:E178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63:E163"/>
    <mergeCell ref="C164:E164"/>
    <mergeCell ref="C165:E165"/>
    <mergeCell ref="C166:E166"/>
    <mergeCell ref="C167:E167"/>
    <mergeCell ref="C168:E168"/>
    <mergeCell ref="C157:E157"/>
    <mergeCell ref="C158:N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N139"/>
    <mergeCell ref="C140:E140"/>
    <mergeCell ref="C141:E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C138:E138"/>
    <mergeCell ref="C127:E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E117"/>
    <mergeCell ref="C118:E118"/>
    <mergeCell ref="C119:E119"/>
    <mergeCell ref="C120:N120"/>
    <mergeCell ref="C109:E109"/>
    <mergeCell ref="C110:E110"/>
    <mergeCell ref="C111:E111"/>
    <mergeCell ref="C112:E112"/>
    <mergeCell ref="C113:E113"/>
    <mergeCell ref="C114:E114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N101"/>
    <mergeCell ref="C102:E102"/>
    <mergeCell ref="C91:E91"/>
    <mergeCell ref="C92:E92"/>
    <mergeCell ref="C93:E93"/>
    <mergeCell ref="C94:E94"/>
    <mergeCell ref="C95:E95"/>
    <mergeCell ref="C96:E96"/>
    <mergeCell ref="C85:E85"/>
    <mergeCell ref="C86:N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73:E73"/>
    <mergeCell ref="C74:E74"/>
    <mergeCell ref="C75:E75"/>
    <mergeCell ref="C76:N76"/>
    <mergeCell ref="C77:E77"/>
    <mergeCell ref="C78:E78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N65"/>
    <mergeCell ref="C66:E66"/>
    <mergeCell ref="C55:E55"/>
    <mergeCell ref="C56:E56"/>
    <mergeCell ref="C57:E57"/>
    <mergeCell ref="C58:E58"/>
    <mergeCell ref="C59:E59"/>
    <mergeCell ref="C60:E60"/>
    <mergeCell ref="C49:E49"/>
    <mergeCell ref="C50:E50"/>
    <mergeCell ref="C51:E51"/>
    <mergeCell ref="C52:E52"/>
    <mergeCell ref="C53:N53"/>
    <mergeCell ref="C54:E54"/>
    <mergeCell ref="C43:N43"/>
    <mergeCell ref="C44:E44"/>
    <mergeCell ref="C45:E45"/>
    <mergeCell ref="C46:E46"/>
    <mergeCell ref="C47:E47"/>
    <mergeCell ref="C48:E48"/>
    <mergeCell ref="N35:N37"/>
    <mergeCell ref="C38:E38"/>
    <mergeCell ref="A39:N39"/>
    <mergeCell ref="A40:N40"/>
    <mergeCell ref="A41:N41"/>
    <mergeCell ref="C42:E42"/>
    <mergeCell ref="L33:M33"/>
    <mergeCell ref="A35:A37"/>
    <mergeCell ref="B35:B37"/>
    <mergeCell ref="C35:E37"/>
    <mergeCell ref="F35:F37"/>
    <mergeCell ref="G35:I36"/>
    <mergeCell ref="J35:L36"/>
    <mergeCell ref="M35:M37"/>
    <mergeCell ref="A21:N21"/>
    <mergeCell ref="B23:F23"/>
    <mergeCell ref="B24:F24"/>
    <mergeCell ref="D26:F26"/>
    <mergeCell ref="L31:M31"/>
    <mergeCell ref="L32:M32"/>
    <mergeCell ref="A17:N17"/>
    <mergeCell ref="A18:N18"/>
    <mergeCell ref="A20:N20"/>
    <mergeCell ref="A9:F9"/>
    <mergeCell ref="G9:N9"/>
    <mergeCell ref="A10:F10"/>
    <mergeCell ref="G10:N10"/>
    <mergeCell ref="A11:F11"/>
    <mergeCell ref="G11:N11"/>
    <mergeCell ref="G5:N5"/>
    <mergeCell ref="G6:N6"/>
    <mergeCell ref="A7:F7"/>
    <mergeCell ref="G7:N7"/>
    <mergeCell ref="A8:F8"/>
    <mergeCell ref="G8:N8"/>
    <mergeCell ref="A13:N13"/>
    <mergeCell ref="A14:N14"/>
    <mergeCell ref="A16:N16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77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O414"/>
  <sheetViews>
    <sheetView workbookViewId="0">
      <selection activeCell="K389" sqref="K389"/>
    </sheetView>
  </sheetViews>
  <sheetFormatPr defaultColWidth="9.140625" defaultRowHeight="11.25" customHeight="1" x14ac:dyDescent="0.2"/>
  <cols>
    <col min="1" max="1" width="9.7109375" style="570" customWidth="1"/>
    <col min="2" max="2" width="20.7109375" style="570" customWidth="1"/>
    <col min="3" max="3" width="10.7109375" style="570" customWidth="1"/>
    <col min="4" max="4" width="12.85546875" style="570" customWidth="1"/>
    <col min="5" max="5" width="10.42578125" style="570" customWidth="1"/>
    <col min="6" max="6" width="11.7109375" style="570" customWidth="1"/>
    <col min="7" max="7" width="6.140625" style="570" customWidth="1"/>
    <col min="8" max="8" width="9.28515625" style="570" customWidth="1"/>
    <col min="9" max="9" width="10.7109375" style="570" customWidth="1"/>
    <col min="10" max="10" width="12.42578125" style="570" customWidth="1"/>
    <col min="11" max="11" width="13.28515625" style="570" customWidth="1"/>
    <col min="12" max="12" width="17" style="570" customWidth="1"/>
    <col min="13" max="13" width="11.5703125" style="570" customWidth="1"/>
    <col min="14" max="14" width="17" style="570" customWidth="1"/>
    <col min="15" max="15" width="12.85546875" style="570" customWidth="1"/>
    <col min="16" max="16" width="17" style="570" customWidth="1"/>
    <col min="17" max="17" width="75.28515625" style="477" hidden="1" customWidth="1"/>
    <col min="18" max="18" width="126.5703125" style="477" hidden="1" customWidth="1"/>
    <col min="19" max="27" width="9.140625" style="570"/>
    <col min="28" max="34" width="127.28515625" style="509" hidden="1" customWidth="1"/>
    <col min="35" max="37" width="203.42578125" style="509" hidden="1" customWidth="1"/>
    <col min="38" max="38" width="66.42578125" style="509" hidden="1" customWidth="1"/>
    <col min="39" max="39" width="45.7109375" style="509" hidden="1" customWidth="1"/>
    <col min="40" max="41" width="203.42578125" style="509" hidden="1" customWidth="1"/>
    <col min="42" max="42" width="51.85546875" style="509" hidden="1" customWidth="1"/>
    <col min="43" max="43" width="173" style="509" hidden="1" customWidth="1"/>
    <col min="44" max="50" width="51.85546875" style="509" hidden="1" customWidth="1"/>
    <col min="51" max="51" width="173" style="509" hidden="1" customWidth="1"/>
    <col min="52" max="53" width="51.85546875" style="509" hidden="1" customWidth="1"/>
    <col min="54" max="57" width="156" style="509" hidden="1" customWidth="1"/>
    <col min="58" max="58" width="84.28515625" style="509" hidden="1" customWidth="1"/>
    <col min="59" max="62" width="156" style="509" hidden="1" customWidth="1"/>
    <col min="63" max="63" width="84.28515625" style="509" hidden="1" customWidth="1"/>
    <col min="64" max="64" width="61.140625" style="509" hidden="1" customWidth="1"/>
    <col min="65" max="65" width="82" style="509" hidden="1" customWidth="1"/>
    <col min="66" max="66" width="61.140625" style="509" hidden="1" customWidth="1"/>
    <col min="67" max="67" width="82" style="509" hidden="1" customWidth="1"/>
    <col min="68" max="16384" width="9.140625" style="570"/>
  </cols>
  <sheetData>
    <row r="1" spans="1:36" s="472" customFormat="1" ht="15" x14ac:dyDescent="0.25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1" t="s">
        <v>772</v>
      </c>
    </row>
    <row r="2" spans="1:36" s="472" customFormat="1" ht="11.25" customHeight="1" x14ac:dyDescent="0.25">
      <c r="A2" s="473"/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P2" s="471" t="s">
        <v>773</v>
      </c>
    </row>
    <row r="3" spans="1:36" s="472" customFormat="1" ht="15" x14ac:dyDescent="0.25">
      <c r="A3" s="473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P3" s="471"/>
    </row>
    <row r="4" spans="1:36" s="472" customFormat="1" ht="12.75" customHeight="1" x14ac:dyDescent="0.25">
      <c r="A4" s="1328" t="s">
        <v>774</v>
      </c>
      <c r="B4" s="1328"/>
      <c r="C4" s="1328"/>
      <c r="D4" s="1328"/>
      <c r="E4" s="1328"/>
      <c r="F4" s="1328"/>
      <c r="G4" s="1365" t="s">
        <v>775</v>
      </c>
      <c r="H4" s="1365"/>
      <c r="I4" s="1365"/>
      <c r="J4" s="1365"/>
      <c r="K4" s="1365"/>
      <c r="L4" s="1365"/>
      <c r="M4" s="1365"/>
      <c r="N4" s="1365"/>
      <c r="O4" s="1365"/>
      <c r="P4" s="1365"/>
    </row>
    <row r="5" spans="1:36" s="472" customFormat="1" ht="22.5" customHeight="1" x14ac:dyDescent="0.25">
      <c r="A5" s="1328" t="s">
        <v>776</v>
      </c>
      <c r="B5" s="1328"/>
      <c r="C5" s="1328"/>
      <c r="D5" s="1328"/>
      <c r="E5" s="1328"/>
      <c r="F5" s="1328"/>
      <c r="G5" s="1327" t="s">
        <v>777</v>
      </c>
      <c r="H5" s="1327"/>
      <c r="I5" s="1327"/>
      <c r="J5" s="1327"/>
      <c r="K5" s="1327"/>
      <c r="L5" s="1327"/>
      <c r="M5" s="1327"/>
      <c r="N5" s="1327"/>
      <c r="O5" s="1327"/>
      <c r="P5" s="1327"/>
      <c r="AB5" s="474" t="s">
        <v>777</v>
      </c>
    </row>
    <row r="6" spans="1:36" s="472" customFormat="1" ht="45" customHeight="1" x14ac:dyDescent="0.25">
      <c r="A6" s="1328" t="s">
        <v>778</v>
      </c>
      <c r="B6" s="1328"/>
      <c r="C6" s="1328"/>
      <c r="D6" s="1328"/>
      <c r="E6" s="1328"/>
      <c r="F6" s="1328"/>
      <c r="G6" s="1327" t="s">
        <v>779</v>
      </c>
      <c r="H6" s="1327"/>
      <c r="I6" s="1327"/>
      <c r="J6" s="1327"/>
      <c r="K6" s="1327"/>
      <c r="L6" s="1327"/>
      <c r="M6" s="1327"/>
      <c r="N6" s="1327"/>
      <c r="O6" s="1327"/>
      <c r="P6" s="1327"/>
      <c r="AC6" s="474" t="s">
        <v>779</v>
      </c>
    </row>
    <row r="7" spans="1:36" s="472" customFormat="1" ht="67.5" customHeight="1" x14ac:dyDescent="0.25">
      <c r="A7" s="1329" t="s">
        <v>780</v>
      </c>
      <c r="B7" s="1329"/>
      <c r="C7" s="1329"/>
      <c r="D7" s="1329"/>
      <c r="E7" s="1329"/>
      <c r="F7" s="1329"/>
      <c r="G7" s="1327" t="s">
        <v>781</v>
      </c>
      <c r="H7" s="1327"/>
      <c r="I7" s="1327"/>
      <c r="J7" s="1327"/>
      <c r="K7" s="1327"/>
      <c r="L7" s="1327"/>
      <c r="M7" s="1327"/>
      <c r="N7" s="1327"/>
      <c r="O7" s="1327"/>
      <c r="P7" s="1327"/>
      <c r="Q7" s="475" t="s">
        <v>780</v>
      </c>
      <c r="R7" s="476" t="s">
        <v>781</v>
      </c>
      <c r="S7" s="474"/>
      <c r="T7" s="474"/>
      <c r="U7" s="474"/>
      <c r="V7" s="474"/>
      <c r="W7" s="474"/>
      <c r="X7" s="474"/>
      <c r="Y7" s="474"/>
      <c r="Z7" s="474"/>
      <c r="AA7" s="474"/>
      <c r="AD7" s="474" t="s">
        <v>781</v>
      </c>
    </row>
    <row r="8" spans="1:36" s="472" customFormat="1" ht="33.75" customHeight="1" x14ac:dyDescent="0.25">
      <c r="A8" s="1328" t="s">
        <v>782</v>
      </c>
      <c r="B8" s="1328"/>
      <c r="C8" s="1328"/>
      <c r="D8" s="1328"/>
      <c r="E8" s="1328"/>
      <c r="F8" s="1328"/>
      <c r="G8" s="1327"/>
      <c r="H8" s="1327"/>
      <c r="I8" s="1327"/>
      <c r="J8" s="1327"/>
      <c r="K8" s="1327"/>
      <c r="L8" s="1327"/>
      <c r="M8" s="1327"/>
      <c r="N8" s="1327"/>
      <c r="O8" s="1327"/>
      <c r="P8" s="1327"/>
      <c r="Q8" s="475" t="s">
        <v>782</v>
      </c>
      <c r="R8" s="476"/>
      <c r="S8" s="474"/>
      <c r="T8" s="474"/>
      <c r="U8" s="474"/>
      <c r="V8" s="474"/>
      <c r="W8" s="474"/>
      <c r="X8" s="474"/>
      <c r="Y8" s="474"/>
      <c r="Z8" s="474"/>
      <c r="AA8" s="474"/>
      <c r="AE8" s="474" t="s">
        <v>597</v>
      </c>
    </row>
    <row r="9" spans="1:36" s="472" customFormat="1" ht="11.25" customHeight="1" x14ac:dyDescent="0.25">
      <c r="A9" s="1328" t="s">
        <v>783</v>
      </c>
      <c r="B9" s="1328"/>
      <c r="C9" s="1328"/>
      <c r="D9" s="1328"/>
      <c r="E9" s="1328"/>
      <c r="F9" s="1328"/>
      <c r="G9" s="1327"/>
      <c r="H9" s="1327"/>
      <c r="I9" s="1327"/>
      <c r="J9" s="1327"/>
      <c r="K9" s="1327"/>
      <c r="L9" s="1327"/>
      <c r="M9" s="1327"/>
      <c r="N9" s="1327"/>
      <c r="O9" s="1327"/>
      <c r="P9" s="1327"/>
      <c r="AF9" s="474" t="s">
        <v>597</v>
      </c>
    </row>
    <row r="10" spans="1:36" s="472" customFormat="1" ht="11.25" customHeight="1" x14ac:dyDescent="0.25">
      <c r="A10" s="1328" t="s">
        <v>784</v>
      </c>
      <c r="B10" s="1328"/>
      <c r="C10" s="1328"/>
      <c r="D10" s="1328"/>
      <c r="E10" s="1328"/>
      <c r="F10" s="1328"/>
      <c r="G10" s="1327" t="s">
        <v>785</v>
      </c>
      <c r="H10" s="1327"/>
      <c r="I10" s="1327"/>
      <c r="J10" s="1327"/>
      <c r="K10" s="1327"/>
      <c r="L10" s="1327"/>
      <c r="M10" s="1327"/>
      <c r="N10" s="1327"/>
      <c r="O10" s="1327"/>
      <c r="P10" s="1327"/>
      <c r="R10" s="477" t="s">
        <v>785</v>
      </c>
      <c r="AG10" s="474" t="s">
        <v>785</v>
      </c>
    </row>
    <row r="11" spans="1:36" s="472" customFormat="1" ht="15" x14ac:dyDescent="0.25">
      <c r="A11" s="1328" t="s">
        <v>786</v>
      </c>
      <c r="B11" s="1328"/>
      <c r="C11" s="1328"/>
      <c r="D11" s="1328"/>
      <c r="E11" s="1328"/>
      <c r="F11" s="1328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AH11" s="474" t="s">
        <v>597</v>
      </c>
    </row>
    <row r="12" spans="1:36" s="472" customFormat="1" ht="6" customHeight="1" x14ac:dyDescent="0.25">
      <c r="A12" s="478"/>
      <c r="B12" s="473"/>
      <c r="C12" s="473"/>
      <c r="D12" s="473"/>
      <c r="E12" s="473"/>
      <c r="F12" s="479"/>
      <c r="G12" s="480"/>
      <c r="H12" s="480"/>
      <c r="I12" s="480"/>
      <c r="J12" s="480"/>
      <c r="K12" s="480"/>
      <c r="L12" s="480"/>
      <c r="M12" s="480"/>
      <c r="N12" s="480"/>
      <c r="O12" s="480"/>
      <c r="P12" s="480"/>
    </row>
    <row r="13" spans="1:36" s="472" customFormat="1" ht="15" x14ac:dyDescent="0.25">
      <c r="A13" s="1366" t="s">
        <v>4086</v>
      </c>
      <c r="B13" s="1366"/>
      <c r="C13" s="1366"/>
      <c r="D13" s="1366"/>
      <c r="E13" s="1366"/>
      <c r="F13" s="1366"/>
      <c r="G13" s="1366"/>
      <c r="H13" s="1366"/>
      <c r="I13" s="1366"/>
      <c r="J13" s="1366"/>
      <c r="K13" s="1366"/>
      <c r="L13" s="1366"/>
      <c r="M13" s="1366"/>
      <c r="N13" s="1366"/>
      <c r="O13" s="1366"/>
      <c r="P13" s="1366"/>
      <c r="AI13" s="474" t="s">
        <v>4086</v>
      </c>
    </row>
    <row r="14" spans="1:36" s="472" customFormat="1" ht="15" customHeight="1" x14ac:dyDescent="0.25">
      <c r="A14" s="1295" t="s">
        <v>690</v>
      </c>
      <c r="B14" s="1295"/>
      <c r="C14" s="1295"/>
      <c r="D14" s="1295"/>
      <c r="E14" s="1295"/>
      <c r="F14" s="1295"/>
      <c r="G14" s="1295"/>
      <c r="H14" s="1295"/>
      <c r="I14" s="1295"/>
      <c r="J14" s="1295"/>
      <c r="K14" s="1295"/>
      <c r="L14" s="1295"/>
      <c r="M14" s="1295"/>
      <c r="N14" s="1295"/>
      <c r="O14" s="1295"/>
      <c r="P14" s="1295"/>
    </row>
    <row r="15" spans="1:36" s="472" customFormat="1" ht="6" customHeight="1" x14ac:dyDescent="0.25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</row>
    <row r="16" spans="1:36" s="472" customFormat="1" ht="15" x14ac:dyDescent="0.25">
      <c r="A16" s="1366"/>
      <c r="B16" s="1366"/>
      <c r="C16" s="1366"/>
      <c r="D16" s="1366"/>
      <c r="E16" s="1366"/>
      <c r="F16" s="1366"/>
      <c r="G16" s="1366"/>
      <c r="H16" s="1366"/>
      <c r="I16" s="1366"/>
      <c r="J16" s="1366"/>
      <c r="K16" s="1366"/>
      <c r="L16" s="1366"/>
      <c r="M16" s="1366"/>
      <c r="N16" s="1366"/>
      <c r="O16" s="1366"/>
      <c r="P16" s="1366"/>
      <c r="AJ16" s="474" t="s">
        <v>597</v>
      </c>
    </row>
    <row r="17" spans="1:39" s="472" customFormat="1" ht="15" x14ac:dyDescent="0.25">
      <c r="A17" s="1295" t="s">
        <v>787</v>
      </c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  <c r="O17" s="1295"/>
      <c r="P17" s="1295"/>
    </row>
    <row r="18" spans="1:39" s="472" customFormat="1" ht="17.25" customHeight="1" x14ac:dyDescent="0.25">
      <c r="A18" s="1331" t="s">
        <v>4087</v>
      </c>
      <c r="B18" s="1331"/>
      <c r="C18" s="1331"/>
      <c r="D18" s="1331"/>
      <c r="E18" s="1331"/>
      <c r="F18" s="1331"/>
      <c r="G18" s="1331"/>
      <c r="H18" s="1331"/>
      <c r="I18" s="1331"/>
      <c r="J18" s="1331"/>
      <c r="K18" s="1331"/>
      <c r="L18" s="1331"/>
      <c r="M18" s="1331"/>
      <c r="N18" s="1331"/>
      <c r="O18" s="1331"/>
      <c r="P18" s="1331"/>
    </row>
    <row r="19" spans="1:39" s="472" customFormat="1" ht="8.25" customHeight="1" x14ac:dyDescent="0.25">
      <c r="A19" s="587"/>
      <c r="B19" s="587"/>
      <c r="C19" s="587"/>
      <c r="D19" s="587"/>
      <c r="E19" s="587"/>
      <c r="F19" s="587"/>
      <c r="G19" s="587"/>
      <c r="H19" s="587"/>
      <c r="I19" s="587"/>
      <c r="J19" s="587"/>
      <c r="K19" s="587"/>
      <c r="L19" s="587"/>
      <c r="M19" s="587"/>
      <c r="N19" s="587"/>
      <c r="O19" s="587"/>
      <c r="P19" s="587"/>
    </row>
    <row r="20" spans="1:39" s="472" customFormat="1" ht="15" x14ac:dyDescent="0.25">
      <c r="A20" s="1366" t="s">
        <v>4085</v>
      </c>
      <c r="B20" s="1366"/>
      <c r="C20" s="1366"/>
      <c r="D20" s="1366"/>
      <c r="E20" s="1366"/>
      <c r="F20" s="1366"/>
      <c r="G20" s="1366"/>
      <c r="H20" s="1366"/>
      <c r="I20" s="1366"/>
      <c r="J20" s="1366"/>
      <c r="K20" s="1366"/>
      <c r="L20" s="1366"/>
      <c r="M20" s="1366"/>
      <c r="N20" s="1366"/>
      <c r="O20" s="1366"/>
      <c r="P20" s="1366"/>
      <c r="AK20" s="474" t="s">
        <v>4085</v>
      </c>
    </row>
    <row r="21" spans="1:39" s="472" customFormat="1" ht="11.25" customHeight="1" x14ac:dyDescent="0.25">
      <c r="A21" s="1295" t="s">
        <v>788</v>
      </c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/>
      <c r="P21" s="1295"/>
    </row>
    <row r="22" spans="1:39" s="472" customFormat="1" ht="12" customHeight="1" x14ac:dyDescent="0.25">
      <c r="A22" s="473" t="s">
        <v>789</v>
      </c>
      <c r="B22" s="857" t="s">
        <v>790</v>
      </c>
      <c r="C22" s="470" t="s">
        <v>791</v>
      </c>
      <c r="D22" s="470"/>
      <c r="E22" s="470"/>
      <c r="F22" s="482"/>
      <c r="G22" s="482"/>
      <c r="H22" s="482"/>
      <c r="I22" s="482"/>
      <c r="J22" s="482"/>
      <c r="K22" s="482"/>
      <c r="L22" s="482"/>
      <c r="M22" s="482"/>
      <c r="N22" s="482"/>
      <c r="O22" s="482"/>
      <c r="P22" s="482"/>
    </row>
    <row r="23" spans="1:39" s="472" customFormat="1" ht="15" x14ac:dyDescent="0.25">
      <c r="A23" s="473" t="s">
        <v>641</v>
      </c>
      <c r="B23" s="1367" t="s">
        <v>792</v>
      </c>
      <c r="C23" s="1367"/>
      <c r="D23" s="1367"/>
      <c r="E23" s="1367"/>
      <c r="F23" s="1367"/>
      <c r="G23" s="482"/>
      <c r="H23" s="482"/>
      <c r="I23" s="482"/>
      <c r="J23" s="482"/>
      <c r="K23" s="482"/>
      <c r="L23" s="482"/>
      <c r="M23" s="482"/>
      <c r="N23" s="482"/>
      <c r="O23" s="482"/>
      <c r="P23" s="482"/>
      <c r="AL23" s="474" t="s">
        <v>792</v>
      </c>
    </row>
    <row r="24" spans="1:39" s="472" customFormat="1" ht="10.5" customHeight="1" x14ac:dyDescent="0.25">
      <c r="A24" s="473"/>
      <c r="B24" s="1337" t="s">
        <v>793</v>
      </c>
      <c r="C24" s="1337"/>
      <c r="D24" s="1337"/>
      <c r="E24" s="1337"/>
      <c r="F24" s="1337"/>
      <c r="G24" s="483"/>
      <c r="H24" s="483"/>
      <c r="I24" s="483"/>
      <c r="J24" s="483"/>
      <c r="K24" s="483"/>
      <c r="L24" s="483"/>
      <c r="M24" s="483"/>
      <c r="N24" s="483"/>
      <c r="O24" s="484"/>
      <c r="P24" s="483"/>
    </row>
    <row r="25" spans="1:39" s="472" customFormat="1" ht="9.75" customHeight="1" x14ac:dyDescent="0.25">
      <c r="A25" s="473"/>
      <c r="B25" s="473"/>
      <c r="C25" s="473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3"/>
      <c r="P25" s="483"/>
    </row>
    <row r="26" spans="1:39" s="472" customFormat="1" ht="15" x14ac:dyDescent="0.25">
      <c r="A26" s="486" t="s">
        <v>794</v>
      </c>
      <c r="B26" s="487"/>
      <c r="C26" s="1378" t="s">
        <v>795</v>
      </c>
      <c r="D26" s="1378"/>
      <c r="E26" s="1378"/>
      <c r="F26" s="1378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AM26" s="474" t="s">
        <v>795</v>
      </c>
    </row>
    <row r="27" spans="1:39" s="472" customFormat="1" ht="9.75" customHeight="1" x14ac:dyDescent="0.25">
      <c r="A27" s="473"/>
      <c r="B27" s="487"/>
      <c r="C27" s="488"/>
      <c r="D27" s="489"/>
      <c r="E27" s="489"/>
      <c r="F27" s="489"/>
      <c r="G27" s="490"/>
      <c r="H27" s="490"/>
      <c r="I27" s="490"/>
      <c r="J27" s="490"/>
      <c r="K27" s="490"/>
      <c r="L27" s="490"/>
      <c r="M27" s="490"/>
      <c r="N27" s="490"/>
      <c r="O27" s="490"/>
      <c r="P27" s="490"/>
    </row>
    <row r="28" spans="1:39" s="472" customFormat="1" ht="12" customHeight="1" x14ac:dyDescent="0.25">
      <c r="A28" s="486" t="s">
        <v>796</v>
      </c>
      <c r="B28" s="487"/>
      <c r="C28" s="858"/>
      <c r="D28" s="859">
        <v>5481.77</v>
      </c>
      <c r="E28" s="491" t="s">
        <v>797</v>
      </c>
      <c r="G28" s="487"/>
      <c r="H28" s="487"/>
      <c r="I28" s="487"/>
      <c r="J28" s="487"/>
      <c r="K28" s="487"/>
      <c r="L28" s="487"/>
      <c r="M28" s="487"/>
      <c r="N28" s="492"/>
      <c r="O28" s="492"/>
      <c r="P28" s="487"/>
    </row>
    <row r="29" spans="1:39" s="472" customFormat="1" ht="12" customHeight="1" x14ac:dyDescent="0.25">
      <c r="A29" s="473"/>
      <c r="B29" s="493" t="s">
        <v>798</v>
      </c>
      <c r="C29" s="494"/>
      <c r="D29" s="495"/>
      <c r="E29" s="491"/>
      <c r="G29" s="487"/>
    </row>
    <row r="30" spans="1:39" s="472" customFormat="1" ht="12" customHeight="1" x14ac:dyDescent="0.25">
      <c r="A30" s="473"/>
      <c r="B30" s="496" t="s">
        <v>799</v>
      </c>
      <c r="C30" s="858"/>
      <c r="D30" s="859">
        <v>5481.77</v>
      </c>
      <c r="E30" s="491" t="s">
        <v>797</v>
      </c>
      <c r="I30" s="487"/>
      <c r="K30" s="487" t="s">
        <v>800</v>
      </c>
      <c r="L30" s="487"/>
      <c r="M30" s="487"/>
      <c r="N30" s="860"/>
      <c r="O30" s="859">
        <v>611.49</v>
      </c>
      <c r="P30" s="491" t="s">
        <v>797</v>
      </c>
    </row>
    <row r="31" spans="1:39" s="472" customFormat="1" ht="12" customHeight="1" x14ac:dyDescent="0.25">
      <c r="A31" s="473"/>
      <c r="B31" s="496" t="s">
        <v>695</v>
      </c>
      <c r="C31" s="666"/>
      <c r="D31" s="667">
        <v>0</v>
      </c>
      <c r="E31" s="491" t="s">
        <v>797</v>
      </c>
      <c r="I31" s="487"/>
      <c r="K31" s="487" t="s">
        <v>801</v>
      </c>
      <c r="L31" s="487"/>
      <c r="M31" s="487"/>
      <c r="N31" s="860"/>
      <c r="O31" s="859">
        <v>110.37</v>
      </c>
      <c r="P31" s="491" t="s">
        <v>797</v>
      </c>
    </row>
    <row r="32" spans="1:39" s="472" customFormat="1" ht="12" customHeight="1" x14ac:dyDescent="0.25">
      <c r="A32" s="473"/>
      <c r="B32" s="496" t="s">
        <v>696</v>
      </c>
      <c r="C32" s="666"/>
      <c r="D32" s="667">
        <v>0</v>
      </c>
      <c r="E32" s="491" t="s">
        <v>797</v>
      </c>
      <c r="I32" s="487"/>
      <c r="K32" s="487" t="s">
        <v>802</v>
      </c>
      <c r="L32" s="487"/>
      <c r="M32" s="487"/>
      <c r="N32" s="861"/>
      <c r="O32" s="667">
        <v>2358.06</v>
      </c>
      <c r="P32" s="497" t="s">
        <v>803</v>
      </c>
    </row>
    <row r="33" spans="1:67" s="472" customFormat="1" ht="12" customHeight="1" x14ac:dyDescent="0.25">
      <c r="A33" s="473"/>
      <c r="B33" s="496" t="s">
        <v>697</v>
      </c>
      <c r="C33" s="666"/>
      <c r="D33" s="859">
        <v>0</v>
      </c>
      <c r="E33" s="491" t="s">
        <v>797</v>
      </c>
      <c r="I33" s="487"/>
      <c r="K33" s="487" t="s">
        <v>804</v>
      </c>
      <c r="L33" s="487"/>
      <c r="M33" s="487"/>
      <c r="N33" s="861"/>
      <c r="O33" s="667">
        <v>306.02</v>
      </c>
      <c r="P33" s="497" t="s">
        <v>803</v>
      </c>
    </row>
    <row r="34" spans="1:67" s="472" customFormat="1" ht="9.75" customHeight="1" x14ac:dyDescent="0.25">
      <c r="A34" s="473"/>
      <c r="B34" s="487"/>
      <c r="D34" s="498"/>
      <c r="E34" s="491"/>
      <c r="H34" s="487"/>
      <c r="I34" s="487"/>
      <c r="J34" s="487"/>
      <c r="K34" s="487"/>
      <c r="L34" s="487"/>
      <c r="M34" s="487"/>
      <c r="N34" s="490"/>
      <c r="O34" s="490"/>
      <c r="P34" s="487"/>
    </row>
    <row r="35" spans="1:67" s="472" customFormat="1" ht="11.25" customHeight="1" x14ac:dyDescent="0.25">
      <c r="A35" s="1335" t="s">
        <v>5</v>
      </c>
      <c r="B35" s="1336" t="s">
        <v>680</v>
      </c>
      <c r="C35" s="1368" t="s">
        <v>533</v>
      </c>
      <c r="D35" s="1369"/>
      <c r="E35" s="1369"/>
      <c r="F35" s="1369"/>
      <c r="G35" s="1370"/>
      <c r="H35" s="1336" t="s">
        <v>455</v>
      </c>
      <c r="I35" s="1336" t="s">
        <v>805</v>
      </c>
      <c r="J35" s="1336"/>
      <c r="K35" s="1336"/>
      <c r="L35" s="1368" t="s">
        <v>806</v>
      </c>
      <c r="M35" s="1369"/>
      <c r="N35" s="1369"/>
      <c r="O35" s="1369"/>
      <c r="P35" s="1370"/>
    </row>
    <row r="36" spans="1:67" s="472" customFormat="1" ht="11.25" customHeight="1" x14ac:dyDescent="0.25">
      <c r="A36" s="1335"/>
      <c r="B36" s="1336"/>
      <c r="C36" s="1379"/>
      <c r="D36" s="1380"/>
      <c r="E36" s="1380"/>
      <c r="F36" s="1380"/>
      <c r="G36" s="1381"/>
      <c r="H36" s="1336"/>
      <c r="I36" s="1336"/>
      <c r="J36" s="1336"/>
      <c r="K36" s="1336"/>
      <c r="L36" s="1371"/>
      <c r="M36" s="1372"/>
      <c r="N36" s="1372"/>
      <c r="O36" s="1372"/>
      <c r="P36" s="1373"/>
    </row>
    <row r="37" spans="1:67" s="472" customFormat="1" ht="54" customHeight="1" x14ac:dyDescent="0.25">
      <c r="A37" s="1335"/>
      <c r="B37" s="1336"/>
      <c r="C37" s="1371"/>
      <c r="D37" s="1372"/>
      <c r="E37" s="1372"/>
      <c r="F37" s="1372"/>
      <c r="G37" s="1373"/>
      <c r="H37" s="1336"/>
      <c r="I37" s="731" t="s">
        <v>807</v>
      </c>
      <c r="J37" s="731" t="s">
        <v>808</v>
      </c>
      <c r="K37" s="731" t="s">
        <v>809</v>
      </c>
      <c r="L37" s="731" t="s">
        <v>810</v>
      </c>
      <c r="M37" s="731" t="s">
        <v>811</v>
      </c>
      <c r="N37" s="731" t="s">
        <v>812</v>
      </c>
      <c r="O37" s="731" t="s">
        <v>808</v>
      </c>
      <c r="P37" s="731" t="s">
        <v>813</v>
      </c>
    </row>
    <row r="38" spans="1:67" s="472" customFormat="1" ht="13.5" customHeight="1" x14ac:dyDescent="0.25">
      <c r="A38" s="732">
        <v>1</v>
      </c>
      <c r="B38" s="733">
        <v>2</v>
      </c>
      <c r="C38" s="1374">
        <v>3</v>
      </c>
      <c r="D38" s="1375"/>
      <c r="E38" s="1375"/>
      <c r="F38" s="1375"/>
      <c r="G38" s="1376"/>
      <c r="H38" s="733">
        <v>4</v>
      </c>
      <c r="I38" s="733">
        <v>5</v>
      </c>
      <c r="J38" s="733">
        <v>6</v>
      </c>
      <c r="K38" s="733">
        <v>7</v>
      </c>
      <c r="L38" s="733">
        <v>8</v>
      </c>
      <c r="M38" s="733">
        <v>9</v>
      </c>
      <c r="N38" s="733">
        <v>10</v>
      </c>
      <c r="O38" s="733">
        <v>11</v>
      </c>
      <c r="P38" s="733">
        <v>12</v>
      </c>
    </row>
    <row r="39" spans="1:67" s="487" customFormat="1" ht="15" x14ac:dyDescent="0.25">
      <c r="A39" s="1347" t="s">
        <v>4088</v>
      </c>
      <c r="B39" s="1348"/>
      <c r="C39" s="1348"/>
      <c r="D39" s="1348"/>
      <c r="E39" s="1348"/>
      <c r="F39" s="1348"/>
      <c r="G39" s="1348"/>
      <c r="H39" s="1348"/>
      <c r="I39" s="1348"/>
      <c r="J39" s="1348"/>
      <c r="K39" s="1348"/>
      <c r="L39" s="1348"/>
      <c r="M39" s="1348"/>
      <c r="N39" s="1348"/>
      <c r="O39" s="1348"/>
      <c r="P39" s="1349"/>
      <c r="Q39" s="472"/>
      <c r="R39" s="472"/>
      <c r="S39" s="472"/>
      <c r="T39" s="472"/>
      <c r="U39" s="472"/>
      <c r="V39" s="472"/>
      <c r="W39" s="472"/>
      <c r="X39" s="472"/>
      <c r="Y39" s="472"/>
      <c r="Z39" s="472"/>
      <c r="AA39" s="472"/>
      <c r="AB39" s="474"/>
      <c r="AC39" s="474"/>
      <c r="AD39" s="474"/>
      <c r="AE39" s="474"/>
      <c r="AF39" s="474"/>
      <c r="AG39" s="474"/>
      <c r="AH39" s="474"/>
      <c r="AI39" s="474"/>
      <c r="AJ39" s="474"/>
      <c r="AK39" s="474"/>
      <c r="AL39" s="474"/>
      <c r="AM39" s="474"/>
      <c r="AN39" s="499" t="s">
        <v>4088</v>
      </c>
      <c r="AO39" s="474"/>
      <c r="AP39" s="474"/>
      <c r="AQ39" s="474"/>
      <c r="AR39" s="474"/>
      <c r="AS39" s="474"/>
      <c r="AT39" s="474"/>
      <c r="AU39" s="474"/>
      <c r="AV39" s="474"/>
      <c r="AW39" s="474"/>
      <c r="AX39" s="474"/>
      <c r="AY39" s="474"/>
      <c r="AZ39" s="474"/>
      <c r="BA39" s="474"/>
      <c r="BB39" s="474"/>
      <c r="BC39" s="474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</row>
    <row r="40" spans="1:67" s="487" customFormat="1" ht="15" x14ac:dyDescent="0.25">
      <c r="A40" s="1347" t="s">
        <v>4089</v>
      </c>
      <c r="B40" s="1348"/>
      <c r="C40" s="1348"/>
      <c r="D40" s="1348"/>
      <c r="E40" s="1348"/>
      <c r="F40" s="1348"/>
      <c r="G40" s="1348"/>
      <c r="H40" s="1348"/>
      <c r="I40" s="1348"/>
      <c r="J40" s="1348"/>
      <c r="K40" s="1348"/>
      <c r="L40" s="1348"/>
      <c r="M40" s="1348"/>
      <c r="N40" s="1348"/>
      <c r="O40" s="1348"/>
      <c r="P40" s="1349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74"/>
      <c r="AM40" s="474"/>
      <c r="AN40" s="499"/>
      <c r="AO40" s="499" t="s">
        <v>4089</v>
      </c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</row>
    <row r="41" spans="1:67" s="487" customFormat="1" ht="23.25" x14ac:dyDescent="0.25">
      <c r="A41" s="500" t="s">
        <v>190</v>
      </c>
      <c r="B41" s="586" t="s">
        <v>814</v>
      </c>
      <c r="C41" s="1377" t="s">
        <v>815</v>
      </c>
      <c r="D41" s="1377"/>
      <c r="E41" s="1377"/>
      <c r="F41" s="1377"/>
      <c r="G41" s="1377"/>
      <c r="H41" s="501" t="s">
        <v>816</v>
      </c>
      <c r="I41" s="502">
        <v>7.1</v>
      </c>
      <c r="J41" s="503">
        <v>1</v>
      </c>
      <c r="K41" s="504">
        <v>7.1</v>
      </c>
      <c r="L41" s="505"/>
      <c r="M41" s="502"/>
      <c r="N41" s="505"/>
      <c r="O41" s="502"/>
      <c r="P41" s="506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4"/>
      <c r="AC41" s="474"/>
      <c r="AD41" s="474"/>
      <c r="AE41" s="474"/>
      <c r="AF41" s="474"/>
      <c r="AG41" s="474"/>
      <c r="AH41" s="474"/>
      <c r="AI41" s="474"/>
      <c r="AJ41" s="474"/>
      <c r="AK41" s="474"/>
      <c r="AL41" s="474"/>
      <c r="AM41" s="474"/>
      <c r="AN41" s="499"/>
      <c r="AO41" s="499"/>
      <c r="AP41" s="499" t="s">
        <v>815</v>
      </c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</row>
    <row r="42" spans="1:67" s="487" customFormat="1" ht="22.5" x14ac:dyDescent="0.25">
      <c r="A42" s="507"/>
      <c r="B42" s="508" t="s">
        <v>817</v>
      </c>
      <c r="C42" s="1340" t="s">
        <v>818</v>
      </c>
      <c r="D42" s="1340"/>
      <c r="E42" s="1340"/>
      <c r="F42" s="1340"/>
      <c r="G42" s="1340"/>
      <c r="H42" s="1340"/>
      <c r="I42" s="1340"/>
      <c r="J42" s="1340"/>
      <c r="K42" s="1340"/>
      <c r="L42" s="1340"/>
      <c r="M42" s="1340"/>
      <c r="N42" s="1340"/>
      <c r="O42" s="1340"/>
      <c r="P42" s="1341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4"/>
      <c r="AC42" s="474"/>
      <c r="AD42" s="474"/>
      <c r="AE42" s="474"/>
      <c r="AF42" s="474"/>
      <c r="AG42" s="474"/>
      <c r="AH42" s="474"/>
      <c r="AI42" s="474"/>
      <c r="AJ42" s="474"/>
      <c r="AK42" s="474"/>
      <c r="AL42" s="474"/>
      <c r="AM42" s="474"/>
      <c r="AN42" s="499"/>
      <c r="AO42" s="499"/>
      <c r="AP42" s="499"/>
      <c r="AQ42" s="509" t="s">
        <v>818</v>
      </c>
      <c r="AR42" s="474"/>
      <c r="AS42" s="474"/>
      <c r="AT42" s="474"/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</row>
    <row r="43" spans="1:67" s="487" customFormat="1" ht="33.75" x14ac:dyDescent="0.25">
      <c r="A43" s="507"/>
      <c r="B43" s="508" t="s">
        <v>819</v>
      </c>
      <c r="C43" s="1340" t="s">
        <v>820</v>
      </c>
      <c r="D43" s="1340"/>
      <c r="E43" s="1340"/>
      <c r="F43" s="1340"/>
      <c r="G43" s="1340"/>
      <c r="H43" s="1340"/>
      <c r="I43" s="1340"/>
      <c r="J43" s="1340"/>
      <c r="K43" s="1340"/>
      <c r="L43" s="1340"/>
      <c r="M43" s="1340"/>
      <c r="N43" s="1340"/>
      <c r="O43" s="1340"/>
      <c r="P43" s="1341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4"/>
      <c r="AC43" s="474"/>
      <c r="AD43" s="474"/>
      <c r="AE43" s="474"/>
      <c r="AF43" s="474"/>
      <c r="AG43" s="474"/>
      <c r="AH43" s="474"/>
      <c r="AI43" s="474"/>
      <c r="AJ43" s="474"/>
      <c r="AK43" s="474"/>
      <c r="AL43" s="474"/>
      <c r="AM43" s="474"/>
      <c r="AN43" s="499"/>
      <c r="AO43" s="499"/>
      <c r="AP43" s="499"/>
      <c r="AQ43" s="509" t="s">
        <v>820</v>
      </c>
      <c r="AR43" s="474"/>
      <c r="AS43" s="474"/>
      <c r="AT43" s="474"/>
      <c r="AU43" s="474"/>
      <c r="AV43" s="474"/>
      <c r="AW43" s="474"/>
      <c r="AX43" s="474"/>
      <c r="AY43" s="474"/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  <c r="BJ43" s="474"/>
      <c r="BK43" s="474"/>
      <c r="BL43" s="474"/>
      <c r="BM43" s="474"/>
      <c r="BN43" s="474"/>
      <c r="BO43" s="474"/>
    </row>
    <row r="44" spans="1:67" s="487" customFormat="1" ht="15" x14ac:dyDescent="0.25">
      <c r="A44" s="510"/>
      <c r="B44" s="511" t="s">
        <v>190</v>
      </c>
      <c r="C44" s="1328" t="s">
        <v>821</v>
      </c>
      <c r="D44" s="1328"/>
      <c r="E44" s="1328"/>
      <c r="F44" s="1328"/>
      <c r="G44" s="1328"/>
      <c r="H44" s="512" t="s">
        <v>822</v>
      </c>
      <c r="I44" s="513"/>
      <c r="J44" s="513"/>
      <c r="K44" s="522">
        <v>240.87105</v>
      </c>
      <c r="L44" s="515"/>
      <c r="M44" s="513"/>
      <c r="N44" s="515"/>
      <c r="O44" s="513"/>
      <c r="P44" s="516">
        <v>62462.68</v>
      </c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4"/>
      <c r="AC44" s="474"/>
      <c r="AD44" s="474"/>
      <c r="AE44" s="474"/>
      <c r="AF44" s="474"/>
      <c r="AG44" s="474"/>
      <c r="AH44" s="474"/>
      <c r="AI44" s="474"/>
      <c r="AJ44" s="474"/>
      <c r="AK44" s="474"/>
      <c r="AL44" s="474"/>
      <c r="AM44" s="474"/>
      <c r="AN44" s="499"/>
      <c r="AO44" s="499"/>
      <c r="AP44" s="499"/>
      <c r="AQ44" s="509"/>
      <c r="AR44" s="474" t="s">
        <v>821</v>
      </c>
      <c r="AS44" s="474"/>
      <c r="AT44" s="474"/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</row>
    <row r="45" spans="1:67" s="487" customFormat="1" ht="22.5" x14ac:dyDescent="0.25">
      <c r="A45" s="517"/>
      <c r="B45" s="511" t="s">
        <v>823</v>
      </c>
      <c r="C45" s="1328" t="s">
        <v>824</v>
      </c>
      <c r="D45" s="1328"/>
      <c r="E45" s="1328"/>
      <c r="F45" s="1328"/>
      <c r="G45" s="1328"/>
      <c r="H45" s="512" t="s">
        <v>822</v>
      </c>
      <c r="I45" s="518">
        <v>35.9</v>
      </c>
      <c r="J45" s="513" t="s">
        <v>825</v>
      </c>
      <c r="K45" s="522">
        <v>240.87105</v>
      </c>
      <c r="L45" s="519"/>
      <c r="M45" s="582"/>
      <c r="N45" s="520">
        <v>259.32</v>
      </c>
      <c r="O45" s="513"/>
      <c r="P45" s="516">
        <v>62462.68</v>
      </c>
      <c r="Q45" s="521"/>
      <c r="R45" s="521"/>
      <c r="S45" s="472"/>
      <c r="T45" s="472"/>
      <c r="U45" s="472"/>
      <c r="V45" s="472"/>
      <c r="W45" s="472"/>
      <c r="X45" s="472"/>
      <c r="Y45" s="472"/>
      <c r="Z45" s="472"/>
      <c r="AA45" s="472"/>
      <c r="AB45" s="474"/>
      <c r="AC45" s="474"/>
      <c r="AD45" s="474"/>
      <c r="AE45" s="474"/>
      <c r="AF45" s="474"/>
      <c r="AG45" s="474"/>
      <c r="AH45" s="474"/>
      <c r="AI45" s="474"/>
      <c r="AJ45" s="474"/>
      <c r="AK45" s="474"/>
      <c r="AL45" s="474"/>
      <c r="AM45" s="474"/>
      <c r="AN45" s="499"/>
      <c r="AO45" s="499"/>
      <c r="AP45" s="499"/>
      <c r="AQ45" s="509"/>
      <c r="AR45" s="474"/>
      <c r="AS45" s="474" t="s">
        <v>824</v>
      </c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</row>
    <row r="46" spans="1:67" s="487" customFormat="1" ht="15" x14ac:dyDescent="0.25">
      <c r="A46" s="510"/>
      <c r="B46" s="511" t="s">
        <v>651</v>
      </c>
      <c r="C46" s="1328" t="s">
        <v>712</v>
      </c>
      <c r="D46" s="1328"/>
      <c r="E46" s="1328"/>
      <c r="F46" s="1328"/>
      <c r="G46" s="1328"/>
      <c r="H46" s="512"/>
      <c r="I46" s="513"/>
      <c r="J46" s="513"/>
      <c r="K46" s="513"/>
      <c r="L46" s="515"/>
      <c r="M46" s="513"/>
      <c r="N46" s="515"/>
      <c r="O46" s="513"/>
      <c r="P46" s="516">
        <v>42146.35</v>
      </c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4"/>
      <c r="AC46" s="474"/>
      <c r="AD46" s="474"/>
      <c r="AE46" s="474"/>
      <c r="AF46" s="474"/>
      <c r="AG46" s="474"/>
      <c r="AH46" s="474"/>
      <c r="AI46" s="474"/>
      <c r="AJ46" s="474"/>
      <c r="AK46" s="474"/>
      <c r="AL46" s="474"/>
      <c r="AM46" s="474"/>
      <c r="AN46" s="499"/>
      <c r="AO46" s="499"/>
      <c r="AP46" s="499"/>
      <c r="AQ46" s="509"/>
      <c r="AR46" s="474" t="s">
        <v>712</v>
      </c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</row>
    <row r="47" spans="1:67" s="487" customFormat="1" ht="15" x14ac:dyDescent="0.25">
      <c r="A47" s="510"/>
      <c r="B47" s="511"/>
      <c r="C47" s="1328" t="s">
        <v>826</v>
      </c>
      <c r="D47" s="1328"/>
      <c r="E47" s="1328"/>
      <c r="F47" s="1328"/>
      <c r="G47" s="1328"/>
      <c r="H47" s="512" t="s">
        <v>822</v>
      </c>
      <c r="I47" s="513"/>
      <c r="J47" s="513"/>
      <c r="K47" s="522">
        <v>29.655989999999999</v>
      </c>
      <c r="L47" s="515"/>
      <c r="M47" s="513"/>
      <c r="N47" s="515"/>
      <c r="O47" s="513"/>
      <c r="P47" s="516">
        <v>10695.55</v>
      </c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4"/>
      <c r="AC47" s="474"/>
      <c r="AD47" s="474"/>
      <c r="AE47" s="474"/>
      <c r="AF47" s="474"/>
      <c r="AG47" s="474"/>
      <c r="AH47" s="474"/>
      <c r="AI47" s="474"/>
      <c r="AJ47" s="474"/>
      <c r="AK47" s="474"/>
      <c r="AL47" s="474"/>
      <c r="AM47" s="474"/>
      <c r="AN47" s="499"/>
      <c r="AO47" s="499"/>
      <c r="AP47" s="499"/>
      <c r="AQ47" s="509"/>
      <c r="AR47" s="474" t="s">
        <v>826</v>
      </c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</row>
    <row r="48" spans="1:67" s="487" customFormat="1" ht="22.5" x14ac:dyDescent="0.25">
      <c r="A48" s="517"/>
      <c r="B48" s="511" t="s">
        <v>827</v>
      </c>
      <c r="C48" s="1328" t="s">
        <v>828</v>
      </c>
      <c r="D48" s="1328"/>
      <c r="E48" s="1328"/>
      <c r="F48" s="1328"/>
      <c r="G48" s="1328"/>
      <c r="H48" s="512" t="s">
        <v>829</v>
      </c>
      <c r="I48" s="518">
        <v>0.1</v>
      </c>
      <c r="J48" s="513" t="s">
        <v>825</v>
      </c>
      <c r="K48" s="522">
        <v>0.67095000000000005</v>
      </c>
      <c r="L48" s="523">
        <v>1803.79</v>
      </c>
      <c r="M48" s="524">
        <v>1.1399999999999999</v>
      </c>
      <c r="N48" s="520">
        <v>2056.3200000000002</v>
      </c>
      <c r="O48" s="513"/>
      <c r="P48" s="516">
        <v>1379.69</v>
      </c>
      <c r="Q48" s="521"/>
      <c r="R48" s="521"/>
      <c r="S48" s="472"/>
      <c r="T48" s="472"/>
      <c r="U48" s="472"/>
      <c r="V48" s="472"/>
      <c r="W48" s="472"/>
      <c r="X48" s="472"/>
      <c r="Y48" s="472"/>
      <c r="Z48" s="472"/>
      <c r="AA48" s="472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74"/>
      <c r="AN48" s="499"/>
      <c r="AO48" s="499"/>
      <c r="AP48" s="499"/>
      <c r="AQ48" s="509"/>
      <c r="AR48" s="474"/>
      <c r="AS48" s="474" t="s">
        <v>828</v>
      </c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</row>
    <row r="49" spans="1:67" s="487" customFormat="1" ht="22.5" x14ac:dyDescent="0.25">
      <c r="A49" s="525"/>
      <c r="B49" s="511" t="s">
        <v>830</v>
      </c>
      <c r="C49" s="1328" t="s">
        <v>831</v>
      </c>
      <c r="D49" s="1328"/>
      <c r="E49" s="1328"/>
      <c r="F49" s="1328"/>
      <c r="G49" s="1328"/>
      <c r="H49" s="512" t="s">
        <v>822</v>
      </c>
      <c r="I49" s="518">
        <v>0.1</v>
      </c>
      <c r="J49" s="513" t="s">
        <v>825</v>
      </c>
      <c r="K49" s="522">
        <v>0.67095000000000005</v>
      </c>
      <c r="L49" s="515"/>
      <c r="M49" s="513"/>
      <c r="N49" s="526">
        <v>364.66</v>
      </c>
      <c r="O49" s="513"/>
      <c r="P49" s="530">
        <v>244.67</v>
      </c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4"/>
      <c r="AC49" s="474"/>
      <c r="AD49" s="474"/>
      <c r="AE49" s="474"/>
      <c r="AF49" s="474"/>
      <c r="AG49" s="474"/>
      <c r="AH49" s="474"/>
      <c r="AI49" s="474"/>
      <c r="AJ49" s="474"/>
      <c r="AK49" s="474"/>
      <c r="AL49" s="474"/>
      <c r="AM49" s="474"/>
      <c r="AN49" s="499"/>
      <c r="AO49" s="499"/>
      <c r="AP49" s="499"/>
      <c r="AQ49" s="509"/>
      <c r="AR49" s="474"/>
      <c r="AS49" s="474"/>
      <c r="AT49" s="474" t="s">
        <v>831</v>
      </c>
      <c r="AU49" s="474"/>
      <c r="AV49" s="474"/>
      <c r="AW49" s="474"/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</row>
    <row r="50" spans="1:67" s="487" customFormat="1" ht="22.5" x14ac:dyDescent="0.25">
      <c r="A50" s="517"/>
      <c r="B50" s="511" t="s">
        <v>832</v>
      </c>
      <c r="C50" s="1328" t="s">
        <v>833</v>
      </c>
      <c r="D50" s="1328"/>
      <c r="E50" s="1328"/>
      <c r="F50" s="1328"/>
      <c r="G50" s="1328"/>
      <c r="H50" s="512" t="s">
        <v>829</v>
      </c>
      <c r="I50" s="527">
        <v>4.13</v>
      </c>
      <c r="J50" s="513" t="s">
        <v>825</v>
      </c>
      <c r="K50" s="546">
        <v>27.710235000000001</v>
      </c>
      <c r="L50" s="519"/>
      <c r="M50" s="582"/>
      <c r="N50" s="520">
        <v>1374.22</v>
      </c>
      <c r="O50" s="513"/>
      <c r="P50" s="516">
        <v>38079.96</v>
      </c>
      <c r="Q50" s="521"/>
      <c r="R50" s="521"/>
      <c r="S50" s="472"/>
      <c r="T50" s="472"/>
      <c r="U50" s="472"/>
      <c r="V50" s="472"/>
      <c r="W50" s="472"/>
      <c r="X50" s="472"/>
      <c r="Y50" s="472"/>
      <c r="Z50" s="472"/>
      <c r="AA50" s="472"/>
      <c r="AB50" s="474"/>
      <c r="AC50" s="474"/>
      <c r="AD50" s="474"/>
      <c r="AE50" s="474"/>
      <c r="AF50" s="474"/>
      <c r="AG50" s="474"/>
      <c r="AH50" s="474"/>
      <c r="AI50" s="474"/>
      <c r="AJ50" s="474"/>
      <c r="AK50" s="474"/>
      <c r="AL50" s="474"/>
      <c r="AM50" s="474"/>
      <c r="AN50" s="499"/>
      <c r="AO50" s="499"/>
      <c r="AP50" s="499"/>
      <c r="AQ50" s="509"/>
      <c r="AR50" s="474"/>
      <c r="AS50" s="474" t="s">
        <v>833</v>
      </c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</row>
    <row r="51" spans="1:67" s="487" customFormat="1" ht="22.5" x14ac:dyDescent="0.25">
      <c r="A51" s="525"/>
      <c r="B51" s="511" t="s">
        <v>830</v>
      </c>
      <c r="C51" s="1328" t="s">
        <v>831</v>
      </c>
      <c r="D51" s="1328"/>
      <c r="E51" s="1328"/>
      <c r="F51" s="1328"/>
      <c r="G51" s="1328"/>
      <c r="H51" s="512" t="s">
        <v>822</v>
      </c>
      <c r="I51" s="527">
        <v>4.13</v>
      </c>
      <c r="J51" s="513" t="s">
        <v>825</v>
      </c>
      <c r="K51" s="546">
        <v>27.710235000000001</v>
      </c>
      <c r="L51" s="515"/>
      <c r="M51" s="513"/>
      <c r="N51" s="526">
        <v>364.66</v>
      </c>
      <c r="O51" s="513"/>
      <c r="P51" s="516">
        <v>10104.81</v>
      </c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4"/>
      <c r="AC51" s="474"/>
      <c r="AD51" s="474"/>
      <c r="AE51" s="474"/>
      <c r="AF51" s="474"/>
      <c r="AG51" s="474"/>
      <c r="AH51" s="474"/>
      <c r="AI51" s="474"/>
      <c r="AJ51" s="474"/>
      <c r="AK51" s="474"/>
      <c r="AL51" s="474"/>
      <c r="AM51" s="474"/>
      <c r="AN51" s="499"/>
      <c r="AO51" s="499"/>
      <c r="AP51" s="499"/>
      <c r="AQ51" s="509"/>
      <c r="AR51" s="474"/>
      <c r="AS51" s="474"/>
      <c r="AT51" s="474" t="s">
        <v>831</v>
      </c>
      <c r="AU51" s="474"/>
      <c r="AV51" s="474"/>
      <c r="AW51" s="474"/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4"/>
      <c r="BN51" s="474"/>
      <c r="BO51" s="474"/>
    </row>
    <row r="52" spans="1:67" s="487" customFormat="1" ht="22.5" x14ac:dyDescent="0.25">
      <c r="A52" s="517"/>
      <c r="B52" s="511" t="s">
        <v>834</v>
      </c>
      <c r="C52" s="1328" t="s">
        <v>835</v>
      </c>
      <c r="D52" s="1328"/>
      <c r="E52" s="1328"/>
      <c r="F52" s="1328"/>
      <c r="G52" s="1328"/>
      <c r="H52" s="512" t="s">
        <v>829</v>
      </c>
      <c r="I52" s="527">
        <v>3.17</v>
      </c>
      <c r="J52" s="513" t="s">
        <v>825</v>
      </c>
      <c r="K52" s="546">
        <v>21.269114999999999</v>
      </c>
      <c r="L52" s="528">
        <v>1.75</v>
      </c>
      <c r="M52" s="524">
        <v>1.26</v>
      </c>
      <c r="N52" s="520">
        <v>2.21</v>
      </c>
      <c r="O52" s="513"/>
      <c r="P52" s="516">
        <v>47</v>
      </c>
      <c r="Q52" s="521"/>
      <c r="R52" s="521"/>
      <c r="S52" s="472"/>
      <c r="T52" s="472"/>
      <c r="U52" s="472"/>
      <c r="V52" s="472"/>
      <c r="W52" s="472"/>
      <c r="X52" s="472"/>
      <c r="Y52" s="472"/>
      <c r="Z52" s="472"/>
      <c r="AA52" s="472"/>
      <c r="AB52" s="474"/>
      <c r="AC52" s="474"/>
      <c r="AD52" s="474"/>
      <c r="AE52" s="474"/>
      <c r="AF52" s="474"/>
      <c r="AG52" s="474"/>
      <c r="AH52" s="474"/>
      <c r="AI52" s="474"/>
      <c r="AJ52" s="474"/>
      <c r="AK52" s="474"/>
      <c r="AL52" s="474"/>
      <c r="AM52" s="474"/>
      <c r="AN52" s="499"/>
      <c r="AO52" s="499"/>
      <c r="AP52" s="499"/>
      <c r="AQ52" s="509"/>
      <c r="AR52" s="474"/>
      <c r="AS52" s="474" t="s">
        <v>835</v>
      </c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4"/>
      <c r="BN52" s="474"/>
      <c r="BO52" s="474"/>
    </row>
    <row r="53" spans="1:67" s="487" customFormat="1" ht="22.5" x14ac:dyDescent="0.25">
      <c r="A53" s="517"/>
      <c r="B53" s="511" t="s">
        <v>836</v>
      </c>
      <c r="C53" s="1328" t="s">
        <v>837</v>
      </c>
      <c r="D53" s="1328"/>
      <c r="E53" s="1328"/>
      <c r="F53" s="1328"/>
      <c r="G53" s="1328"/>
      <c r="H53" s="512" t="s">
        <v>829</v>
      </c>
      <c r="I53" s="527">
        <v>0.19</v>
      </c>
      <c r="J53" s="513" t="s">
        <v>825</v>
      </c>
      <c r="K53" s="546">
        <v>1.274805</v>
      </c>
      <c r="L53" s="519"/>
      <c r="M53" s="582"/>
      <c r="N53" s="520">
        <v>535.19000000000005</v>
      </c>
      <c r="O53" s="513"/>
      <c r="P53" s="516">
        <v>682.26</v>
      </c>
      <c r="Q53" s="521"/>
      <c r="R53" s="521"/>
      <c r="S53" s="472"/>
      <c r="T53" s="472"/>
      <c r="U53" s="472"/>
      <c r="V53" s="472"/>
      <c r="W53" s="472"/>
      <c r="X53" s="472"/>
      <c r="Y53" s="472"/>
      <c r="Z53" s="472"/>
      <c r="AA53" s="472"/>
      <c r="AB53" s="474"/>
      <c r="AC53" s="474"/>
      <c r="AD53" s="474"/>
      <c r="AE53" s="474"/>
      <c r="AF53" s="474"/>
      <c r="AG53" s="474"/>
      <c r="AH53" s="474"/>
      <c r="AI53" s="474"/>
      <c r="AJ53" s="474"/>
      <c r="AK53" s="474"/>
      <c r="AL53" s="474"/>
      <c r="AM53" s="474"/>
      <c r="AN53" s="499"/>
      <c r="AO53" s="499"/>
      <c r="AP53" s="499"/>
      <c r="AQ53" s="509"/>
      <c r="AR53" s="474"/>
      <c r="AS53" s="474" t="s">
        <v>837</v>
      </c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</row>
    <row r="54" spans="1:67" s="487" customFormat="1" ht="22.5" x14ac:dyDescent="0.25">
      <c r="A54" s="525"/>
      <c r="B54" s="511" t="s">
        <v>838</v>
      </c>
      <c r="C54" s="1328" t="s">
        <v>839</v>
      </c>
      <c r="D54" s="1328"/>
      <c r="E54" s="1328"/>
      <c r="F54" s="1328"/>
      <c r="G54" s="1328"/>
      <c r="H54" s="512" t="s">
        <v>822</v>
      </c>
      <c r="I54" s="527">
        <v>0.19</v>
      </c>
      <c r="J54" s="513" t="s">
        <v>825</v>
      </c>
      <c r="K54" s="546">
        <v>1.274805</v>
      </c>
      <c r="L54" s="515"/>
      <c r="M54" s="513"/>
      <c r="N54" s="526">
        <v>271.47000000000003</v>
      </c>
      <c r="O54" s="513"/>
      <c r="P54" s="530">
        <v>346.07</v>
      </c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4"/>
      <c r="AC54" s="474"/>
      <c r="AD54" s="474"/>
      <c r="AE54" s="474"/>
      <c r="AF54" s="474"/>
      <c r="AG54" s="474"/>
      <c r="AH54" s="474"/>
      <c r="AI54" s="474"/>
      <c r="AJ54" s="474"/>
      <c r="AK54" s="474"/>
      <c r="AL54" s="474"/>
      <c r="AM54" s="474"/>
      <c r="AN54" s="499"/>
      <c r="AO54" s="499"/>
      <c r="AP54" s="499"/>
      <c r="AQ54" s="509"/>
      <c r="AR54" s="474"/>
      <c r="AS54" s="474"/>
      <c r="AT54" s="474" t="s">
        <v>839</v>
      </c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  <c r="BJ54" s="474"/>
      <c r="BK54" s="474"/>
      <c r="BL54" s="474"/>
      <c r="BM54" s="474"/>
      <c r="BN54" s="474"/>
      <c r="BO54" s="474"/>
    </row>
    <row r="55" spans="1:67" s="487" customFormat="1" ht="22.5" x14ac:dyDescent="0.25">
      <c r="A55" s="517"/>
      <c r="B55" s="511" t="s">
        <v>840</v>
      </c>
      <c r="C55" s="1328" t="s">
        <v>841</v>
      </c>
      <c r="D55" s="1328"/>
      <c r="E55" s="1328"/>
      <c r="F55" s="1328"/>
      <c r="G55" s="1328"/>
      <c r="H55" s="512" t="s">
        <v>829</v>
      </c>
      <c r="I55" s="527">
        <v>1.63</v>
      </c>
      <c r="J55" s="513" t="s">
        <v>825</v>
      </c>
      <c r="K55" s="546">
        <v>10.936484999999999</v>
      </c>
      <c r="L55" s="528">
        <v>4.3499999999999996</v>
      </c>
      <c r="M55" s="524">
        <v>1.19</v>
      </c>
      <c r="N55" s="520">
        <v>5.18</v>
      </c>
      <c r="O55" s="513"/>
      <c r="P55" s="516">
        <v>56.65</v>
      </c>
      <c r="Q55" s="521"/>
      <c r="R55" s="521"/>
      <c r="S55" s="472"/>
      <c r="T55" s="472"/>
      <c r="U55" s="472"/>
      <c r="V55" s="472"/>
      <c r="W55" s="472"/>
      <c r="X55" s="472"/>
      <c r="Y55" s="472"/>
      <c r="Z55" s="472"/>
      <c r="AA55" s="472"/>
      <c r="AB55" s="474"/>
      <c r="AC55" s="474"/>
      <c r="AD55" s="474"/>
      <c r="AE55" s="474"/>
      <c r="AF55" s="474"/>
      <c r="AG55" s="474"/>
      <c r="AH55" s="474"/>
      <c r="AI55" s="474"/>
      <c r="AJ55" s="474"/>
      <c r="AK55" s="474"/>
      <c r="AL55" s="474"/>
      <c r="AM55" s="474"/>
      <c r="AN55" s="499"/>
      <c r="AO55" s="499"/>
      <c r="AP55" s="499"/>
      <c r="AQ55" s="509"/>
      <c r="AR55" s="474"/>
      <c r="AS55" s="474" t="s">
        <v>841</v>
      </c>
      <c r="AT55" s="474"/>
      <c r="AU55" s="474"/>
      <c r="AV55" s="474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  <c r="BJ55" s="474"/>
      <c r="BK55" s="474"/>
      <c r="BL55" s="474"/>
      <c r="BM55" s="474"/>
      <c r="BN55" s="474"/>
      <c r="BO55" s="474"/>
    </row>
    <row r="56" spans="1:67" s="487" customFormat="1" ht="23.25" x14ac:dyDescent="0.25">
      <c r="A56" s="517"/>
      <c r="B56" s="511" t="s">
        <v>842</v>
      </c>
      <c r="C56" s="1328" t="s">
        <v>843</v>
      </c>
      <c r="D56" s="1328"/>
      <c r="E56" s="1328"/>
      <c r="F56" s="1328"/>
      <c r="G56" s="1328"/>
      <c r="H56" s="512" t="s">
        <v>829</v>
      </c>
      <c r="I56" s="527">
        <v>6.16</v>
      </c>
      <c r="J56" s="513" t="s">
        <v>825</v>
      </c>
      <c r="K56" s="522">
        <v>41.33052</v>
      </c>
      <c r="L56" s="528">
        <v>51.1</v>
      </c>
      <c r="M56" s="529">
        <v>0.9</v>
      </c>
      <c r="N56" s="520">
        <v>45.99</v>
      </c>
      <c r="O56" s="513"/>
      <c r="P56" s="516">
        <v>1900.79</v>
      </c>
      <c r="Q56" s="521"/>
      <c r="R56" s="521"/>
      <c r="S56" s="472"/>
      <c r="T56" s="472"/>
      <c r="U56" s="472"/>
      <c r="V56" s="472"/>
      <c r="W56" s="472"/>
      <c r="X56" s="472"/>
      <c r="Y56" s="472"/>
      <c r="Z56" s="472"/>
      <c r="AA56" s="472"/>
      <c r="AB56" s="474"/>
      <c r="AC56" s="474"/>
      <c r="AD56" s="474"/>
      <c r="AE56" s="474"/>
      <c r="AF56" s="474"/>
      <c r="AG56" s="474"/>
      <c r="AH56" s="474"/>
      <c r="AI56" s="474"/>
      <c r="AJ56" s="474"/>
      <c r="AK56" s="474"/>
      <c r="AL56" s="474"/>
      <c r="AM56" s="474"/>
      <c r="AN56" s="499"/>
      <c r="AO56" s="499"/>
      <c r="AP56" s="499"/>
      <c r="AQ56" s="509"/>
      <c r="AR56" s="474"/>
      <c r="AS56" s="474" t="s">
        <v>843</v>
      </c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</row>
    <row r="57" spans="1:67" s="487" customFormat="1" ht="15" x14ac:dyDescent="0.25">
      <c r="A57" s="510"/>
      <c r="B57" s="511" t="s">
        <v>232</v>
      </c>
      <c r="C57" s="1328" t="s">
        <v>844</v>
      </c>
      <c r="D57" s="1328"/>
      <c r="E57" s="1328"/>
      <c r="F57" s="1328"/>
      <c r="G57" s="1328"/>
      <c r="H57" s="512"/>
      <c r="I57" s="513"/>
      <c r="J57" s="513"/>
      <c r="K57" s="513"/>
      <c r="L57" s="515"/>
      <c r="M57" s="513"/>
      <c r="N57" s="515"/>
      <c r="O57" s="513"/>
      <c r="P57" s="530">
        <v>0</v>
      </c>
      <c r="Q57" s="472"/>
      <c r="R57" s="472"/>
      <c r="S57" s="472"/>
      <c r="T57" s="472"/>
      <c r="U57" s="472"/>
      <c r="V57" s="472"/>
      <c r="W57" s="472"/>
      <c r="X57" s="472"/>
      <c r="Y57" s="472"/>
      <c r="Z57" s="472"/>
      <c r="AA57" s="472"/>
      <c r="AB57" s="474"/>
      <c r="AC57" s="474"/>
      <c r="AD57" s="474"/>
      <c r="AE57" s="474"/>
      <c r="AF57" s="474"/>
      <c r="AG57" s="474"/>
      <c r="AH57" s="474"/>
      <c r="AI57" s="474"/>
      <c r="AJ57" s="474"/>
      <c r="AK57" s="474"/>
      <c r="AL57" s="474"/>
      <c r="AM57" s="474"/>
      <c r="AN57" s="499"/>
      <c r="AO57" s="499"/>
      <c r="AP57" s="499"/>
      <c r="AQ57" s="509"/>
      <c r="AR57" s="474" t="s">
        <v>844</v>
      </c>
      <c r="AS57" s="474"/>
      <c r="AT57" s="474"/>
      <c r="AU57" s="474"/>
      <c r="AV57" s="474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  <c r="BJ57" s="474"/>
      <c r="BK57" s="474"/>
      <c r="BL57" s="474"/>
      <c r="BM57" s="474"/>
      <c r="BN57" s="474"/>
      <c r="BO57" s="474"/>
    </row>
    <row r="58" spans="1:67" s="487" customFormat="1" ht="15" x14ac:dyDescent="0.25">
      <c r="A58" s="517"/>
      <c r="B58" s="511" t="s">
        <v>845</v>
      </c>
      <c r="C58" s="1328" t="s">
        <v>846</v>
      </c>
      <c r="D58" s="1328"/>
      <c r="E58" s="1328"/>
      <c r="F58" s="1328"/>
      <c r="G58" s="1328"/>
      <c r="H58" s="512" t="s">
        <v>847</v>
      </c>
      <c r="I58" s="527">
        <v>1.37</v>
      </c>
      <c r="J58" s="531">
        <v>0</v>
      </c>
      <c r="K58" s="531">
        <v>0</v>
      </c>
      <c r="L58" s="519"/>
      <c r="M58" s="582"/>
      <c r="N58" s="520">
        <v>114.64</v>
      </c>
      <c r="O58" s="513"/>
      <c r="P58" s="516">
        <v>0</v>
      </c>
      <c r="Q58" s="521"/>
      <c r="R58" s="521"/>
      <c r="S58" s="472"/>
      <c r="T58" s="472"/>
      <c r="U58" s="472"/>
      <c r="V58" s="472"/>
      <c r="W58" s="472"/>
      <c r="X58" s="472"/>
      <c r="Y58" s="472"/>
      <c r="Z58" s="472"/>
      <c r="AA58" s="472"/>
      <c r="AB58" s="474"/>
      <c r="AC58" s="474"/>
      <c r="AD58" s="474"/>
      <c r="AE58" s="474"/>
      <c r="AF58" s="474"/>
      <c r="AG58" s="474"/>
      <c r="AH58" s="474"/>
      <c r="AI58" s="474"/>
      <c r="AJ58" s="474"/>
      <c r="AK58" s="474"/>
      <c r="AL58" s="474"/>
      <c r="AM58" s="474"/>
      <c r="AN58" s="499"/>
      <c r="AO58" s="499"/>
      <c r="AP58" s="499"/>
      <c r="AQ58" s="509"/>
      <c r="AR58" s="474"/>
      <c r="AS58" s="474" t="s">
        <v>846</v>
      </c>
      <c r="AT58" s="474"/>
      <c r="AU58" s="474"/>
      <c r="AV58" s="474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  <c r="BJ58" s="474"/>
      <c r="BK58" s="474"/>
      <c r="BL58" s="474"/>
      <c r="BM58" s="474"/>
      <c r="BN58" s="474"/>
      <c r="BO58" s="474"/>
    </row>
    <row r="59" spans="1:67" s="487" customFormat="1" ht="15" x14ac:dyDescent="0.25">
      <c r="A59" s="517"/>
      <c r="B59" s="511" t="s">
        <v>848</v>
      </c>
      <c r="C59" s="1328" t="s">
        <v>849</v>
      </c>
      <c r="D59" s="1328"/>
      <c r="E59" s="1328"/>
      <c r="F59" s="1328"/>
      <c r="G59" s="1328"/>
      <c r="H59" s="512" t="s">
        <v>850</v>
      </c>
      <c r="I59" s="527">
        <v>0.41</v>
      </c>
      <c r="J59" s="531">
        <v>0</v>
      </c>
      <c r="K59" s="531">
        <v>0</v>
      </c>
      <c r="L59" s="528">
        <v>41.38</v>
      </c>
      <c r="M59" s="529">
        <v>1.2</v>
      </c>
      <c r="N59" s="520">
        <v>49.66</v>
      </c>
      <c r="O59" s="513"/>
      <c r="P59" s="516">
        <v>0</v>
      </c>
      <c r="Q59" s="521"/>
      <c r="R59" s="521"/>
      <c r="S59" s="472"/>
      <c r="T59" s="472"/>
      <c r="U59" s="472"/>
      <c r="V59" s="472"/>
      <c r="W59" s="472"/>
      <c r="X59" s="472"/>
      <c r="Y59" s="472"/>
      <c r="Z59" s="472"/>
      <c r="AA59" s="472"/>
      <c r="AB59" s="474"/>
      <c r="AC59" s="474"/>
      <c r="AD59" s="474"/>
      <c r="AE59" s="474"/>
      <c r="AF59" s="474"/>
      <c r="AG59" s="474"/>
      <c r="AH59" s="474"/>
      <c r="AI59" s="474"/>
      <c r="AJ59" s="474"/>
      <c r="AK59" s="474"/>
      <c r="AL59" s="474"/>
      <c r="AM59" s="474"/>
      <c r="AN59" s="499"/>
      <c r="AO59" s="499"/>
      <c r="AP59" s="499"/>
      <c r="AQ59" s="509"/>
      <c r="AR59" s="474"/>
      <c r="AS59" s="474" t="s">
        <v>849</v>
      </c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</row>
    <row r="60" spans="1:67" s="487" customFormat="1" ht="15" x14ac:dyDescent="0.25">
      <c r="A60" s="517"/>
      <c r="B60" s="511" t="s">
        <v>851</v>
      </c>
      <c r="C60" s="1328" t="s">
        <v>852</v>
      </c>
      <c r="D60" s="1328"/>
      <c r="E60" s="1328"/>
      <c r="F60" s="1328"/>
      <c r="G60" s="1328"/>
      <c r="H60" s="512" t="s">
        <v>853</v>
      </c>
      <c r="I60" s="532">
        <v>3.2189999999999999</v>
      </c>
      <c r="J60" s="531">
        <v>0</v>
      </c>
      <c r="K60" s="531">
        <v>0</v>
      </c>
      <c r="L60" s="519"/>
      <c r="M60" s="582"/>
      <c r="N60" s="520">
        <v>6.17</v>
      </c>
      <c r="O60" s="513"/>
      <c r="P60" s="516">
        <v>0</v>
      </c>
      <c r="Q60" s="521"/>
      <c r="R60" s="521"/>
      <c r="S60" s="472"/>
      <c r="T60" s="472"/>
      <c r="U60" s="472"/>
      <c r="V60" s="472"/>
      <c r="W60" s="472"/>
      <c r="X60" s="472"/>
      <c r="Y60" s="472"/>
      <c r="Z60" s="472"/>
      <c r="AA60" s="472"/>
      <c r="AB60" s="474"/>
      <c r="AC60" s="474"/>
      <c r="AD60" s="474"/>
      <c r="AE60" s="474"/>
      <c r="AF60" s="474"/>
      <c r="AG60" s="474"/>
      <c r="AH60" s="474"/>
      <c r="AI60" s="474"/>
      <c r="AJ60" s="474"/>
      <c r="AK60" s="474"/>
      <c r="AL60" s="474"/>
      <c r="AM60" s="474"/>
      <c r="AN60" s="499"/>
      <c r="AO60" s="499"/>
      <c r="AP60" s="499"/>
      <c r="AQ60" s="509"/>
      <c r="AR60" s="474"/>
      <c r="AS60" s="474" t="s">
        <v>852</v>
      </c>
      <c r="AT60" s="474"/>
      <c r="AU60" s="474"/>
      <c r="AV60" s="474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  <c r="BJ60" s="474"/>
      <c r="BK60" s="474"/>
      <c r="BL60" s="474"/>
      <c r="BM60" s="474"/>
      <c r="BN60" s="474"/>
      <c r="BO60" s="474"/>
    </row>
    <row r="61" spans="1:67" s="487" customFormat="1" ht="23.25" x14ac:dyDescent="0.25">
      <c r="A61" s="517"/>
      <c r="B61" s="511" t="s">
        <v>854</v>
      </c>
      <c r="C61" s="1328" t="s">
        <v>855</v>
      </c>
      <c r="D61" s="1328"/>
      <c r="E61" s="1328"/>
      <c r="F61" s="1328"/>
      <c r="G61" s="1328"/>
      <c r="H61" s="512" t="s">
        <v>850</v>
      </c>
      <c r="I61" s="531">
        <v>4</v>
      </c>
      <c r="J61" s="531">
        <v>0</v>
      </c>
      <c r="K61" s="531">
        <v>0</v>
      </c>
      <c r="L61" s="528">
        <v>142.68</v>
      </c>
      <c r="M61" s="524">
        <v>1.05</v>
      </c>
      <c r="N61" s="520">
        <v>149.81</v>
      </c>
      <c r="O61" s="513"/>
      <c r="P61" s="516">
        <v>0</v>
      </c>
      <c r="Q61" s="521"/>
      <c r="R61" s="521"/>
      <c r="S61" s="472"/>
      <c r="T61" s="472"/>
      <c r="U61" s="472"/>
      <c r="V61" s="472"/>
      <c r="W61" s="472"/>
      <c r="X61" s="472"/>
      <c r="Y61" s="472"/>
      <c r="Z61" s="472"/>
      <c r="AA61" s="472"/>
      <c r="AB61" s="474"/>
      <c r="AC61" s="474"/>
      <c r="AD61" s="474"/>
      <c r="AE61" s="474"/>
      <c r="AF61" s="474"/>
      <c r="AG61" s="474"/>
      <c r="AH61" s="474"/>
      <c r="AI61" s="474"/>
      <c r="AJ61" s="474"/>
      <c r="AK61" s="474"/>
      <c r="AL61" s="474"/>
      <c r="AM61" s="474"/>
      <c r="AN61" s="499"/>
      <c r="AO61" s="499"/>
      <c r="AP61" s="499"/>
      <c r="AQ61" s="509"/>
      <c r="AR61" s="474"/>
      <c r="AS61" s="474" t="s">
        <v>855</v>
      </c>
      <c r="AT61" s="474"/>
      <c r="AU61" s="474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</row>
    <row r="62" spans="1:67" s="487" customFormat="1" ht="15" x14ac:dyDescent="0.25">
      <c r="A62" s="517"/>
      <c r="B62" s="511" t="s">
        <v>856</v>
      </c>
      <c r="C62" s="1328" t="s">
        <v>857</v>
      </c>
      <c r="D62" s="1328"/>
      <c r="E62" s="1328"/>
      <c r="F62" s="1328"/>
      <c r="G62" s="1328"/>
      <c r="H62" s="512" t="s">
        <v>816</v>
      </c>
      <c r="I62" s="522">
        <v>1.0000000000000001E-5</v>
      </c>
      <c r="J62" s="531">
        <v>0</v>
      </c>
      <c r="K62" s="531">
        <v>0</v>
      </c>
      <c r="L62" s="523">
        <v>70296.2</v>
      </c>
      <c r="M62" s="524">
        <v>1.17</v>
      </c>
      <c r="N62" s="520">
        <v>82246.55</v>
      </c>
      <c r="O62" s="513"/>
      <c r="P62" s="516">
        <v>0</v>
      </c>
      <c r="Q62" s="521"/>
      <c r="R62" s="521"/>
      <c r="S62" s="472"/>
      <c r="T62" s="472"/>
      <c r="U62" s="472"/>
      <c r="V62" s="472"/>
      <c r="W62" s="472"/>
      <c r="X62" s="472"/>
      <c r="Y62" s="472"/>
      <c r="Z62" s="472"/>
      <c r="AA62" s="472"/>
      <c r="AB62" s="474"/>
      <c r="AC62" s="474"/>
      <c r="AD62" s="474"/>
      <c r="AE62" s="474"/>
      <c r="AF62" s="474"/>
      <c r="AG62" s="474"/>
      <c r="AH62" s="474"/>
      <c r="AI62" s="474"/>
      <c r="AJ62" s="474"/>
      <c r="AK62" s="474"/>
      <c r="AL62" s="474"/>
      <c r="AM62" s="474"/>
      <c r="AN62" s="499"/>
      <c r="AO62" s="499"/>
      <c r="AP62" s="499"/>
      <c r="AQ62" s="509"/>
      <c r="AR62" s="474"/>
      <c r="AS62" s="474" t="s">
        <v>857</v>
      </c>
      <c r="AT62" s="474"/>
      <c r="AU62" s="474"/>
      <c r="AV62" s="474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  <c r="BJ62" s="474"/>
      <c r="BK62" s="474"/>
      <c r="BL62" s="474"/>
      <c r="BM62" s="474"/>
      <c r="BN62" s="474"/>
      <c r="BO62" s="474"/>
    </row>
    <row r="63" spans="1:67" s="487" customFormat="1" ht="15" x14ac:dyDescent="0.25">
      <c r="A63" s="517"/>
      <c r="B63" s="511" t="s">
        <v>858</v>
      </c>
      <c r="C63" s="1328" t="s">
        <v>859</v>
      </c>
      <c r="D63" s="1328"/>
      <c r="E63" s="1328"/>
      <c r="F63" s="1328"/>
      <c r="G63" s="1328"/>
      <c r="H63" s="512" t="s">
        <v>816</v>
      </c>
      <c r="I63" s="514">
        <v>1E-4</v>
      </c>
      <c r="J63" s="531">
        <v>0</v>
      </c>
      <c r="K63" s="531">
        <v>0</v>
      </c>
      <c r="L63" s="523">
        <v>231787.35</v>
      </c>
      <c r="M63" s="529">
        <v>1.9</v>
      </c>
      <c r="N63" s="520">
        <v>440395.97</v>
      </c>
      <c r="O63" s="513"/>
      <c r="P63" s="516">
        <v>0</v>
      </c>
      <c r="Q63" s="521"/>
      <c r="R63" s="521"/>
      <c r="S63" s="472"/>
      <c r="T63" s="472"/>
      <c r="U63" s="472"/>
      <c r="V63" s="472"/>
      <c r="W63" s="472"/>
      <c r="X63" s="472"/>
      <c r="Y63" s="472"/>
      <c r="Z63" s="472"/>
      <c r="AA63" s="472"/>
      <c r="AB63" s="474"/>
      <c r="AC63" s="474"/>
      <c r="AD63" s="474"/>
      <c r="AE63" s="474"/>
      <c r="AF63" s="474"/>
      <c r="AG63" s="474"/>
      <c r="AH63" s="474"/>
      <c r="AI63" s="474"/>
      <c r="AJ63" s="474"/>
      <c r="AK63" s="474"/>
      <c r="AL63" s="474"/>
      <c r="AM63" s="474"/>
      <c r="AN63" s="499"/>
      <c r="AO63" s="499"/>
      <c r="AP63" s="499"/>
      <c r="AQ63" s="509"/>
      <c r="AR63" s="474"/>
      <c r="AS63" s="474" t="s">
        <v>859</v>
      </c>
      <c r="AT63" s="474"/>
      <c r="AU63" s="474"/>
      <c r="AV63" s="474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  <c r="BJ63" s="474"/>
      <c r="BK63" s="474"/>
      <c r="BL63" s="474"/>
      <c r="BM63" s="474"/>
      <c r="BN63" s="474"/>
      <c r="BO63" s="474"/>
    </row>
    <row r="64" spans="1:67" s="487" customFormat="1" ht="23.25" x14ac:dyDescent="0.25">
      <c r="A64" s="517"/>
      <c r="B64" s="511" t="s">
        <v>860</v>
      </c>
      <c r="C64" s="1328" t="s">
        <v>861</v>
      </c>
      <c r="D64" s="1328"/>
      <c r="E64" s="1328"/>
      <c r="F64" s="1328"/>
      <c r="G64" s="1328"/>
      <c r="H64" s="512" t="s">
        <v>816</v>
      </c>
      <c r="I64" s="532">
        <v>1E-3</v>
      </c>
      <c r="J64" s="531">
        <v>0</v>
      </c>
      <c r="K64" s="531">
        <v>0</v>
      </c>
      <c r="L64" s="523">
        <v>105278.81</v>
      </c>
      <c r="M64" s="524">
        <v>1.1599999999999999</v>
      </c>
      <c r="N64" s="520">
        <v>122123.42</v>
      </c>
      <c r="O64" s="513"/>
      <c r="P64" s="516">
        <v>0</v>
      </c>
      <c r="Q64" s="521"/>
      <c r="R64" s="521"/>
      <c r="S64" s="472"/>
      <c r="T64" s="472"/>
      <c r="U64" s="472"/>
      <c r="V64" s="472"/>
      <c r="W64" s="472"/>
      <c r="X64" s="472"/>
      <c r="Y64" s="472"/>
      <c r="Z64" s="472"/>
      <c r="AA64" s="472"/>
      <c r="AB64" s="474"/>
      <c r="AC64" s="474"/>
      <c r="AD64" s="474"/>
      <c r="AE64" s="474"/>
      <c r="AF64" s="474"/>
      <c r="AG64" s="474"/>
      <c r="AH64" s="474"/>
      <c r="AI64" s="474"/>
      <c r="AJ64" s="474"/>
      <c r="AK64" s="474"/>
      <c r="AL64" s="474"/>
      <c r="AM64" s="474"/>
      <c r="AN64" s="499"/>
      <c r="AO64" s="499"/>
      <c r="AP64" s="499"/>
      <c r="AQ64" s="509"/>
      <c r="AR64" s="474"/>
      <c r="AS64" s="474" t="s">
        <v>861</v>
      </c>
      <c r="AT64" s="474"/>
      <c r="AU64" s="474"/>
      <c r="AV64" s="474"/>
      <c r="AW64" s="474"/>
      <c r="AX64" s="474"/>
      <c r="AY64" s="474"/>
      <c r="AZ64" s="474"/>
      <c r="BA64" s="474"/>
      <c r="BB64" s="474"/>
      <c r="BC64" s="474"/>
      <c r="BD64" s="474"/>
      <c r="BE64" s="474"/>
      <c r="BF64" s="474"/>
      <c r="BG64" s="474"/>
      <c r="BH64" s="474"/>
      <c r="BI64" s="474"/>
      <c r="BJ64" s="474"/>
      <c r="BK64" s="474"/>
      <c r="BL64" s="474"/>
      <c r="BM64" s="474"/>
      <c r="BN64" s="474"/>
      <c r="BO64" s="474"/>
    </row>
    <row r="65" spans="1:67" s="487" customFormat="1" ht="34.5" x14ac:dyDescent="0.25">
      <c r="A65" s="517"/>
      <c r="B65" s="511" t="s">
        <v>862</v>
      </c>
      <c r="C65" s="1328" t="s">
        <v>863</v>
      </c>
      <c r="D65" s="1328"/>
      <c r="E65" s="1328"/>
      <c r="F65" s="1328"/>
      <c r="G65" s="1328"/>
      <c r="H65" s="512" t="s">
        <v>864</v>
      </c>
      <c r="I65" s="514">
        <v>1.8700000000000001E-2</v>
      </c>
      <c r="J65" s="531">
        <v>0</v>
      </c>
      <c r="K65" s="531">
        <v>0</v>
      </c>
      <c r="L65" s="528">
        <v>307.83999999999997</v>
      </c>
      <c r="M65" s="524">
        <v>1.03</v>
      </c>
      <c r="N65" s="520">
        <v>317.08</v>
      </c>
      <c r="O65" s="513"/>
      <c r="P65" s="516">
        <v>0</v>
      </c>
      <c r="Q65" s="521"/>
      <c r="R65" s="521"/>
      <c r="S65" s="472"/>
      <c r="T65" s="472"/>
      <c r="U65" s="472"/>
      <c r="V65" s="472"/>
      <c r="W65" s="472"/>
      <c r="X65" s="472"/>
      <c r="Y65" s="472"/>
      <c r="Z65" s="472"/>
      <c r="AA65" s="472"/>
      <c r="AB65" s="474"/>
      <c r="AC65" s="474"/>
      <c r="AD65" s="474"/>
      <c r="AE65" s="474"/>
      <c r="AF65" s="474"/>
      <c r="AG65" s="474"/>
      <c r="AH65" s="474"/>
      <c r="AI65" s="474"/>
      <c r="AJ65" s="474"/>
      <c r="AK65" s="474"/>
      <c r="AL65" s="474"/>
      <c r="AM65" s="474"/>
      <c r="AN65" s="499"/>
      <c r="AO65" s="499"/>
      <c r="AP65" s="499"/>
      <c r="AQ65" s="509"/>
      <c r="AR65" s="474"/>
      <c r="AS65" s="474" t="s">
        <v>863</v>
      </c>
      <c r="AT65" s="474"/>
      <c r="AU65" s="474"/>
      <c r="AV65" s="474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  <c r="BJ65" s="474"/>
      <c r="BK65" s="474"/>
      <c r="BL65" s="474"/>
      <c r="BM65" s="474"/>
      <c r="BN65" s="474"/>
      <c r="BO65" s="474"/>
    </row>
    <row r="66" spans="1:67" s="487" customFormat="1" ht="15" x14ac:dyDescent="0.25">
      <c r="A66" s="517"/>
      <c r="B66" s="511" t="s">
        <v>865</v>
      </c>
      <c r="C66" s="1328" t="s">
        <v>866</v>
      </c>
      <c r="D66" s="1328"/>
      <c r="E66" s="1328"/>
      <c r="F66" s="1328"/>
      <c r="G66" s="1328"/>
      <c r="H66" s="512" t="s">
        <v>816</v>
      </c>
      <c r="I66" s="522">
        <v>3.0000000000000001E-5</v>
      </c>
      <c r="J66" s="531">
        <v>0</v>
      </c>
      <c r="K66" s="531">
        <v>0</v>
      </c>
      <c r="L66" s="523">
        <v>60258.2</v>
      </c>
      <c r="M66" s="524">
        <v>1.19</v>
      </c>
      <c r="N66" s="520">
        <v>71707.259999999995</v>
      </c>
      <c r="O66" s="513"/>
      <c r="P66" s="516">
        <v>0</v>
      </c>
      <c r="Q66" s="521"/>
      <c r="R66" s="521"/>
      <c r="S66" s="472"/>
      <c r="T66" s="472"/>
      <c r="U66" s="472"/>
      <c r="V66" s="472"/>
      <c r="W66" s="472"/>
      <c r="X66" s="472"/>
      <c r="Y66" s="472"/>
      <c r="Z66" s="472"/>
      <c r="AA66" s="472"/>
      <c r="AB66" s="474"/>
      <c r="AC66" s="474"/>
      <c r="AD66" s="474"/>
      <c r="AE66" s="474"/>
      <c r="AF66" s="474"/>
      <c r="AG66" s="474"/>
      <c r="AH66" s="474"/>
      <c r="AI66" s="474"/>
      <c r="AJ66" s="474"/>
      <c r="AK66" s="474"/>
      <c r="AL66" s="474"/>
      <c r="AM66" s="474"/>
      <c r="AN66" s="499"/>
      <c r="AO66" s="499"/>
      <c r="AP66" s="499"/>
      <c r="AQ66" s="509"/>
      <c r="AR66" s="474"/>
      <c r="AS66" s="474" t="s">
        <v>866</v>
      </c>
      <c r="AT66" s="474"/>
      <c r="AU66" s="474"/>
      <c r="AV66" s="474"/>
      <c r="AW66" s="474"/>
      <c r="AX66" s="474"/>
      <c r="AY66" s="474"/>
      <c r="AZ66" s="474"/>
      <c r="BA66" s="474"/>
      <c r="BB66" s="474"/>
      <c r="BC66" s="474"/>
      <c r="BD66" s="474"/>
      <c r="BE66" s="474"/>
      <c r="BF66" s="474"/>
      <c r="BG66" s="474"/>
      <c r="BH66" s="474"/>
      <c r="BI66" s="474"/>
      <c r="BJ66" s="474"/>
      <c r="BK66" s="474"/>
      <c r="BL66" s="474"/>
      <c r="BM66" s="474"/>
      <c r="BN66" s="474"/>
      <c r="BO66" s="474"/>
    </row>
    <row r="67" spans="1:67" s="487" customFormat="1" ht="23.25" x14ac:dyDescent="0.25">
      <c r="A67" s="517"/>
      <c r="B67" s="511" t="s">
        <v>867</v>
      </c>
      <c r="C67" s="1328" t="s">
        <v>868</v>
      </c>
      <c r="D67" s="1328"/>
      <c r="E67" s="1328"/>
      <c r="F67" s="1328"/>
      <c r="G67" s="1328"/>
      <c r="H67" s="512" t="s">
        <v>816</v>
      </c>
      <c r="I67" s="522">
        <v>1.9400000000000001E-3</v>
      </c>
      <c r="J67" s="531">
        <v>0</v>
      </c>
      <c r="K67" s="531">
        <v>0</v>
      </c>
      <c r="L67" s="523">
        <v>136760</v>
      </c>
      <c r="M67" s="524">
        <v>1.05</v>
      </c>
      <c r="N67" s="520">
        <v>143598</v>
      </c>
      <c r="O67" s="513"/>
      <c r="P67" s="516">
        <v>0</v>
      </c>
      <c r="Q67" s="521"/>
      <c r="R67" s="521"/>
      <c r="S67" s="472"/>
      <c r="T67" s="472"/>
      <c r="U67" s="472"/>
      <c r="V67" s="472"/>
      <c r="W67" s="472"/>
      <c r="X67" s="472"/>
      <c r="Y67" s="472"/>
      <c r="Z67" s="472"/>
      <c r="AA67" s="472"/>
      <c r="AB67" s="474"/>
      <c r="AC67" s="474"/>
      <c r="AD67" s="474"/>
      <c r="AE67" s="474"/>
      <c r="AF67" s="474"/>
      <c r="AG67" s="474"/>
      <c r="AH67" s="474"/>
      <c r="AI67" s="474"/>
      <c r="AJ67" s="474"/>
      <c r="AK67" s="474"/>
      <c r="AL67" s="474"/>
      <c r="AM67" s="474"/>
      <c r="AN67" s="499"/>
      <c r="AO67" s="499"/>
      <c r="AP67" s="499"/>
      <c r="AQ67" s="509"/>
      <c r="AR67" s="474"/>
      <c r="AS67" s="474" t="s">
        <v>868</v>
      </c>
      <c r="AT67" s="474"/>
      <c r="AU67" s="474"/>
      <c r="AV67" s="474"/>
      <c r="AW67" s="474"/>
      <c r="AX67" s="474"/>
      <c r="AY67" s="474"/>
      <c r="AZ67" s="474"/>
      <c r="BA67" s="474"/>
      <c r="BB67" s="474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74"/>
      <c r="BO67" s="474"/>
    </row>
    <row r="68" spans="1:67" s="487" customFormat="1" ht="34.5" x14ac:dyDescent="0.25">
      <c r="A68" s="517"/>
      <c r="B68" s="511" t="s">
        <v>869</v>
      </c>
      <c r="C68" s="1328" t="s">
        <v>870</v>
      </c>
      <c r="D68" s="1328"/>
      <c r="E68" s="1328"/>
      <c r="F68" s="1328"/>
      <c r="G68" s="1328"/>
      <c r="H68" s="512" t="s">
        <v>847</v>
      </c>
      <c r="I68" s="522">
        <v>1.0300000000000001E-3</v>
      </c>
      <c r="J68" s="531">
        <v>0</v>
      </c>
      <c r="K68" s="531">
        <v>0</v>
      </c>
      <c r="L68" s="523">
        <v>16496.03</v>
      </c>
      <c r="M68" s="524">
        <v>0.86</v>
      </c>
      <c r="N68" s="520">
        <v>14186.59</v>
      </c>
      <c r="O68" s="513"/>
      <c r="P68" s="516">
        <v>0</v>
      </c>
      <c r="Q68" s="521"/>
      <c r="R68" s="521"/>
      <c r="S68" s="472"/>
      <c r="T68" s="472"/>
      <c r="U68" s="472"/>
      <c r="V68" s="472"/>
      <c r="W68" s="472"/>
      <c r="X68" s="472"/>
      <c r="Y68" s="472"/>
      <c r="Z68" s="472"/>
      <c r="AA68" s="472"/>
      <c r="AB68" s="474"/>
      <c r="AC68" s="474"/>
      <c r="AD68" s="474"/>
      <c r="AE68" s="474"/>
      <c r="AF68" s="474"/>
      <c r="AG68" s="474"/>
      <c r="AH68" s="474"/>
      <c r="AI68" s="474"/>
      <c r="AJ68" s="474"/>
      <c r="AK68" s="474"/>
      <c r="AL68" s="474"/>
      <c r="AM68" s="474"/>
      <c r="AN68" s="499"/>
      <c r="AO68" s="499"/>
      <c r="AP68" s="499"/>
      <c r="AQ68" s="509"/>
      <c r="AR68" s="474"/>
      <c r="AS68" s="474" t="s">
        <v>870</v>
      </c>
      <c r="AT68" s="474"/>
      <c r="AU68" s="474"/>
      <c r="AV68" s="474"/>
      <c r="AW68" s="474"/>
      <c r="AX68" s="474"/>
      <c r="AY68" s="474"/>
      <c r="AZ68" s="474"/>
      <c r="BA68" s="474"/>
      <c r="BB68" s="474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74"/>
      <c r="BO68" s="474"/>
    </row>
    <row r="69" spans="1:67" s="487" customFormat="1" ht="15" x14ac:dyDescent="0.25">
      <c r="A69" s="517"/>
      <c r="B69" s="511" t="s">
        <v>871</v>
      </c>
      <c r="C69" s="1328" t="s">
        <v>872</v>
      </c>
      <c r="D69" s="1328"/>
      <c r="E69" s="1328"/>
      <c r="F69" s="1328"/>
      <c r="G69" s="1328"/>
      <c r="H69" s="512" t="s">
        <v>816</v>
      </c>
      <c r="I69" s="522">
        <v>3.1E-4</v>
      </c>
      <c r="J69" s="531">
        <v>0</v>
      </c>
      <c r="K69" s="531">
        <v>0</v>
      </c>
      <c r="L69" s="523">
        <v>51280.15</v>
      </c>
      <c r="M69" s="524">
        <v>1.71</v>
      </c>
      <c r="N69" s="520">
        <v>87689.06</v>
      </c>
      <c r="O69" s="513"/>
      <c r="P69" s="516">
        <v>0</v>
      </c>
      <c r="Q69" s="521"/>
      <c r="R69" s="521"/>
      <c r="S69" s="472"/>
      <c r="T69" s="472"/>
      <c r="U69" s="472"/>
      <c r="V69" s="472"/>
      <c r="W69" s="472"/>
      <c r="X69" s="472"/>
      <c r="Y69" s="472"/>
      <c r="Z69" s="472"/>
      <c r="AA69" s="472"/>
      <c r="AB69" s="474"/>
      <c r="AC69" s="474"/>
      <c r="AD69" s="474"/>
      <c r="AE69" s="474"/>
      <c r="AF69" s="474"/>
      <c r="AG69" s="474"/>
      <c r="AH69" s="474"/>
      <c r="AI69" s="474"/>
      <c r="AJ69" s="474"/>
      <c r="AK69" s="474"/>
      <c r="AL69" s="474"/>
      <c r="AM69" s="474"/>
      <c r="AN69" s="499"/>
      <c r="AO69" s="499"/>
      <c r="AP69" s="499"/>
      <c r="AQ69" s="509"/>
      <c r="AR69" s="474"/>
      <c r="AS69" s="474" t="s">
        <v>872</v>
      </c>
      <c r="AT69" s="474"/>
      <c r="AU69" s="474"/>
      <c r="AV69" s="474"/>
      <c r="AW69" s="474"/>
      <c r="AX69" s="474"/>
      <c r="AY69" s="474"/>
      <c r="AZ69" s="474"/>
      <c r="BA69" s="474"/>
      <c r="BB69" s="474"/>
      <c r="BC69" s="474"/>
      <c r="BD69" s="474"/>
      <c r="BE69" s="474"/>
      <c r="BF69" s="474"/>
      <c r="BG69" s="474"/>
      <c r="BH69" s="474"/>
      <c r="BI69" s="474"/>
      <c r="BJ69" s="474"/>
      <c r="BK69" s="474"/>
      <c r="BL69" s="474"/>
      <c r="BM69" s="474"/>
      <c r="BN69" s="474"/>
      <c r="BO69" s="474"/>
    </row>
    <row r="70" spans="1:67" s="487" customFormat="1" ht="15" x14ac:dyDescent="0.25">
      <c r="A70" s="517"/>
      <c r="B70" s="511" t="s">
        <v>873</v>
      </c>
      <c r="C70" s="1328" t="s">
        <v>874</v>
      </c>
      <c r="D70" s="1328"/>
      <c r="E70" s="1328"/>
      <c r="F70" s="1328"/>
      <c r="G70" s="1328"/>
      <c r="H70" s="512" t="s">
        <v>816</v>
      </c>
      <c r="I70" s="514">
        <v>5.9999999999999995E-4</v>
      </c>
      <c r="J70" s="531">
        <v>0</v>
      </c>
      <c r="K70" s="531">
        <v>0</v>
      </c>
      <c r="L70" s="523">
        <v>98526.45</v>
      </c>
      <c r="M70" s="524">
        <v>1.1599999999999999</v>
      </c>
      <c r="N70" s="520">
        <v>114290.68</v>
      </c>
      <c r="O70" s="513"/>
      <c r="P70" s="516">
        <v>0</v>
      </c>
      <c r="Q70" s="521"/>
      <c r="R70" s="521"/>
      <c r="S70" s="472"/>
      <c r="T70" s="472"/>
      <c r="U70" s="472"/>
      <c r="V70" s="472"/>
      <c r="W70" s="472"/>
      <c r="X70" s="472"/>
      <c r="Y70" s="472"/>
      <c r="Z70" s="472"/>
      <c r="AA70" s="472"/>
      <c r="AB70" s="474"/>
      <c r="AC70" s="474"/>
      <c r="AD70" s="474"/>
      <c r="AE70" s="474"/>
      <c r="AF70" s="474"/>
      <c r="AG70" s="474"/>
      <c r="AH70" s="474"/>
      <c r="AI70" s="474"/>
      <c r="AJ70" s="474"/>
      <c r="AK70" s="474"/>
      <c r="AL70" s="474"/>
      <c r="AM70" s="474"/>
      <c r="AN70" s="499"/>
      <c r="AO70" s="499"/>
      <c r="AP70" s="499"/>
      <c r="AQ70" s="509"/>
      <c r="AR70" s="474"/>
      <c r="AS70" s="474" t="s">
        <v>874</v>
      </c>
      <c r="AT70" s="474"/>
      <c r="AU70" s="474"/>
      <c r="AV70" s="474"/>
      <c r="AW70" s="474"/>
      <c r="AX70" s="474"/>
      <c r="AY70" s="474"/>
      <c r="AZ70" s="474"/>
      <c r="BA70" s="474"/>
      <c r="BB70" s="474"/>
      <c r="BC70" s="474"/>
      <c r="BD70" s="474"/>
      <c r="BE70" s="474"/>
      <c r="BF70" s="474"/>
      <c r="BG70" s="474"/>
      <c r="BH70" s="474"/>
      <c r="BI70" s="474"/>
      <c r="BJ70" s="474"/>
      <c r="BK70" s="474"/>
      <c r="BL70" s="474"/>
      <c r="BM70" s="474"/>
      <c r="BN70" s="474"/>
      <c r="BO70" s="474"/>
    </row>
    <row r="71" spans="1:67" s="487" customFormat="1" ht="15" x14ac:dyDescent="0.25">
      <c r="A71" s="533" t="s">
        <v>875</v>
      </c>
      <c r="B71" s="534" t="s">
        <v>876</v>
      </c>
      <c r="C71" s="1382" t="s">
        <v>877</v>
      </c>
      <c r="D71" s="1382"/>
      <c r="E71" s="1382"/>
      <c r="F71" s="1382"/>
      <c r="G71" s="1382"/>
      <c r="H71" s="535" t="s">
        <v>850</v>
      </c>
      <c r="I71" s="536">
        <v>0</v>
      </c>
      <c r="J71" s="536">
        <v>0</v>
      </c>
      <c r="K71" s="536">
        <v>0</v>
      </c>
      <c r="L71" s="537"/>
      <c r="M71" s="538"/>
      <c r="N71" s="537"/>
      <c r="O71" s="538"/>
      <c r="P71" s="539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4"/>
      <c r="AC71" s="474"/>
      <c r="AD71" s="474"/>
      <c r="AE71" s="474"/>
      <c r="AF71" s="474"/>
      <c r="AG71" s="474"/>
      <c r="AH71" s="474"/>
      <c r="AI71" s="474"/>
      <c r="AJ71" s="474"/>
      <c r="AK71" s="474"/>
      <c r="AL71" s="474"/>
      <c r="AM71" s="474"/>
      <c r="AN71" s="499"/>
      <c r="AO71" s="499"/>
      <c r="AP71" s="499"/>
      <c r="AQ71" s="509"/>
      <c r="AR71" s="474"/>
      <c r="AS71" s="474"/>
      <c r="AT71" s="474"/>
      <c r="AU71" s="540" t="s">
        <v>877</v>
      </c>
      <c r="AV71" s="474"/>
      <c r="AW71" s="474"/>
      <c r="AX71" s="474"/>
      <c r="AY71" s="474"/>
      <c r="AZ71" s="474"/>
      <c r="BA71" s="474"/>
      <c r="BB71" s="474"/>
      <c r="BC71" s="474"/>
      <c r="BD71" s="474"/>
      <c r="BE71" s="474"/>
      <c r="BF71" s="474"/>
      <c r="BG71" s="474"/>
      <c r="BH71" s="474"/>
      <c r="BI71" s="474"/>
      <c r="BJ71" s="474"/>
      <c r="BK71" s="474"/>
      <c r="BL71" s="474"/>
      <c r="BM71" s="474"/>
      <c r="BN71" s="474"/>
      <c r="BO71" s="474"/>
    </row>
    <row r="72" spans="1:67" s="487" customFormat="1" ht="15" x14ac:dyDescent="0.25">
      <c r="A72" s="533" t="s">
        <v>878</v>
      </c>
      <c r="B72" s="534" t="s">
        <v>879</v>
      </c>
      <c r="C72" s="1382" t="s">
        <v>880</v>
      </c>
      <c r="D72" s="1382"/>
      <c r="E72" s="1382"/>
      <c r="F72" s="1382"/>
      <c r="G72" s="1382"/>
      <c r="H72" s="535" t="s">
        <v>816</v>
      </c>
      <c r="I72" s="536">
        <v>1</v>
      </c>
      <c r="J72" s="536">
        <v>0</v>
      </c>
      <c r="K72" s="536">
        <v>0</v>
      </c>
      <c r="L72" s="537"/>
      <c r="M72" s="538"/>
      <c r="N72" s="537"/>
      <c r="O72" s="538"/>
      <c r="P72" s="539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4"/>
      <c r="AC72" s="474"/>
      <c r="AD72" s="474"/>
      <c r="AE72" s="474"/>
      <c r="AF72" s="474"/>
      <c r="AG72" s="474"/>
      <c r="AH72" s="474"/>
      <c r="AI72" s="474"/>
      <c r="AJ72" s="474"/>
      <c r="AK72" s="474"/>
      <c r="AL72" s="474"/>
      <c r="AM72" s="474"/>
      <c r="AN72" s="499"/>
      <c r="AO72" s="499"/>
      <c r="AP72" s="499"/>
      <c r="AQ72" s="509"/>
      <c r="AR72" s="474"/>
      <c r="AS72" s="474"/>
      <c r="AT72" s="474"/>
      <c r="AU72" s="540" t="s">
        <v>880</v>
      </c>
      <c r="AV72" s="474"/>
      <c r="AW72" s="474"/>
      <c r="AX72" s="474"/>
      <c r="AY72" s="474"/>
      <c r="AZ72" s="474"/>
      <c r="BA72" s="474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</row>
    <row r="73" spans="1:67" s="487" customFormat="1" ht="15" x14ac:dyDescent="0.25">
      <c r="A73" s="541"/>
      <c r="B73" s="508"/>
      <c r="C73" s="1353" t="s">
        <v>881</v>
      </c>
      <c r="D73" s="1353"/>
      <c r="E73" s="1353"/>
      <c r="F73" s="1353"/>
      <c r="G73" s="1353"/>
      <c r="H73" s="501"/>
      <c r="I73" s="502"/>
      <c r="J73" s="502"/>
      <c r="K73" s="502"/>
      <c r="L73" s="505"/>
      <c r="M73" s="502"/>
      <c r="N73" s="542"/>
      <c r="O73" s="502"/>
      <c r="P73" s="543">
        <v>115304.58</v>
      </c>
      <c r="Q73" s="521"/>
      <c r="R73" s="521"/>
      <c r="S73" s="472"/>
      <c r="T73" s="472"/>
      <c r="U73" s="472"/>
      <c r="V73" s="472"/>
      <c r="W73" s="472"/>
      <c r="X73" s="472"/>
      <c r="Y73" s="472"/>
      <c r="Z73" s="472"/>
      <c r="AA73" s="472"/>
      <c r="AB73" s="474"/>
      <c r="AC73" s="474"/>
      <c r="AD73" s="474"/>
      <c r="AE73" s="474"/>
      <c r="AF73" s="474"/>
      <c r="AG73" s="474"/>
      <c r="AH73" s="474"/>
      <c r="AI73" s="474"/>
      <c r="AJ73" s="474"/>
      <c r="AK73" s="474"/>
      <c r="AL73" s="474"/>
      <c r="AM73" s="474"/>
      <c r="AN73" s="499"/>
      <c r="AO73" s="499"/>
      <c r="AP73" s="499"/>
      <c r="AQ73" s="509"/>
      <c r="AR73" s="474"/>
      <c r="AS73" s="474"/>
      <c r="AT73" s="474"/>
      <c r="AU73" s="540"/>
      <c r="AV73" s="499" t="s">
        <v>881</v>
      </c>
      <c r="AW73" s="474"/>
      <c r="AX73" s="474"/>
      <c r="AY73" s="474"/>
      <c r="AZ73" s="474"/>
      <c r="BA73" s="474"/>
      <c r="BB73" s="474"/>
      <c r="BC73" s="474"/>
      <c r="BD73" s="474"/>
      <c r="BE73" s="474"/>
      <c r="BF73" s="474"/>
      <c r="BG73" s="474"/>
      <c r="BH73" s="474"/>
      <c r="BI73" s="474"/>
      <c r="BJ73" s="474"/>
      <c r="BK73" s="474"/>
      <c r="BL73" s="474"/>
      <c r="BM73" s="474"/>
      <c r="BN73" s="474"/>
      <c r="BO73" s="474"/>
    </row>
    <row r="74" spans="1:67" s="487" customFormat="1" ht="15" x14ac:dyDescent="0.25">
      <c r="A74" s="525"/>
      <c r="B74" s="511"/>
      <c r="C74" s="1328" t="s">
        <v>882</v>
      </c>
      <c r="D74" s="1328"/>
      <c r="E74" s="1328"/>
      <c r="F74" s="1328"/>
      <c r="G74" s="1328"/>
      <c r="H74" s="512"/>
      <c r="I74" s="513"/>
      <c r="J74" s="513"/>
      <c r="K74" s="513"/>
      <c r="L74" s="515"/>
      <c r="M74" s="513"/>
      <c r="N74" s="515"/>
      <c r="O74" s="513"/>
      <c r="P74" s="516">
        <v>73158.23</v>
      </c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4"/>
      <c r="AC74" s="474"/>
      <c r="AD74" s="474"/>
      <c r="AE74" s="474"/>
      <c r="AF74" s="474"/>
      <c r="AG74" s="474"/>
      <c r="AH74" s="474"/>
      <c r="AI74" s="474"/>
      <c r="AJ74" s="474"/>
      <c r="AK74" s="474"/>
      <c r="AL74" s="474"/>
      <c r="AM74" s="474"/>
      <c r="AN74" s="499"/>
      <c r="AO74" s="499"/>
      <c r="AP74" s="499"/>
      <c r="AQ74" s="509"/>
      <c r="AR74" s="474"/>
      <c r="AS74" s="474"/>
      <c r="AT74" s="474"/>
      <c r="AU74" s="540"/>
      <c r="AV74" s="499"/>
      <c r="AW74" s="474" t="s">
        <v>882</v>
      </c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</row>
    <row r="75" spans="1:67" s="487" customFormat="1" ht="15" x14ac:dyDescent="0.25">
      <c r="A75" s="525"/>
      <c r="B75" s="511" t="s">
        <v>883</v>
      </c>
      <c r="C75" s="1328" t="s">
        <v>884</v>
      </c>
      <c r="D75" s="1328"/>
      <c r="E75" s="1328"/>
      <c r="F75" s="1328"/>
      <c r="G75" s="1328"/>
      <c r="H75" s="512" t="s">
        <v>648</v>
      </c>
      <c r="I75" s="531">
        <v>93</v>
      </c>
      <c r="J75" s="513"/>
      <c r="K75" s="531">
        <v>93</v>
      </c>
      <c r="L75" s="515"/>
      <c r="M75" s="513"/>
      <c r="N75" s="515"/>
      <c r="O75" s="513"/>
      <c r="P75" s="516">
        <v>68037.149999999994</v>
      </c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4"/>
      <c r="AC75" s="474"/>
      <c r="AD75" s="474"/>
      <c r="AE75" s="474"/>
      <c r="AF75" s="474"/>
      <c r="AG75" s="474"/>
      <c r="AH75" s="474"/>
      <c r="AI75" s="474"/>
      <c r="AJ75" s="474"/>
      <c r="AK75" s="474"/>
      <c r="AL75" s="474"/>
      <c r="AM75" s="474"/>
      <c r="AN75" s="499"/>
      <c r="AO75" s="499"/>
      <c r="AP75" s="499"/>
      <c r="AQ75" s="509"/>
      <c r="AR75" s="474"/>
      <c r="AS75" s="474"/>
      <c r="AT75" s="474"/>
      <c r="AU75" s="540"/>
      <c r="AV75" s="499"/>
      <c r="AW75" s="474" t="s">
        <v>884</v>
      </c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4"/>
      <c r="BM75" s="474"/>
      <c r="BN75" s="474"/>
      <c r="BO75" s="474"/>
    </row>
    <row r="76" spans="1:67" s="487" customFormat="1" ht="22.5" x14ac:dyDescent="0.25">
      <c r="A76" s="525"/>
      <c r="B76" s="511" t="s">
        <v>885</v>
      </c>
      <c r="C76" s="1328" t="s">
        <v>886</v>
      </c>
      <c r="D76" s="1328"/>
      <c r="E76" s="1328"/>
      <c r="F76" s="1328"/>
      <c r="G76" s="1328"/>
      <c r="H76" s="512" t="s">
        <v>648</v>
      </c>
      <c r="I76" s="531">
        <v>62</v>
      </c>
      <c r="J76" s="527">
        <v>0.85</v>
      </c>
      <c r="K76" s="518">
        <v>52.7</v>
      </c>
      <c r="L76" s="515"/>
      <c r="M76" s="513"/>
      <c r="N76" s="515"/>
      <c r="O76" s="513"/>
      <c r="P76" s="516">
        <v>38554.39</v>
      </c>
      <c r="Q76" s="472"/>
      <c r="R76" s="472"/>
      <c r="S76" s="472"/>
      <c r="T76" s="472"/>
      <c r="U76" s="472"/>
      <c r="V76" s="472"/>
      <c r="W76" s="472"/>
      <c r="X76" s="472"/>
      <c r="Y76" s="472"/>
      <c r="Z76" s="472"/>
      <c r="AA76" s="472"/>
      <c r="AB76" s="474"/>
      <c r="AC76" s="474"/>
      <c r="AD76" s="474"/>
      <c r="AE76" s="474"/>
      <c r="AF76" s="474"/>
      <c r="AG76" s="474"/>
      <c r="AH76" s="474"/>
      <c r="AI76" s="474"/>
      <c r="AJ76" s="474"/>
      <c r="AK76" s="474"/>
      <c r="AL76" s="474"/>
      <c r="AM76" s="474"/>
      <c r="AN76" s="499"/>
      <c r="AO76" s="499"/>
      <c r="AP76" s="499"/>
      <c r="AQ76" s="509"/>
      <c r="AR76" s="474"/>
      <c r="AS76" s="474"/>
      <c r="AT76" s="474"/>
      <c r="AU76" s="540"/>
      <c r="AV76" s="499"/>
      <c r="AW76" s="474" t="s">
        <v>886</v>
      </c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4"/>
      <c r="BM76" s="474"/>
      <c r="BN76" s="474"/>
      <c r="BO76" s="474"/>
    </row>
    <row r="77" spans="1:67" s="487" customFormat="1" ht="15" x14ac:dyDescent="0.25">
      <c r="A77" s="544"/>
      <c r="B77" s="585"/>
      <c r="C77" s="1353" t="s">
        <v>887</v>
      </c>
      <c r="D77" s="1353"/>
      <c r="E77" s="1353"/>
      <c r="F77" s="1353"/>
      <c r="G77" s="1353"/>
      <c r="H77" s="501"/>
      <c r="I77" s="502"/>
      <c r="J77" s="502"/>
      <c r="K77" s="502"/>
      <c r="L77" s="505"/>
      <c r="M77" s="502"/>
      <c r="N77" s="542">
        <v>31252.97</v>
      </c>
      <c r="O77" s="502"/>
      <c r="P77" s="543">
        <v>221896.12</v>
      </c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4"/>
      <c r="AC77" s="474"/>
      <c r="AD77" s="474"/>
      <c r="AE77" s="474"/>
      <c r="AF77" s="474"/>
      <c r="AG77" s="474"/>
      <c r="AH77" s="474"/>
      <c r="AI77" s="474"/>
      <c r="AJ77" s="474"/>
      <c r="AK77" s="474"/>
      <c r="AL77" s="474"/>
      <c r="AM77" s="474"/>
      <c r="AN77" s="499"/>
      <c r="AO77" s="499"/>
      <c r="AP77" s="499"/>
      <c r="AQ77" s="509"/>
      <c r="AR77" s="474"/>
      <c r="AS77" s="474"/>
      <c r="AT77" s="474"/>
      <c r="AU77" s="540"/>
      <c r="AV77" s="499"/>
      <c r="AW77" s="474"/>
      <c r="AX77" s="499" t="s">
        <v>887</v>
      </c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4"/>
      <c r="BM77" s="474"/>
      <c r="BN77" s="474"/>
      <c r="BO77" s="474"/>
    </row>
    <row r="78" spans="1:67" s="487" customFormat="1" ht="68.25" x14ac:dyDescent="0.25">
      <c r="A78" s="500" t="s">
        <v>651</v>
      </c>
      <c r="B78" s="586" t="s">
        <v>888</v>
      </c>
      <c r="C78" s="1377" t="s">
        <v>889</v>
      </c>
      <c r="D78" s="1377"/>
      <c r="E78" s="1377"/>
      <c r="F78" s="1377"/>
      <c r="G78" s="1377"/>
      <c r="H78" s="501" t="s">
        <v>816</v>
      </c>
      <c r="I78" s="502">
        <v>7.1</v>
      </c>
      <c r="J78" s="503">
        <v>1</v>
      </c>
      <c r="K78" s="504">
        <v>7.1</v>
      </c>
      <c r="L78" s="505"/>
      <c r="M78" s="502"/>
      <c r="N78" s="545">
        <v>653.6</v>
      </c>
      <c r="O78" s="502"/>
      <c r="P78" s="543">
        <v>4640.5600000000004</v>
      </c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4"/>
      <c r="AC78" s="474"/>
      <c r="AD78" s="474"/>
      <c r="AE78" s="474"/>
      <c r="AF78" s="474"/>
      <c r="AG78" s="474"/>
      <c r="AH78" s="474"/>
      <c r="AI78" s="474"/>
      <c r="AJ78" s="474"/>
      <c r="AK78" s="474"/>
      <c r="AL78" s="474"/>
      <c r="AM78" s="474"/>
      <c r="AN78" s="499"/>
      <c r="AO78" s="499"/>
      <c r="AP78" s="499" t="s">
        <v>889</v>
      </c>
      <c r="AQ78" s="509"/>
      <c r="AR78" s="474"/>
      <c r="AS78" s="474"/>
      <c r="AT78" s="474"/>
      <c r="AU78" s="540"/>
      <c r="AV78" s="499"/>
      <c r="AW78" s="474"/>
      <c r="AX78" s="499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4"/>
      <c r="BM78" s="474"/>
      <c r="BN78" s="474"/>
      <c r="BO78" s="474"/>
    </row>
    <row r="79" spans="1:67" s="487" customFormat="1" ht="15" x14ac:dyDescent="0.25">
      <c r="A79" s="544"/>
      <c r="B79" s="585"/>
      <c r="C79" s="1300" t="s">
        <v>890</v>
      </c>
      <c r="D79" s="1300"/>
      <c r="E79" s="1300"/>
      <c r="F79" s="1300"/>
      <c r="G79" s="1300"/>
      <c r="H79" s="1300"/>
      <c r="I79" s="1300"/>
      <c r="J79" s="1300"/>
      <c r="K79" s="1300"/>
      <c r="L79" s="1300"/>
      <c r="M79" s="1300"/>
      <c r="N79" s="1300"/>
      <c r="O79" s="1300"/>
      <c r="P79" s="1361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4"/>
      <c r="AC79" s="474"/>
      <c r="AD79" s="474"/>
      <c r="AE79" s="474"/>
      <c r="AF79" s="474"/>
      <c r="AG79" s="474"/>
      <c r="AH79" s="474"/>
      <c r="AI79" s="474"/>
      <c r="AJ79" s="474"/>
      <c r="AK79" s="474"/>
      <c r="AL79" s="474"/>
      <c r="AM79" s="474"/>
      <c r="AN79" s="499"/>
      <c r="AO79" s="499"/>
      <c r="AP79" s="499"/>
      <c r="AQ79" s="509"/>
      <c r="AR79" s="474"/>
      <c r="AS79" s="474"/>
      <c r="AT79" s="474"/>
      <c r="AU79" s="540"/>
      <c r="AV79" s="499"/>
      <c r="AW79" s="474"/>
      <c r="AX79" s="499"/>
      <c r="AY79" s="509" t="s">
        <v>890</v>
      </c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4"/>
      <c r="BM79" s="474"/>
      <c r="BN79" s="474"/>
      <c r="BO79" s="474"/>
    </row>
    <row r="80" spans="1:67" s="487" customFormat="1" ht="15" x14ac:dyDescent="0.25">
      <c r="A80" s="544"/>
      <c r="B80" s="585"/>
      <c r="C80" s="1353" t="s">
        <v>887</v>
      </c>
      <c r="D80" s="1353"/>
      <c r="E80" s="1353"/>
      <c r="F80" s="1353"/>
      <c r="G80" s="1353"/>
      <c r="H80" s="501"/>
      <c r="I80" s="502"/>
      <c r="J80" s="502"/>
      <c r="K80" s="502"/>
      <c r="L80" s="505"/>
      <c r="M80" s="502"/>
      <c r="N80" s="505"/>
      <c r="O80" s="502"/>
      <c r="P80" s="543">
        <v>4640.5600000000004</v>
      </c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4"/>
      <c r="AC80" s="474"/>
      <c r="AD80" s="474"/>
      <c r="AE80" s="474"/>
      <c r="AF80" s="474"/>
      <c r="AG80" s="474"/>
      <c r="AH80" s="474"/>
      <c r="AI80" s="474"/>
      <c r="AJ80" s="474"/>
      <c r="AK80" s="474"/>
      <c r="AL80" s="474"/>
      <c r="AM80" s="474"/>
      <c r="AN80" s="499"/>
      <c r="AO80" s="499"/>
      <c r="AP80" s="499"/>
      <c r="AQ80" s="509"/>
      <c r="AR80" s="474"/>
      <c r="AS80" s="474"/>
      <c r="AT80" s="474"/>
      <c r="AU80" s="540"/>
      <c r="AV80" s="499"/>
      <c r="AW80" s="474"/>
      <c r="AX80" s="499" t="s">
        <v>887</v>
      </c>
      <c r="AY80" s="509"/>
      <c r="AZ80" s="474"/>
      <c r="BA80" s="474"/>
      <c r="BB80" s="474"/>
      <c r="BC80" s="474"/>
      <c r="BD80" s="474"/>
      <c r="BE80" s="474"/>
      <c r="BF80" s="474"/>
      <c r="BG80" s="474"/>
      <c r="BH80" s="474"/>
      <c r="BI80" s="474"/>
      <c r="BJ80" s="474"/>
      <c r="BK80" s="474"/>
      <c r="BL80" s="474"/>
      <c r="BM80" s="474"/>
      <c r="BN80" s="474"/>
      <c r="BO80" s="474"/>
    </row>
    <row r="81" spans="1:67" s="487" customFormat="1" ht="23.25" x14ac:dyDescent="0.25">
      <c r="A81" s="500" t="s">
        <v>652</v>
      </c>
      <c r="B81" s="586" t="s">
        <v>814</v>
      </c>
      <c r="C81" s="1377" t="s">
        <v>891</v>
      </c>
      <c r="D81" s="1377"/>
      <c r="E81" s="1377"/>
      <c r="F81" s="1377"/>
      <c r="G81" s="1377"/>
      <c r="H81" s="501" t="s">
        <v>816</v>
      </c>
      <c r="I81" s="502">
        <v>7.1</v>
      </c>
      <c r="J81" s="503">
        <v>1</v>
      </c>
      <c r="K81" s="504">
        <v>7.1</v>
      </c>
      <c r="L81" s="505"/>
      <c r="M81" s="502"/>
      <c r="N81" s="505"/>
      <c r="O81" s="502"/>
      <c r="P81" s="506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4"/>
      <c r="AC81" s="474"/>
      <c r="AD81" s="474"/>
      <c r="AE81" s="474"/>
      <c r="AF81" s="474"/>
      <c r="AG81" s="474"/>
      <c r="AH81" s="474"/>
      <c r="AI81" s="474"/>
      <c r="AJ81" s="474"/>
      <c r="AK81" s="474"/>
      <c r="AL81" s="474"/>
      <c r="AM81" s="474"/>
      <c r="AN81" s="499"/>
      <c r="AO81" s="499"/>
      <c r="AP81" s="499" t="s">
        <v>891</v>
      </c>
      <c r="AQ81" s="509"/>
      <c r="AR81" s="474"/>
      <c r="AS81" s="474"/>
      <c r="AT81" s="474"/>
      <c r="AU81" s="540"/>
      <c r="AV81" s="499"/>
      <c r="AW81" s="474"/>
      <c r="AX81" s="499"/>
      <c r="AY81" s="509"/>
      <c r="AZ81" s="474"/>
      <c r="BA81" s="474"/>
      <c r="BB81" s="474"/>
      <c r="BC81" s="474"/>
      <c r="BD81" s="474"/>
      <c r="BE81" s="474"/>
      <c r="BF81" s="474"/>
      <c r="BG81" s="474"/>
      <c r="BH81" s="474"/>
      <c r="BI81" s="474"/>
      <c r="BJ81" s="474"/>
      <c r="BK81" s="474"/>
      <c r="BL81" s="474"/>
      <c r="BM81" s="474"/>
      <c r="BN81" s="474"/>
      <c r="BO81" s="474"/>
    </row>
    <row r="82" spans="1:67" s="487" customFormat="1" ht="23.25" x14ac:dyDescent="0.25">
      <c r="A82" s="507"/>
      <c r="B82" s="508" t="s">
        <v>892</v>
      </c>
      <c r="C82" s="1340" t="s">
        <v>893</v>
      </c>
      <c r="D82" s="1340"/>
      <c r="E82" s="1340"/>
      <c r="F82" s="1340"/>
      <c r="G82" s="1340"/>
      <c r="H82" s="1340"/>
      <c r="I82" s="1340"/>
      <c r="J82" s="1340"/>
      <c r="K82" s="1340"/>
      <c r="L82" s="1340"/>
      <c r="M82" s="1340"/>
      <c r="N82" s="1340"/>
      <c r="O82" s="1340"/>
      <c r="P82" s="1341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4"/>
      <c r="AC82" s="474"/>
      <c r="AD82" s="474"/>
      <c r="AE82" s="474"/>
      <c r="AF82" s="474"/>
      <c r="AG82" s="474"/>
      <c r="AH82" s="474"/>
      <c r="AI82" s="474"/>
      <c r="AJ82" s="474"/>
      <c r="AK82" s="474"/>
      <c r="AL82" s="474"/>
      <c r="AM82" s="474"/>
      <c r="AN82" s="499"/>
      <c r="AO82" s="499"/>
      <c r="AP82" s="499"/>
      <c r="AQ82" s="509" t="s">
        <v>893</v>
      </c>
      <c r="AR82" s="474"/>
      <c r="AS82" s="474"/>
      <c r="AT82" s="474"/>
      <c r="AU82" s="540"/>
      <c r="AV82" s="499"/>
      <c r="AW82" s="474"/>
      <c r="AX82" s="499"/>
      <c r="AY82" s="509"/>
      <c r="AZ82" s="474"/>
      <c r="BA82" s="474"/>
      <c r="BB82" s="474"/>
      <c r="BC82" s="474"/>
      <c r="BD82" s="474"/>
      <c r="BE82" s="474"/>
      <c r="BF82" s="474"/>
      <c r="BG82" s="474"/>
      <c r="BH82" s="474"/>
      <c r="BI82" s="474"/>
      <c r="BJ82" s="474"/>
      <c r="BK82" s="474"/>
      <c r="BL82" s="474"/>
      <c r="BM82" s="474"/>
      <c r="BN82" s="474"/>
      <c r="BO82" s="474"/>
    </row>
    <row r="83" spans="1:67" s="487" customFormat="1" ht="33.75" x14ac:dyDescent="0.25">
      <c r="A83" s="507"/>
      <c r="B83" s="508" t="s">
        <v>819</v>
      </c>
      <c r="C83" s="1340" t="s">
        <v>820</v>
      </c>
      <c r="D83" s="1340"/>
      <c r="E83" s="1340"/>
      <c r="F83" s="1340"/>
      <c r="G83" s="1340"/>
      <c r="H83" s="1340"/>
      <c r="I83" s="1340"/>
      <c r="J83" s="1340"/>
      <c r="K83" s="1340"/>
      <c r="L83" s="1340"/>
      <c r="M83" s="1340"/>
      <c r="N83" s="1340"/>
      <c r="O83" s="1340"/>
      <c r="P83" s="1341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4"/>
      <c r="AC83" s="474"/>
      <c r="AD83" s="474"/>
      <c r="AE83" s="474"/>
      <c r="AF83" s="474"/>
      <c r="AG83" s="474"/>
      <c r="AH83" s="474"/>
      <c r="AI83" s="474"/>
      <c r="AJ83" s="474"/>
      <c r="AK83" s="474"/>
      <c r="AL83" s="474"/>
      <c r="AM83" s="474"/>
      <c r="AN83" s="499"/>
      <c r="AO83" s="499"/>
      <c r="AP83" s="499"/>
      <c r="AQ83" s="509" t="s">
        <v>820</v>
      </c>
      <c r="AR83" s="474"/>
      <c r="AS83" s="474"/>
      <c r="AT83" s="474"/>
      <c r="AU83" s="540"/>
      <c r="AV83" s="499"/>
      <c r="AW83" s="474"/>
      <c r="AX83" s="499"/>
      <c r="AY83" s="509"/>
      <c r="AZ83" s="474"/>
      <c r="BA83" s="474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</row>
    <row r="84" spans="1:67" s="487" customFormat="1" ht="15" x14ac:dyDescent="0.25">
      <c r="A84" s="510"/>
      <c r="B84" s="511" t="s">
        <v>190</v>
      </c>
      <c r="C84" s="1328" t="s">
        <v>821</v>
      </c>
      <c r="D84" s="1328"/>
      <c r="E84" s="1328"/>
      <c r="F84" s="1328"/>
      <c r="G84" s="1328"/>
      <c r="H84" s="512" t="s">
        <v>822</v>
      </c>
      <c r="I84" s="513"/>
      <c r="J84" s="513"/>
      <c r="K84" s="546">
        <v>395.716725</v>
      </c>
      <c r="L84" s="515"/>
      <c r="M84" s="513"/>
      <c r="N84" s="515"/>
      <c r="O84" s="513"/>
      <c r="P84" s="516">
        <v>102617.26</v>
      </c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4"/>
      <c r="AC84" s="474"/>
      <c r="AD84" s="474"/>
      <c r="AE84" s="474"/>
      <c r="AF84" s="474"/>
      <c r="AG84" s="474"/>
      <c r="AH84" s="474"/>
      <c r="AI84" s="474"/>
      <c r="AJ84" s="474"/>
      <c r="AK84" s="474"/>
      <c r="AL84" s="474"/>
      <c r="AM84" s="474"/>
      <c r="AN84" s="499"/>
      <c r="AO84" s="499"/>
      <c r="AP84" s="499"/>
      <c r="AQ84" s="509"/>
      <c r="AR84" s="474" t="s">
        <v>821</v>
      </c>
      <c r="AS84" s="474"/>
      <c r="AT84" s="474"/>
      <c r="AU84" s="540"/>
      <c r="AV84" s="499"/>
      <c r="AW84" s="474"/>
      <c r="AX84" s="499"/>
      <c r="AY84" s="509"/>
      <c r="AZ84" s="474"/>
      <c r="BA84" s="474"/>
      <c r="BB84" s="474"/>
      <c r="BC84" s="474"/>
      <c r="BD84" s="474"/>
      <c r="BE84" s="474"/>
      <c r="BF84" s="474"/>
      <c r="BG84" s="474"/>
      <c r="BH84" s="474"/>
      <c r="BI84" s="474"/>
      <c r="BJ84" s="474"/>
      <c r="BK84" s="474"/>
      <c r="BL84" s="474"/>
      <c r="BM84" s="474"/>
      <c r="BN84" s="474"/>
      <c r="BO84" s="474"/>
    </row>
    <row r="85" spans="1:67" s="487" customFormat="1" ht="22.5" x14ac:dyDescent="0.25">
      <c r="A85" s="517"/>
      <c r="B85" s="511" t="s">
        <v>823</v>
      </c>
      <c r="C85" s="1328" t="s">
        <v>824</v>
      </c>
      <c r="D85" s="1328"/>
      <c r="E85" s="1328"/>
      <c r="F85" s="1328"/>
      <c r="G85" s="1328"/>
      <c r="H85" s="512" t="s">
        <v>822</v>
      </c>
      <c r="I85" s="518">
        <v>35.9</v>
      </c>
      <c r="J85" s="513" t="s">
        <v>894</v>
      </c>
      <c r="K85" s="546">
        <v>395.716725</v>
      </c>
      <c r="L85" s="519"/>
      <c r="M85" s="582"/>
      <c r="N85" s="520">
        <v>259.32</v>
      </c>
      <c r="O85" s="513"/>
      <c r="P85" s="516">
        <v>102617.26</v>
      </c>
      <c r="Q85" s="521"/>
      <c r="R85" s="521"/>
      <c r="S85" s="472"/>
      <c r="T85" s="472"/>
      <c r="U85" s="472"/>
      <c r="V85" s="472"/>
      <c r="W85" s="472"/>
      <c r="X85" s="472"/>
      <c r="Y85" s="472"/>
      <c r="Z85" s="472"/>
      <c r="AA85" s="472"/>
      <c r="AB85" s="474"/>
      <c r="AC85" s="474"/>
      <c r="AD85" s="474"/>
      <c r="AE85" s="474"/>
      <c r="AF85" s="474"/>
      <c r="AG85" s="474"/>
      <c r="AH85" s="474"/>
      <c r="AI85" s="474"/>
      <c r="AJ85" s="474"/>
      <c r="AK85" s="474"/>
      <c r="AL85" s="474"/>
      <c r="AM85" s="474"/>
      <c r="AN85" s="499"/>
      <c r="AO85" s="499"/>
      <c r="AP85" s="499"/>
      <c r="AQ85" s="509"/>
      <c r="AR85" s="474"/>
      <c r="AS85" s="474" t="s">
        <v>824</v>
      </c>
      <c r="AT85" s="474"/>
      <c r="AU85" s="540"/>
      <c r="AV85" s="499"/>
      <c r="AW85" s="474"/>
      <c r="AX85" s="499"/>
      <c r="AY85" s="509"/>
      <c r="AZ85" s="474"/>
      <c r="BA85" s="474"/>
      <c r="BB85" s="474"/>
      <c r="BC85" s="474"/>
      <c r="BD85" s="474"/>
      <c r="BE85" s="474"/>
      <c r="BF85" s="474"/>
      <c r="BG85" s="474"/>
      <c r="BH85" s="474"/>
      <c r="BI85" s="474"/>
      <c r="BJ85" s="474"/>
      <c r="BK85" s="474"/>
      <c r="BL85" s="474"/>
      <c r="BM85" s="474"/>
      <c r="BN85" s="474"/>
      <c r="BO85" s="474"/>
    </row>
    <row r="86" spans="1:67" s="487" customFormat="1" ht="15" x14ac:dyDescent="0.25">
      <c r="A86" s="510"/>
      <c r="B86" s="511" t="s">
        <v>651</v>
      </c>
      <c r="C86" s="1328" t="s">
        <v>712</v>
      </c>
      <c r="D86" s="1328"/>
      <c r="E86" s="1328"/>
      <c r="F86" s="1328"/>
      <c r="G86" s="1328"/>
      <c r="H86" s="512"/>
      <c r="I86" s="513"/>
      <c r="J86" s="513"/>
      <c r="K86" s="513"/>
      <c r="L86" s="515"/>
      <c r="M86" s="513"/>
      <c r="N86" s="515"/>
      <c r="O86" s="513"/>
      <c r="P86" s="516">
        <v>75261.36</v>
      </c>
      <c r="Q86" s="472"/>
      <c r="R86" s="472"/>
      <c r="S86" s="472"/>
      <c r="T86" s="472"/>
      <c r="U86" s="472"/>
      <c r="V86" s="472"/>
      <c r="W86" s="472"/>
      <c r="X86" s="472"/>
      <c r="Y86" s="472"/>
      <c r="Z86" s="472"/>
      <c r="AA86" s="472"/>
      <c r="AB86" s="474"/>
      <c r="AC86" s="474"/>
      <c r="AD86" s="474"/>
      <c r="AE86" s="474"/>
      <c r="AF86" s="474"/>
      <c r="AG86" s="474"/>
      <c r="AH86" s="474"/>
      <c r="AI86" s="474"/>
      <c r="AJ86" s="474"/>
      <c r="AK86" s="474"/>
      <c r="AL86" s="474"/>
      <c r="AM86" s="474"/>
      <c r="AN86" s="499"/>
      <c r="AO86" s="499"/>
      <c r="AP86" s="499"/>
      <c r="AQ86" s="509"/>
      <c r="AR86" s="474" t="s">
        <v>712</v>
      </c>
      <c r="AS86" s="474"/>
      <c r="AT86" s="474"/>
      <c r="AU86" s="540"/>
      <c r="AV86" s="499"/>
      <c r="AW86" s="474"/>
      <c r="AX86" s="499"/>
      <c r="AY86" s="509"/>
      <c r="AZ86" s="474"/>
      <c r="BA86" s="474"/>
      <c r="BB86" s="474"/>
      <c r="BC86" s="474"/>
      <c r="BD86" s="474"/>
      <c r="BE86" s="474"/>
      <c r="BF86" s="474"/>
      <c r="BG86" s="474"/>
      <c r="BH86" s="474"/>
      <c r="BI86" s="474"/>
      <c r="BJ86" s="474"/>
      <c r="BK86" s="474"/>
      <c r="BL86" s="474"/>
      <c r="BM86" s="474"/>
      <c r="BN86" s="474"/>
      <c r="BO86" s="474"/>
    </row>
    <row r="87" spans="1:67" s="487" customFormat="1" ht="15" x14ac:dyDescent="0.25">
      <c r="A87" s="510"/>
      <c r="B87" s="511"/>
      <c r="C87" s="1328" t="s">
        <v>826</v>
      </c>
      <c r="D87" s="1328"/>
      <c r="E87" s="1328"/>
      <c r="F87" s="1328"/>
      <c r="G87" s="1328"/>
      <c r="H87" s="512" t="s">
        <v>822</v>
      </c>
      <c r="I87" s="513"/>
      <c r="J87" s="513"/>
      <c r="K87" s="546">
        <v>52.957124999999998</v>
      </c>
      <c r="L87" s="515"/>
      <c r="M87" s="513"/>
      <c r="N87" s="515"/>
      <c r="O87" s="513"/>
      <c r="P87" s="516">
        <v>19099.2</v>
      </c>
      <c r="Q87" s="472"/>
      <c r="R87" s="472"/>
      <c r="S87" s="472"/>
      <c r="T87" s="472"/>
      <c r="U87" s="472"/>
      <c r="V87" s="472"/>
      <c r="W87" s="472"/>
      <c r="X87" s="472"/>
      <c r="Y87" s="472"/>
      <c r="Z87" s="472"/>
      <c r="AA87" s="472"/>
      <c r="AB87" s="474"/>
      <c r="AC87" s="474"/>
      <c r="AD87" s="474"/>
      <c r="AE87" s="474"/>
      <c r="AF87" s="474"/>
      <c r="AG87" s="474"/>
      <c r="AH87" s="474"/>
      <c r="AI87" s="474"/>
      <c r="AJ87" s="474"/>
      <c r="AK87" s="474"/>
      <c r="AL87" s="474"/>
      <c r="AM87" s="474"/>
      <c r="AN87" s="499"/>
      <c r="AO87" s="499"/>
      <c r="AP87" s="499"/>
      <c r="AQ87" s="509"/>
      <c r="AR87" s="474" t="s">
        <v>826</v>
      </c>
      <c r="AS87" s="474"/>
      <c r="AT87" s="474"/>
      <c r="AU87" s="540"/>
      <c r="AV87" s="499"/>
      <c r="AW87" s="474"/>
      <c r="AX87" s="499"/>
      <c r="AY87" s="509"/>
      <c r="AZ87" s="474"/>
      <c r="BA87" s="474"/>
      <c r="BB87" s="474"/>
      <c r="BC87" s="474"/>
      <c r="BD87" s="474"/>
      <c r="BE87" s="474"/>
      <c r="BF87" s="474"/>
      <c r="BG87" s="474"/>
      <c r="BH87" s="474"/>
      <c r="BI87" s="474"/>
      <c r="BJ87" s="474"/>
      <c r="BK87" s="474"/>
      <c r="BL87" s="474"/>
      <c r="BM87" s="474"/>
      <c r="BN87" s="474"/>
      <c r="BO87" s="474"/>
    </row>
    <row r="88" spans="1:67" s="487" customFormat="1" ht="22.5" x14ac:dyDescent="0.25">
      <c r="A88" s="517"/>
      <c r="B88" s="511" t="s">
        <v>827</v>
      </c>
      <c r="C88" s="1328" t="s">
        <v>828</v>
      </c>
      <c r="D88" s="1328"/>
      <c r="E88" s="1328"/>
      <c r="F88" s="1328"/>
      <c r="G88" s="1328"/>
      <c r="H88" s="512" t="s">
        <v>829</v>
      </c>
      <c r="I88" s="518">
        <v>0.1</v>
      </c>
      <c r="J88" s="513" t="s">
        <v>895</v>
      </c>
      <c r="K88" s="546">
        <v>1.1981250000000001</v>
      </c>
      <c r="L88" s="523">
        <v>1803.79</v>
      </c>
      <c r="M88" s="524">
        <v>1.1399999999999999</v>
      </c>
      <c r="N88" s="520">
        <v>2056.3200000000002</v>
      </c>
      <c r="O88" s="513"/>
      <c r="P88" s="516">
        <v>2463.73</v>
      </c>
      <c r="Q88" s="521"/>
      <c r="R88" s="521"/>
      <c r="S88" s="472"/>
      <c r="T88" s="472"/>
      <c r="U88" s="472"/>
      <c r="V88" s="472"/>
      <c r="W88" s="472"/>
      <c r="X88" s="472"/>
      <c r="Y88" s="472"/>
      <c r="Z88" s="472"/>
      <c r="AA88" s="472"/>
      <c r="AB88" s="474"/>
      <c r="AC88" s="474"/>
      <c r="AD88" s="474"/>
      <c r="AE88" s="474"/>
      <c r="AF88" s="474"/>
      <c r="AG88" s="474"/>
      <c r="AH88" s="474"/>
      <c r="AI88" s="474"/>
      <c r="AJ88" s="474"/>
      <c r="AK88" s="474"/>
      <c r="AL88" s="474"/>
      <c r="AM88" s="474"/>
      <c r="AN88" s="499"/>
      <c r="AO88" s="499"/>
      <c r="AP88" s="499"/>
      <c r="AQ88" s="509"/>
      <c r="AR88" s="474"/>
      <c r="AS88" s="474" t="s">
        <v>828</v>
      </c>
      <c r="AT88" s="474"/>
      <c r="AU88" s="540"/>
      <c r="AV88" s="499"/>
      <c r="AW88" s="474"/>
      <c r="AX88" s="499"/>
      <c r="AY88" s="509"/>
      <c r="AZ88" s="474"/>
      <c r="BA88" s="474"/>
      <c r="BB88" s="474"/>
      <c r="BC88" s="474"/>
      <c r="BD88" s="474"/>
      <c r="BE88" s="474"/>
      <c r="BF88" s="474"/>
      <c r="BG88" s="474"/>
      <c r="BH88" s="474"/>
      <c r="BI88" s="474"/>
      <c r="BJ88" s="474"/>
      <c r="BK88" s="474"/>
      <c r="BL88" s="474"/>
      <c r="BM88" s="474"/>
      <c r="BN88" s="474"/>
      <c r="BO88" s="474"/>
    </row>
    <row r="89" spans="1:67" s="487" customFormat="1" ht="22.5" x14ac:dyDescent="0.25">
      <c r="A89" s="525"/>
      <c r="B89" s="511" t="s">
        <v>830</v>
      </c>
      <c r="C89" s="1328" t="s">
        <v>831</v>
      </c>
      <c r="D89" s="1328"/>
      <c r="E89" s="1328"/>
      <c r="F89" s="1328"/>
      <c r="G89" s="1328"/>
      <c r="H89" s="512" t="s">
        <v>822</v>
      </c>
      <c r="I89" s="518">
        <v>0.1</v>
      </c>
      <c r="J89" s="513" t="s">
        <v>895</v>
      </c>
      <c r="K89" s="546">
        <v>1.1981250000000001</v>
      </c>
      <c r="L89" s="515"/>
      <c r="M89" s="513"/>
      <c r="N89" s="526">
        <v>364.66</v>
      </c>
      <c r="O89" s="513"/>
      <c r="P89" s="530">
        <v>436.91</v>
      </c>
      <c r="Q89" s="472"/>
      <c r="R89" s="472"/>
      <c r="S89" s="472"/>
      <c r="T89" s="472"/>
      <c r="U89" s="472"/>
      <c r="V89" s="472"/>
      <c r="W89" s="472"/>
      <c r="X89" s="472"/>
      <c r="Y89" s="472"/>
      <c r="Z89" s="472"/>
      <c r="AA89" s="472"/>
      <c r="AB89" s="474"/>
      <c r="AC89" s="474"/>
      <c r="AD89" s="474"/>
      <c r="AE89" s="474"/>
      <c r="AF89" s="474"/>
      <c r="AG89" s="474"/>
      <c r="AH89" s="474"/>
      <c r="AI89" s="474"/>
      <c r="AJ89" s="474"/>
      <c r="AK89" s="474"/>
      <c r="AL89" s="474"/>
      <c r="AM89" s="474"/>
      <c r="AN89" s="499"/>
      <c r="AO89" s="499"/>
      <c r="AP89" s="499"/>
      <c r="AQ89" s="509"/>
      <c r="AR89" s="474"/>
      <c r="AS89" s="474"/>
      <c r="AT89" s="474" t="s">
        <v>831</v>
      </c>
      <c r="AU89" s="540"/>
      <c r="AV89" s="499"/>
      <c r="AW89" s="474"/>
      <c r="AX89" s="499"/>
      <c r="AY89" s="509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74"/>
      <c r="BM89" s="474"/>
      <c r="BN89" s="474"/>
      <c r="BO89" s="474"/>
    </row>
    <row r="90" spans="1:67" s="487" customFormat="1" ht="22.5" x14ac:dyDescent="0.25">
      <c r="A90" s="517"/>
      <c r="B90" s="511" t="s">
        <v>832</v>
      </c>
      <c r="C90" s="1328" t="s">
        <v>833</v>
      </c>
      <c r="D90" s="1328"/>
      <c r="E90" s="1328"/>
      <c r="F90" s="1328"/>
      <c r="G90" s="1328"/>
      <c r="H90" s="512" t="s">
        <v>829</v>
      </c>
      <c r="I90" s="527">
        <v>4.13</v>
      </c>
      <c r="J90" s="513" t="s">
        <v>895</v>
      </c>
      <c r="K90" s="561">
        <v>49.4825625</v>
      </c>
      <c r="L90" s="519"/>
      <c r="M90" s="582"/>
      <c r="N90" s="520">
        <v>1374.22</v>
      </c>
      <c r="O90" s="513"/>
      <c r="P90" s="516">
        <v>67999.929999999993</v>
      </c>
      <c r="Q90" s="521"/>
      <c r="R90" s="521"/>
      <c r="S90" s="472"/>
      <c r="T90" s="472"/>
      <c r="U90" s="472"/>
      <c r="V90" s="472"/>
      <c r="W90" s="472"/>
      <c r="X90" s="472"/>
      <c r="Y90" s="472"/>
      <c r="Z90" s="472"/>
      <c r="AA90" s="472"/>
      <c r="AB90" s="474"/>
      <c r="AC90" s="474"/>
      <c r="AD90" s="474"/>
      <c r="AE90" s="474"/>
      <c r="AF90" s="474"/>
      <c r="AG90" s="474"/>
      <c r="AH90" s="474"/>
      <c r="AI90" s="474"/>
      <c r="AJ90" s="474"/>
      <c r="AK90" s="474"/>
      <c r="AL90" s="474"/>
      <c r="AM90" s="474"/>
      <c r="AN90" s="499"/>
      <c r="AO90" s="499"/>
      <c r="AP90" s="499"/>
      <c r="AQ90" s="509"/>
      <c r="AR90" s="474"/>
      <c r="AS90" s="474" t="s">
        <v>833</v>
      </c>
      <c r="AT90" s="474"/>
      <c r="AU90" s="540"/>
      <c r="AV90" s="499"/>
      <c r="AW90" s="474"/>
      <c r="AX90" s="499"/>
      <c r="AY90" s="509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474"/>
      <c r="BL90" s="474"/>
      <c r="BM90" s="474"/>
      <c r="BN90" s="474"/>
      <c r="BO90" s="474"/>
    </row>
    <row r="91" spans="1:67" s="487" customFormat="1" ht="22.5" x14ac:dyDescent="0.25">
      <c r="A91" s="525"/>
      <c r="B91" s="511" t="s">
        <v>830</v>
      </c>
      <c r="C91" s="1328" t="s">
        <v>831</v>
      </c>
      <c r="D91" s="1328"/>
      <c r="E91" s="1328"/>
      <c r="F91" s="1328"/>
      <c r="G91" s="1328"/>
      <c r="H91" s="512" t="s">
        <v>822</v>
      </c>
      <c r="I91" s="527">
        <v>4.13</v>
      </c>
      <c r="J91" s="513" t="s">
        <v>895</v>
      </c>
      <c r="K91" s="561">
        <v>49.4825625</v>
      </c>
      <c r="L91" s="515"/>
      <c r="M91" s="513"/>
      <c r="N91" s="526">
        <v>364.66</v>
      </c>
      <c r="O91" s="513"/>
      <c r="P91" s="516">
        <v>18044.310000000001</v>
      </c>
      <c r="Q91" s="472"/>
      <c r="R91" s="472"/>
      <c r="S91" s="472"/>
      <c r="T91" s="472"/>
      <c r="U91" s="472"/>
      <c r="V91" s="472"/>
      <c r="W91" s="472"/>
      <c r="X91" s="472"/>
      <c r="Y91" s="472"/>
      <c r="Z91" s="472"/>
      <c r="AA91" s="472"/>
      <c r="AB91" s="474"/>
      <c r="AC91" s="474"/>
      <c r="AD91" s="474"/>
      <c r="AE91" s="474"/>
      <c r="AF91" s="474"/>
      <c r="AG91" s="474"/>
      <c r="AH91" s="474"/>
      <c r="AI91" s="474"/>
      <c r="AJ91" s="474"/>
      <c r="AK91" s="474"/>
      <c r="AL91" s="474"/>
      <c r="AM91" s="474"/>
      <c r="AN91" s="499"/>
      <c r="AO91" s="499"/>
      <c r="AP91" s="499"/>
      <c r="AQ91" s="509"/>
      <c r="AR91" s="474"/>
      <c r="AS91" s="474"/>
      <c r="AT91" s="474" t="s">
        <v>831</v>
      </c>
      <c r="AU91" s="540"/>
      <c r="AV91" s="499"/>
      <c r="AW91" s="474"/>
      <c r="AX91" s="499"/>
      <c r="AY91" s="509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474"/>
      <c r="BL91" s="474"/>
      <c r="BM91" s="474"/>
      <c r="BN91" s="474"/>
      <c r="BO91" s="474"/>
    </row>
    <row r="92" spans="1:67" s="487" customFormat="1" ht="22.5" x14ac:dyDescent="0.25">
      <c r="A92" s="517"/>
      <c r="B92" s="511" t="s">
        <v>834</v>
      </c>
      <c r="C92" s="1328" t="s">
        <v>835</v>
      </c>
      <c r="D92" s="1328"/>
      <c r="E92" s="1328"/>
      <c r="F92" s="1328"/>
      <c r="G92" s="1328"/>
      <c r="H92" s="512" t="s">
        <v>829</v>
      </c>
      <c r="I92" s="527">
        <v>3.17</v>
      </c>
      <c r="J92" s="513" t="s">
        <v>895</v>
      </c>
      <c r="K92" s="561">
        <v>37.980562499999998</v>
      </c>
      <c r="L92" s="528">
        <v>1.75</v>
      </c>
      <c r="M92" s="524">
        <v>1.26</v>
      </c>
      <c r="N92" s="520">
        <v>2.21</v>
      </c>
      <c r="O92" s="513"/>
      <c r="P92" s="516">
        <v>83.94</v>
      </c>
      <c r="Q92" s="521"/>
      <c r="R92" s="521"/>
      <c r="S92" s="472"/>
      <c r="T92" s="472"/>
      <c r="U92" s="472"/>
      <c r="V92" s="472"/>
      <c r="W92" s="472"/>
      <c r="X92" s="472"/>
      <c r="Y92" s="472"/>
      <c r="Z92" s="472"/>
      <c r="AA92" s="472"/>
      <c r="AB92" s="474"/>
      <c r="AC92" s="474"/>
      <c r="AD92" s="474"/>
      <c r="AE92" s="474"/>
      <c r="AF92" s="474"/>
      <c r="AG92" s="474"/>
      <c r="AH92" s="474"/>
      <c r="AI92" s="474"/>
      <c r="AJ92" s="474"/>
      <c r="AK92" s="474"/>
      <c r="AL92" s="474"/>
      <c r="AM92" s="474"/>
      <c r="AN92" s="499"/>
      <c r="AO92" s="499"/>
      <c r="AP92" s="499"/>
      <c r="AQ92" s="509"/>
      <c r="AR92" s="474"/>
      <c r="AS92" s="474" t="s">
        <v>835</v>
      </c>
      <c r="AT92" s="474"/>
      <c r="AU92" s="540"/>
      <c r="AV92" s="499"/>
      <c r="AW92" s="474"/>
      <c r="AX92" s="499"/>
      <c r="AY92" s="509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474"/>
      <c r="BL92" s="474"/>
      <c r="BM92" s="474"/>
      <c r="BN92" s="474"/>
      <c r="BO92" s="474"/>
    </row>
    <row r="93" spans="1:67" s="487" customFormat="1" ht="22.5" x14ac:dyDescent="0.25">
      <c r="A93" s="517"/>
      <c r="B93" s="511" t="s">
        <v>836</v>
      </c>
      <c r="C93" s="1328" t="s">
        <v>837</v>
      </c>
      <c r="D93" s="1328"/>
      <c r="E93" s="1328"/>
      <c r="F93" s="1328"/>
      <c r="G93" s="1328"/>
      <c r="H93" s="512" t="s">
        <v>829</v>
      </c>
      <c r="I93" s="527">
        <v>0.19</v>
      </c>
      <c r="J93" s="513" t="s">
        <v>895</v>
      </c>
      <c r="K93" s="561">
        <v>2.2764375000000001</v>
      </c>
      <c r="L93" s="519"/>
      <c r="M93" s="582"/>
      <c r="N93" s="520">
        <v>535.19000000000005</v>
      </c>
      <c r="O93" s="513"/>
      <c r="P93" s="516">
        <v>1218.33</v>
      </c>
      <c r="Q93" s="521"/>
      <c r="R93" s="521"/>
      <c r="S93" s="472"/>
      <c r="T93" s="472"/>
      <c r="U93" s="472"/>
      <c r="V93" s="472"/>
      <c r="W93" s="472"/>
      <c r="X93" s="472"/>
      <c r="Y93" s="472"/>
      <c r="Z93" s="472"/>
      <c r="AA93" s="472"/>
      <c r="AB93" s="474"/>
      <c r="AC93" s="474"/>
      <c r="AD93" s="474"/>
      <c r="AE93" s="474"/>
      <c r="AF93" s="474"/>
      <c r="AG93" s="474"/>
      <c r="AH93" s="474"/>
      <c r="AI93" s="474"/>
      <c r="AJ93" s="474"/>
      <c r="AK93" s="474"/>
      <c r="AL93" s="474"/>
      <c r="AM93" s="474"/>
      <c r="AN93" s="499"/>
      <c r="AO93" s="499"/>
      <c r="AP93" s="499"/>
      <c r="AQ93" s="509"/>
      <c r="AR93" s="474"/>
      <c r="AS93" s="474" t="s">
        <v>837</v>
      </c>
      <c r="AT93" s="474"/>
      <c r="AU93" s="540"/>
      <c r="AV93" s="499"/>
      <c r="AW93" s="474"/>
      <c r="AX93" s="499"/>
      <c r="AY93" s="509"/>
      <c r="AZ93" s="474"/>
      <c r="BA93" s="474"/>
      <c r="BB93" s="474"/>
      <c r="BC93" s="474"/>
      <c r="BD93" s="474"/>
      <c r="BE93" s="474"/>
      <c r="BF93" s="474"/>
      <c r="BG93" s="474"/>
      <c r="BH93" s="474"/>
      <c r="BI93" s="474"/>
      <c r="BJ93" s="474"/>
      <c r="BK93" s="474"/>
      <c r="BL93" s="474"/>
      <c r="BM93" s="474"/>
      <c r="BN93" s="474"/>
      <c r="BO93" s="474"/>
    </row>
    <row r="94" spans="1:67" s="487" customFormat="1" ht="22.5" x14ac:dyDescent="0.25">
      <c r="A94" s="525"/>
      <c r="B94" s="511" t="s">
        <v>838</v>
      </c>
      <c r="C94" s="1328" t="s">
        <v>839</v>
      </c>
      <c r="D94" s="1328"/>
      <c r="E94" s="1328"/>
      <c r="F94" s="1328"/>
      <c r="G94" s="1328"/>
      <c r="H94" s="512" t="s">
        <v>822</v>
      </c>
      <c r="I94" s="527">
        <v>0.19</v>
      </c>
      <c r="J94" s="513" t="s">
        <v>895</v>
      </c>
      <c r="K94" s="561">
        <v>2.2764375000000001</v>
      </c>
      <c r="L94" s="515"/>
      <c r="M94" s="513"/>
      <c r="N94" s="526">
        <v>271.47000000000003</v>
      </c>
      <c r="O94" s="513"/>
      <c r="P94" s="530">
        <v>617.98</v>
      </c>
      <c r="Q94" s="472"/>
      <c r="R94" s="472"/>
      <c r="S94" s="472"/>
      <c r="T94" s="472"/>
      <c r="U94" s="472"/>
      <c r="V94" s="472"/>
      <c r="W94" s="472"/>
      <c r="X94" s="472"/>
      <c r="Y94" s="472"/>
      <c r="Z94" s="472"/>
      <c r="AA94" s="472"/>
      <c r="AB94" s="474"/>
      <c r="AC94" s="474"/>
      <c r="AD94" s="474"/>
      <c r="AE94" s="474"/>
      <c r="AF94" s="474"/>
      <c r="AG94" s="474"/>
      <c r="AH94" s="474"/>
      <c r="AI94" s="474"/>
      <c r="AJ94" s="474"/>
      <c r="AK94" s="474"/>
      <c r="AL94" s="474"/>
      <c r="AM94" s="474"/>
      <c r="AN94" s="499"/>
      <c r="AO94" s="499"/>
      <c r="AP94" s="499"/>
      <c r="AQ94" s="509"/>
      <c r="AR94" s="474"/>
      <c r="AS94" s="474"/>
      <c r="AT94" s="474" t="s">
        <v>839</v>
      </c>
      <c r="AU94" s="540"/>
      <c r="AV94" s="499"/>
      <c r="AW94" s="474"/>
      <c r="AX94" s="499"/>
      <c r="AY94" s="509"/>
      <c r="AZ94" s="474"/>
      <c r="BA94" s="474"/>
      <c r="BB94" s="474"/>
      <c r="BC94" s="474"/>
      <c r="BD94" s="474"/>
      <c r="BE94" s="474"/>
      <c r="BF94" s="474"/>
      <c r="BG94" s="474"/>
      <c r="BH94" s="474"/>
      <c r="BI94" s="474"/>
      <c r="BJ94" s="474"/>
      <c r="BK94" s="474"/>
      <c r="BL94" s="474"/>
      <c r="BM94" s="474"/>
      <c r="BN94" s="474"/>
      <c r="BO94" s="474"/>
    </row>
    <row r="95" spans="1:67" s="487" customFormat="1" ht="22.5" x14ac:dyDescent="0.25">
      <c r="A95" s="517"/>
      <c r="B95" s="511" t="s">
        <v>840</v>
      </c>
      <c r="C95" s="1328" t="s">
        <v>841</v>
      </c>
      <c r="D95" s="1328"/>
      <c r="E95" s="1328"/>
      <c r="F95" s="1328"/>
      <c r="G95" s="1328"/>
      <c r="H95" s="512" t="s">
        <v>829</v>
      </c>
      <c r="I95" s="527">
        <v>1.63</v>
      </c>
      <c r="J95" s="513" t="s">
        <v>895</v>
      </c>
      <c r="K95" s="561">
        <v>19.5294375</v>
      </c>
      <c r="L95" s="528">
        <v>4.3499999999999996</v>
      </c>
      <c r="M95" s="524">
        <v>1.19</v>
      </c>
      <c r="N95" s="520">
        <v>5.18</v>
      </c>
      <c r="O95" s="513"/>
      <c r="P95" s="516">
        <v>101.16</v>
      </c>
      <c r="Q95" s="521"/>
      <c r="R95" s="521"/>
      <c r="S95" s="472"/>
      <c r="T95" s="472"/>
      <c r="U95" s="472"/>
      <c r="V95" s="472"/>
      <c r="W95" s="472"/>
      <c r="X95" s="472"/>
      <c r="Y95" s="472"/>
      <c r="Z95" s="472"/>
      <c r="AA95" s="472"/>
      <c r="AB95" s="474"/>
      <c r="AC95" s="474"/>
      <c r="AD95" s="474"/>
      <c r="AE95" s="474"/>
      <c r="AF95" s="474"/>
      <c r="AG95" s="474"/>
      <c r="AH95" s="474"/>
      <c r="AI95" s="474"/>
      <c r="AJ95" s="474"/>
      <c r="AK95" s="474"/>
      <c r="AL95" s="474"/>
      <c r="AM95" s="474"/>
      <c r="AN95" s="499"/>
      <c r="AO95" s="499"/>
      <c r="AP95" s="499"/>
      <c r="AQ95" s="509"/>
      <c r="AR95" s="474"/>
      <c r="AS95" s="474" t="s">
        <v>841</v>
      </c>
      <c r="AT95" s="474"/>
      <c r="AU95" s="540"/>
      <c r="AV95" s="499"/>
      <c r="AW95" s="474"/>
      <c r="AX95" s="499"/>
      <c r="AY95" s="509"/>
      <c r="AZ95" s="474"/>
      <c r="BA95" s="474"/>
      <c r="BB95" s="474"/>
      <c r="BC95" s="474"/>
      <c r="BD95" s="474"/>
      <c r="BE95" s="474"/>
      <c r="BF95" s="474"/>
      <c r="BG95" s="474"/>
      <c r="BH95" s="474"/>
      <c r="BI95" s="474"/>
      <c r="BJ95" s="474"/>
      <c r="BK95" s="474"/>
      <c r="BL95" s="474"/>
      <c r="BM95" s="474"/>
      <c r="BN95" s="474"/>
      <c r="BO95" s="474"/>
    </row>
    <row r="96" spans="1:67" s="487" customFormat="1" ht="23.25" x14ac:dyDescent="0.25">
      <c r="A96" s="517"/>
      <c r="B96" s="511" t="s">
        <v>842</v>
      </c>
      <c r="C96" s="1328" t="s">
        <v>843</v>
      </c>
      <c r="D96" s="1328"/>
      <c r="E96" s="1328"/>
      <c r="F96" s="1328"/>
      <c r="G96" s="1328"/>
      <c r="H96" s="512" t="s">
        <v>829</v>
      </c>
      <c r="I96" s="527">
        <v>6.16</v>
      </c>
      <c r="J96" s="513" t="s">
        <v>895</v>
      </c>
      <c r="K96" s="514">
        <v>73.804500000000004</v>
      </c>
      <c r="L96" s="528">
        <v>51.1</v>
      </c>
      <c r="M96" s="529">
        <v>0.9</v>
      </c>
      <c r="N96" s="520">
        <v>45.99</v>
      </c>
      <c r="O96" s="513"/>
      <c r="P96" s="516">
        <v>3394.27</v>
      </c>
      <c r="Q96" s="521"/>
      <c r="R96" s="521"/>
      <c r="S96" s="472"/>
      <c r="T96" s="472"/>
      <c r="U96" s="472"/>
      <c r="V96" s="472"/>
      <c r="W96" s="472"/>
      <c r="X96" s="472"/>
      <c r="Y96" s="472"/>
      <c r="Z96" s="472"/>
      <c r="AA96" s="472"/>
      <c r="AB96" s="474"/>
      <c r="AC96" s="474"/>
      <c r="AD96" s="474"/>
      <c r="AE96" s="474"/>
      <c r="AF96" s="474"/>
      <c r="AG96" s="474"/>
      <c r="AH96" s="474"/>
      <c r="AI96" s="474"/>
      <c r="AJ96" s="474"/>
      <c r="AK96" s="474"/>
      <c r="AL96" s="474"/>
      <c r="AM96" s="474"/>
      <c r="AN96" s="499"/>
      <c r="AO96" s="499"/>
      <c r="AP96" s="499"/>
      <c r="AQ96" s="509"/>
      <c r="AR96" s="474"/>
      <c r="AS96" s="474" t="s">
        <v>843</v>
      </c>
      <c r="AT96" s="474"/>
      <c r="AU96" s="540"/>
      <c r="AV96" s="499"/>
      <c r="AW96" s="474"/>
      <c r="AX96" s="499"/>
      <c r="AY96" s="509"/>
      <c r="AZ96" s="474"/>
      <c r="BA96" s="474"/>
      <c r="BB96" s="474"/>
      <c r="BC96" s="474"/>
      <c r="BD96" s="474"/>
      <c r="BE96" s="474"/>
      <c r="BF96" s="474"/>
      <c r="BG96" s="474"/>
      <c r="BH96" s="474"/>
      <c r="BI96" s="474"/>
      <c r="BJ96" s="474"/>
      <c r="BK96" s="474"/>
      <c r="BL96" s="474"/>
      <c r="BM96" s="474"/>
      <c r="BN96" s="474"/>
      <c r="BO96" s="474"/>
    </row>
    <row r="97" spans="1:67" s="487" customFormat="1" ht="15" x14ac:dyDescent="0.25">
      <c r="A97" s="510"/>
      <c r="B97" s="511" t="s">
        <v>232</v>
      </c>
      <c r="C97" s="1328" t="s">
        <v>844</v>
      </c>
      <c r="D97" s="1328"/>
      <c r="E97" s="1328"/>
      <c r="F97" s="1328"/>
      <c r="G97" s="1328"/>
      <c r="H97" s="512"/>
      <c r="I97" s="513"/>
      <c r="J97" s="513"/>
      <c r="K97" s="513"/>
      <c r="L97" s="515"/>
      <c r="M97" s="513"/>
      <c r="N97" s="515"/>
      <c r="O97" s="513"/>
      <c r="P97" s="516">
        <v>9659.7900000000009</v>
      </c>
      <c r="Q97" s="472"/>
      <c r="R97" s="472"/>
      <c r="S97" s="472"/>
      <c r="T97" s="472"/>
      <c r="U97" s="472"/>
      <c r="V97" s="472"/>
      <c r="W97" s="472"/>
      <c r="X97" s="472"/>
      <c r="Y97" s="472"/>
      <c r="Z97" s="472"/>
      <c r="AA97" s="472"/>
      <c r="AB97" s="474"/>
      <c r="AC97" s="474"/>
      <c r="AD97" s="474"/>
      <c r="AE97" s="474"/>
      <c r="AF97" s="474"/>
      <c r="AG97" s="474"/>
      <c r="AH97" s="474"/>
      <c r="AI97" s="474"/>
      <c r="AJ97" s="474"/>
      <c r="AK97" s="474"/>
      <c r="AL97" s="474"/>
      <c r="AM97" s="474"/>
      <c r="AN97" s="499"/>
      <c r="AO97" s="499"/>
      <c r="AP97" s="499"/>
      <c r="AQ97" s="509"/>
      <c r="AR97" s="474" t="s">
        <v>844</v>
      </c>
      <c r="AS97" s="474"/>
      <c r="AT97" s="474"/>
      <c r="AU97" s="540"/>
      <c r="AV97" s="499"/>
      <c r="AW97" s="474"/>
      <c r="AX97" s="499"/>
      <c r="AY97" s="509"/>
      <c r="AZ97" s="474"/>
      <c r="BA97" s="474"/>
      <c r="BB97" s="474"/>
      <c r="BC97" s="474"/>
      <c r="BD97" s="474"/>
      <c r="BE97" s="474"/>
      <c r="BF97" s="474"/>
      <c r="BG97" s="474"/>
      <c r="BH97" s="474"/>
      <c r="BI97" s="474"/>
      <c r="BJ97" s="474"/>
      <c r="BK97" s="474"/>
      <c r="BL97" s="474"/>
      <c r="BM97" s="474"/>
      <c r="BN97" s="474"/>
      <c r="BO97" s="474"/>
    </row>
    <row r="98" spans="1:67" s="487" customFormat="1" ht="15" x14ac:dyDescent="0.25">
      <c r="A98" s="517"/>
      <c r="B98" s="511" t="s">
        <v>845</v>
      </c>
      <c r="C98" s="1328" t="s">
        <v>846</v>
      </c>
      <c r="D98" s="1328"/>
      <c r="E98" s="1328"/>
      <c r="F98" s="1328"/>
      <c r="G98" s="1328"/>
      <c r="H98" s="512" t="s">
        <v>847</v>
      </c>
      <c r="I98" s="527">
        <v>1.37</v>
      </c>
      <c r="J98" s="513"/>
      <c r="K98" s="532">
        <v>9.7270000000000003</v>
      </c>
      <c r="L98" s="519"/>
      <c r="M98" s="582"/>
      <c r="N98" s="520">
        <v>114.64</v>
      </c>
      <c r="O98" s="513"/>
      <c r="P98" s="516">
        <v>1115.0999999999999</v>
      </c>
      <c r="Q98" s="521"/>
      <c r="R98" s="521"/>
      <c r="S98" s="472"/>
      <c r="T98" s="472"/>
      <c r="U98" s="472"/>
      <c r="V98" s="472"/>
      <c r="W98" s="472"/>
      <c r="X98" s="472"/>
      <c r="Y98" s="472"/>
      <c r="Z98" s="472"/>
      <c r="AA98" s="472"/>
      <c r="AB98" s="474"/>
      <c r="AC98" s="474"/>
      <c r="AD98" s="474"/>
      <c r="AE98" s="474"/>
      <c r="AF98" s="474"/>
      <c r="AG98" s="474"/>
      <c r="AH98" s="474"/>
      <c r="AI98" s="474"/>
      <c r="AJ98" s="474"/>
      <c r="AK98" s="474"/>
      <c r="AL98" s="474"/>
      <c r="AM98" s="474"/>
      <c r="AN98" s="499"/>
      <c r="AO98" s="499"/>
      <c r="AP98" s="499"/>
      <c r="AQ98" s="509"/>
      <c r="AR98" s="474"/>
      <c r="AS98" s="474" t="s">
        <v>846</v>
      </c>
      <c r="AT98" s="474"/>
      <c r="AU98" s="540"/>
      <c r="AV98" s="499"/>
      <c r="AW98" s="474"/>
      <c r="AX98" s="499"/>
      <c r="AY98" s="509"/>
      <c r="AZ98" s="474"/>
      <c r="BA98" s="474"/>
      <c r="BB98" s="474"/>
      <c r="BC98" s="474"/>
      <c r="BD98" s="474"/>
      <c r="BE98" s="474"/>
      <c r="BF98" s="474"/>
      <c r="BG98" s="474"/>
      <c r="BH98" s="474"/>
      <c r="BI98" s="474"/>
      <c r="BJ98" s="474"/>
      <c r="BK98" s="474"/>
      <c r="BL98" s="474"/>
      <c r="BM98" s="474"/>
      <c r="BN98" s="474"/>
      <c r="BO98" s="474"/>
    </row>
    <row r="99" spans="1:67" s="487" customFormat="1" ht="15" x14ac:dyDescent="0.25">
      <c r="A99" s="517"/>
      <c r="B99" s="511" t="s">
        <v>848</v>
      </c>
      <c r="C99" s="1328" t="s">
        <v>849</v>
      </c>
      <c r="D99" s="1328"/>
      <c r="E99" s="1328"/>
      <c r="F99" s="1328"/>
      <c r="G99" s="1328"/>
      <c r="H99" s="512" t="s">
        <v>850</v>
      </c>
      <c r="I99" s="527">
        <v>0.41</v>
      </c>
      <c r="J99" s="513"/>
      <c r="K99" s="532">
        <v>2.911</v>
      </c>
      <c r="L99" s="528">
        <v>41.38</v>
      </c>
      <c r="M99" s="529">
        <v>1.2</v>
      </c>
      <c r="N99" s="520">
        <v>49.66</v>
      </c>
      <c r="O99" s="513"/>
      <c r="P99" s="516">
        <v>144.56</v>
      </c>
      <c r="Q99" s="521"/>
      <c r="R99" s="521"/>
      <c r="S99" s="472"/>
      <c r="T99" s="472"/>
      <c r="U99" s="472"/>
      <c r="V99" s="472"/>
      <c r="W99" s="472"/>
      <c r="X99" s="472"/>
      <c r="Y99" s="472"/>
      <c r="Z99" s="472"/>
      <c r="AA99" s="472"/>
      <c r="AB99" s="474"/>
      <c r="AC99" s="474"/>
      <c r="AD99" s="474"/>
      <c r="AE99" s="474"/>
      <c r="AF99" s="474"/>
      <c r="AG99" s="474"/>
      <c r="AH99" s="474"/>
      <c r="AI99" s="474"/>
      <c r="AJ99" s="474"/>
      <c r="AK99" s="474"/>
      <c r="AL99" s="474"/>
      <c r="AM99" s="474"/>
      <c r="AN99" s="499"/>
      <c r="AO99" s="499"/>
      <c r="AP99" s="499"/>
      <c r="AQ99" s="509"/>
      <c r="AR99" s="474"/>
      <c r="AS99" s="474" t="s">
        <v>849</v>
      </c>
      <c r="AT99" s="474"/>
      <c r="AU99" s="540"/>
      <c r="AV99" s="499"/>
      <c r="AW99" s="474"/>
      <c r="AX99" s="499"/>
      <c r="AY99" s="509"/>
      <c r="AZ99" s="474"/>
      <c r="BA99" s="474"/>
      <c r="BB99" s="474"/>
      <c r="BC99" s="474"/>
      <c r="BD99" s="474"/>
      <c r="BE99" s="474"/>
      <c r="BF99" s="474"/>
      <c r="BG99" s="474"/>
      <c r="BH99" s="474"/>
      <c r="BI99" s="474"/>
      <c r="BJ99" s="474"/>
      <c r="BK99" s="474"/>
      <c r="BL99" s="474"/>
      <c r="BM99" s="474"/>
      <c r="BN99" s="474"/>
      <c r="BO99" s="474"/>
    </row>
    <row r="100" spans="1:67" s="487" customFormat="1" ht="15" x14ac:dyDescent="0.25">
      <c r="A100" s="517"/>
      <c r="B100" s="511" t="s">
        <v>851</v>
      </c>
      <c r="C100" s="1328" t="s">
        <v>852</v>
      </c>
      <c r="D100" s="1328"/>
      <c r="E100" s="1328"/>
      <c r="F100" s="1328"/>
      <c r="G100" s="1328"/>
      <c r="H100" s="512" t="s">
        <v>853</v>
      </c>
      <c r="I100" s="532">
        <v>3.2189999999999999</v>
      </c>
      <c r="J100" s="513"/>
      <c r="K100" s="514">
        <v>22.854900000000001</v>
      </c>
      <c r="L100" s="519"/>
      <c r="M100" s="582"/>
      <c r="N100" s="520">
        <v>6.17</v>
      </c>
      <c r="O100" s="513"/>
      <c r="P100" s="516">
        <v>141.01</v>
      </c>
      <c r="Q100" s="521"/>
      <c r="R100" s="521"/>
      <c r="S100" s="472"/>
      <c r="T100" s="472"/>
      <c r="U100" s="472"/>
      <c r="V100" s="472"/>
      <c r="W100" s="472"/>
      <c r="X100" s="472"/>
      <c r="Y100" s="472"/>
      <c r="Z100" s="472"/>
      <c r="AA100" s="472"/>
      <c r="AB100" s="474"/>
      <c r="AC100" s="474"/>
      <c r="AD100" s="474"/>
      <c r="AE100" s="474"/>
      <c r="AF100" s="474"/>
      <c r="AG100" s="474"/>
      <c r="AH100" s="474"/>
      <c r="AI100" s="474"/>
      <c r="AJ100" s="474"/>
      <c r="AK100" s="474"/>
      <c r="AL100" s="474"/>
      <c r="AM100" s="474"/>
      <c r="AN100" s="499"/>
      <c r="AO100" s="499"/>
      <c r="AP100" s="499"/>
      <c r="AQ100" s="509"/>
      <c r="AR100" s="474"/>
      <c r="AS100" s="474" t="s">
        <v>852</v>
      </c>
      <c r="AT100" s="474"/>
      <c r="AU100" s="540"/>
      <c r="AV100" s="499"/>
      <c r="AW100" s="474"/>
      <c r="AX100" s="499"/>
      <c r="AY100" s="509"/>
      <c r="AZ100" s="474"/>
      <c r="BA100" s="474"/>
      <c r="BB100" s="474"/>
      <c r="BC100" s="474"/>
      <c r="BD100" s="474"/>
      <c r="BE100" s="474"/>
      <c r="BF100" s="474"/>
      <c r="BG100" s="474"/>
      <c r="BH100" s="474"/>
      <c r="BI100" s="474"/>
      <c r="BJ100" s="474"/>
      <c r="BK100" s="474"/>
      <c r="BL100" s="474"/>
      <c r="BM100" s="474"/>
      <c r="BN100" s="474"/>
      <c r="BO100" s="474"/>
    </row>
    <row r="101" spans="1:67" s="487" customFormat="1" ht="23.25" x14ac:dyDescent="0.25">
      <c r="A101" s="517"/>
      <c r="B101" s="511" t="s">
        <v>854</v>
      </c>
      <c r="C101" s="1328" t="s">
        <v>855</v>
      </c>
      <c r="D101" s="1328"/>
      <c r="E101" s="1328"/>
      <c r="F101" s="1328"/>
      <c r="G101" s="1328"/>
      <c r="H101" s="512" t="s">
        <v>850</v>
      </c>
      <c r="I101" s="531">
        <v>4</v>
      </c>
      <c r="J101" s="513"/>
      <c r="K101" s="518">
        <v>28.4</v>
      </c>
      <c r="L101" s="528">
        <v>142.68</v>
      </c>
      <c r="M101" s="524">
        <v>1.05</v>
      </c>
      <c r="N101" s="520">
        <v>149.81</v>
      </c>
      <c r="O101" s="513"/>
      <c r="P101" s="516">
        <v>4254.6000000000004</v>
      </c>
      <c r="Q101" s="521"/>
      <c r="R101" s="521"/>
      <c r="S101" s="472"/>
      <c r="T101" s="472"/>
      <c r="U101" s="472"/>
      <c r="V101" s="472"/>
      <c r="W101" s="472"/>
      <c r="X101" s="472"/>
      <c r="Y101" s="472"/>
      <c r="Z101" s="472"/>
      <c r="AA101" s="472"/>
      <c r="AB101" s="474"/>
      <c r="AC101" s="474"/>
      <c r="AD101" s="474"/>
      <c r="AE101" s="474"/>
      <c r="AF101" s="474"/>
      <c r="AG101" s="474"/>
      <c r="AH101" s="474"/>
      <c r="AI101" s="474"/>
      <c r="AJ101" s="474"/>
      <c r="AK101" s="474"/>
      <c r="AL101" s="474"/>
      <c r="AM101" s="474"/>
      <c r="AN101" s="499"/>
      <c r="AO101" s="499"/>
      <c r="AP101" s="499"/>
      <c r="AQ101" s="509"/>
      <c r="AR101" s="474"/>
      <c r="AS101" s="474" t="s">
        <v>855</v>
      </c>
      <c r="AT101" s="474"/>
      <c r="AU101" s="540"/>
      <c r="AV101" s="499"/>
      <c r="AW101" s="474"/>
      <c r="AX101" s="499"/>
      <c r="AY101" s="509"/>
      <c r="AZ101" s="474"/>
      <c r="BA101" s="474"/>
      <c r="BB101" s="474"/>
      <c r="BC101" s="474"/>
      <c r="BD101" s="474"/>
      <c r="BE101" s="474"/>
      <c r="BF101" s="474"/>
      <c r="BG101" s="474"/>
      <c r="BH101" s="474"/>
      <c r="BI101" s="474"/>
      <c r="BJ101" s="474"/>
      <c r="BK101" s="474"/>
      <c r="BL101" s="474"/>
      <c r="BM101" s="474"/>
      <c r="BN101" s="474"/>
      <c r="BO101" s="474"/>
    </row>
    <row r="102" spans="1:67" s="487" customFormat="1" ht="15" x14ac:dyDescent="0.25">
      <c r="A102" s="517"/>
      <c r="B102" s="511" t="s">
        <v>856</v>
      </c>
      <c r="C102" s="1328" t="s">
        <v>857</v>
      </c>
      <c r="D102" s="1328"/>
      <c r="E102" s="1328"/>
      <c r="F102" s="1328"/>
      <c r="G102" s="1328"/>
      <c r="H102" s="512" t="s">
        <v>816</v>
      </c>
      <c r="I102" s="522">
        <v>1.0000000000000001E-5</v>
      </c>
      <c r="J102" s="513"/>
      <c r="K102" s="546">
        <v>7.1000000000000005E-5</v>
      </c>
      <c r="L102" s="523">
        <v>70296.2</v>
      </c>
      <c r="M102" s="524">
        <v>1.17</v>
      </c>
      <c r="N102" s="520">
        <v>82246.55</v>
      </c>
      <c r="O102" s="513"/>
      <c r="P102" s="516">
        <v>5.84</v>
      </c>
      <c r="Q102" s="521"/>
      <c r="R102" s="521"/>
      <c r="S102" s="472"/>
      <c r="T102" s="472"/>
      <c r="U102" s="472"/>
      <c r="V102" s="472"/>
      <c r="W102" s="472"/>
      <c r="X102" s="472"/>
      <c r="Y102" s="472"/>
      <c r="Z102" s="472"/>
      <c r="AA102" s="472"/>
      <c r="AB102" s="474"/>
      <c r="AC102" s="474"/>
      <c r="AD102" s="474"/>
      <c r="AE102" s="474"/>
      <c r="AF102" s="474"/>
      <c r="AG102" s="474"/>
      <c r="AH102" s="474"/>
      <c r="AI102" s="474"/>
      <c r="AJ102" s="474"/>
      <c r="AK102" s="474"/>
      <c r="AL102" s="474"/>
      <c r="AM102" s="474"/>
      <c r="AN102" s="499"/>
      <c r="AO102" s="499"/>
      <c r="AP102" s="499"/>
      <c r="AQ102" s="509"/>
      <c r="AR102" s="474"/>
      <c r="AS102" s="474" t="s">
        <v>857</v>
      </c>
      <c r="AT102" s="474"/>
      <c r="AU102" s="540"/>
      <c r="AV102" s="499"/>
      <c r="AW102" s="474"/>
      <c r="AX102" s="499"/>
      <c r="AY102" s="509"/>
      <c r="AZ102" s="474"/>
      <c r="BA102" s="474"/>
      <c r="BB102" s="474"/>
      <c r="BC102" s="474"/>
      <c r="BD102" s="474"/>
      <c r="BE102" s="474"/>
      <c r="BF102" s="474"/>
      <c r="BG102" s="474"/>
      <c r="BH102" s="474"/>
      <c r="BI102" s="474"/>
      <c r="BJ102" s="474"/>
      <c r="BK102" s="474"/>
      <c r="BL102" s="474"/>
      <c r="BM102" s="474"/>
      <c r="BN102" s="474"/>
      <c r="BO102" s="474"/>
    </row>
    <row r="103" spans="1:67" s="487" customFormat="1" ht="15" x14ac:dyDescent="0.25">
      <c r="A103" s="517"/>
      <c r="B103" s="511" t="s">
        <v>858</v>
      </c>
      <c r="C103" s="1328" t="s">
        <v>859</v>
      </c>
      <c r="D103" s="1328"/>
      <c r="E103" s="1328"/>
      <c r="F103" s="1328"/>
      <c r="G103" s="1328"/>
      <c r="H103" s="512" t="s">
        <v>816</v>
      </c>
      <c r="I103" s="514">
        <v>1E-4</v>
      </c>
      <c r="J103" s="513"/>
      <c r="K103" s="522">
        <v>7.1000000000000002E-4</v>
      </c>
      <c r="L103" s="523">
        <v>231787.35</v>
      </c>
      <c r="M103" s="529">
        <v>1.9</v>
      </c>
      <c r="N103" s="520">
        <v>440395.97</v>
      </c>
      <c r="O103" s="513"/>
      <c r="P103" s="516">
        <v>312.68</v>
      </c>
      <c r="Q103" s="521"/>
      <c r="R103" s="521"/>
      <c r="S103" s="472"/>
      <c r="T103" s="472"/>
      <c r="U103" s="472"/>
      <c r="V103" s="472"/>
      <c r="W103" s="472"/>
      <c r="X103" s="472"/>
      <c r="Y103" s="472"/>
      <c r="Z103" s="472"/>
      <c r="AA103" s="472"/>
      <c r="AB103" s="474"/>
      <c r="AC103" s="474"/>
      <c r="AD103" s="474"/>
      <c r="AE103" s="474"/>
      <c r="AF103" s="474"/>
      <c r="AG103" s="474"/>
      <c r="AH103" s="474"/>
      <c r="AI103" s="474"/>
      <c r="AJ103" s="474"/>
      <c r="AK103" s="474"/>
      <c r="AL103" s="474"/>
      <c r="AM103" s="474"/>
      <c r="AN103" s="499"/>
      <c r="AO103" s="499"/>
      <c r="AP103" s="499"/>
      <c r="AQ103" s="509"/>
      <c r="AR103" s="474"/>
      <c r="AS103" s="474" t="s">
        <v>859</v>
      </c>
      <c r="AT103" s="474"/>
      <c r="AU103" s="540"/>
      <c r="AV103" s="499"/>
      <c r="AW103" s="474"/>
      <c r="AX103" s="499"/>
      <c r="AY103" s="509"/>
      <c r="AZ103" s="474"/>
      <c r="BA103" s="474"/>
      <c r="BB103" s="474"/>
      <c r="BC103" s="474"/>
      <c r="BD103" s="474"/>
      <c r="BE103" s="474"/>
      <c r="BF103" s="474"/>
      <c r="BG103" s="474"/>
      <c r="BH103" s="474"/>
      <c r="BI103" s="474"/>
      <c r="BJ103" s="474"/>
      <c r="BK103" s="474"/>
      <c r="BL103" s="474"/>
      <c r="BM103" s="474"/>
      <c r="BN103" s="474"/>
      <c r="BO103" s="474"/>
    </row>
    <row r="104" spans="1:67" s="487" customFormat="1" ht="23.25" x14ac:dyDescent="0.25">
      <c r="A104" s="517"/>
      <c r="B104" s="511" t="s">
        <v>860</v>
      </c>
      <c r="C104" s="1328" t="s">
        <v>861</v>
      </c>
      <c r="D104" s="1328"/>
      <c r="E104" s="1328"/>
      <c r="F104" s="1328"/>
      <c r="G104" s="1328"/>
      <c r="H104" s="512" t="s">
        <v>816</v>
      </c>
      <c r="I104" s="532">
        <v>1E-3</v>
      </c>
      <c r="J104" s="513"/>
      <c r="K104" s="514">
        <v>7.1000000000000004E-3</v>
      </c>
      <c r="L104" s="523">
        <v>105278.81</v>
      </c>
      <c r="M104" s="524">
        <v>1.1599999999999999</v>
      </c>
      <c r="N104" s="520">
        <v>122123.42</v>
      </c>
      <c r="O104" s="513"/>
      <c r="P104" s="516">
        <v>867.08</v>
      </c>
      <c r="Q104" s="521"/>
      <c r="R104" s="521"/>
      <c r="S104" s="472"/>
      <c r="T104" s="472"/>
      <c r="U104" s="472"/>
      <c r="V104" s="472"/>
      <c r="W104" s="472"/>
      <c r="X104" s="472"/>
      <c r="Y104" s="472"/>
      <c r="Z104" s="472"/>
      <c r="AA104" s="472"/>
      <c r="AB104" s="474"/>
      <c r="AC104" s="474"/>
      <c r="AD104" s="474"/>
      <c r="AE104" s="474"/>
      <c r="AF104" s="474"/>
      <c r="AG104" s="474"/>
      <c r="AH104" s="474"/>
      <c r="AI104" s="474"/>
      <c r="AJ104" s="474"/>
      <c r="AK104" s="474"/>
      <c r="AL104" s="474"/>
      <c r="AM104" s="474"/>
      <c r="AN104" s="499"/>
      <c r="AO104" s="499"/>
      <c r="AP104" s="499"/>
      <c r="AQ104" s="509"/>
      <c r="AR104" s="474"/>
      <c r="AS104" s="474" t="s">
        <v>861</v>
      </c>
      <c r="AT104" s="474"/>
      <c r="AU104" s="540"/>
      <c r="AV104" s="499"/>
      <c r="AW104" s="474"/>
      <c r="AX104" s="499"/>
      <c r="AY104" s="509"/>
      <c r="AZ104" s="474"/>
      <c r="BA104" s="474"/>
      <c r="BB104" s="474"/>
      <c r="BC104" s="474"/>
      <c r="BD104" s="474"/>
      <c r="BE104" s="474"/>
      <c r="BF104" s="474"/>
      <c r="BG104" s="474"/>
      <c r="BH104" s="474"/>
      <c r="BI104" s="474"/>
      <c r="BJ104" s="474"/>
      <c r="BK104" s="474"/>
      <c r="BL104" s="474"/>
      <c r="BM104" s="474"/>
      <c r="BN104" s="474"/>
      <c r="BO104" s="474"/>
    </row>
    <row r="105" spans="1:67" s="487" customFormat="1" ht="34.5" x14ac:dyDescent="0.25">
      <c r="A105" s="517"/>
      <c r="B105" s="511" t="s">
        <v>862</v>
      </c>
      <c r="C105" s="1328" t="s">
        <v>863</v>
      </c>
      <c r="D105" s="1328"/>
      <c r="E105" s="1328"/>
      <c r="F105" s="1328"/>
      <c r="G105" s="1328"/>
      <c r="H105" s="512" t="s">
        <v>864</v>
      </c>
      <c r="I105" s="514">
        <v>1.8700000000000001E-2</v>
      </c>
      <c r="J105" s="513"/>
      <c r="K105" s="522">
        <v>0.13277</v>
      </c>
      <c r="L105" s="528">
        <v>307.83999999999997</v>
      </c>
      <c r="M105" s="524">
        <v>1.03</v>
      </c>
      <c r="N105" s="520">
        <v>317.08</v>
      </c>
      <c r="O105" s="513"/>
      <c r="P105" s="516">
        <v>42.1</v>
      </c>
      <c r="Q105" s="521"/>
      <c r="R105" s="521"/>
      <c r="S105" s="472"/>
      <c r="T105" s="472"/>
      <c r="U105" s="472"/>
      <c r="V105" s="472"/>
      <c r="W105" s="472"/>
      <c r="X105" s="472"/>
      <c r="Y105" s="472"/>
      <c r="Z105" s="472"/>
      <c r="AA105" s="472"/>
      <c r="AB105" s="474"/>
      <c r="AC105" s="474"/>
      <c r="AD105" s="474"/>
      <c r="AE105" s="474"/>
      <c r="AF105" s="474"/>
      <c r="AG105" s="474"/>
      <c r="AH105" s="474"/>
      <c r="AI105" s="474"/>
      <c r="AJ105" s="474"/>
      <c r="AK105" s="474"/>
      <c r="AL105" s="474"/>
      <c r="AM105" s="474"/>
      <c r="AN105" s="499"/>
      <c r="AO105" s="499"/>
      <c r="AP105" s="499"/>
      <c r="AQ105" s="509"/>
      <c r="AR105" s="474"/>
      <c r="AS105" s="474" t="s">
        <v>863</v>
      </c>
      <c r="AT105" s="474"/>
      <c r="AU105" s="540"/>
      <c r="AV105" s="499"/>
      <c r="AW105" s="474"/>
      <c r="AX105" s="499"/>
      <c r="AY105" s="509"/>
      <c r="AZ105" s="474"/>
      <c r="BA105" s="474"/>
      <c r="BB105" s="474"/>
      <c r="BC105" s="474"/>
      <c r="BD105" s="474"/>
      <c r="BE105" s="474"/>
      <c r="BF105" s="474"/>
      <c r="BG105" s="474"/>
      <c r="BH105" s="474"/>
      <c r="BI105" s="474"/>
      <c r="BJ105" s="474"/>
      <c r="BK105" s="474"/>
      <c r="BL105" s="474"/>
      <c r="BM105" s="474"/>
      <c r="BN105" s="474"/>
      <c r="BO105" s="474"/>
    </row>
    <row r="106" spans="1:67" s="487" customFormat="1" ht="15" x14ac:dyDescent="0.25">
      <c r="A106" s="517"/>
      <c r="B106" s="511" t="s">
        <v>865</v>
      </c>
      <c r="C106" s="1328" t="s">
        <v>866</v>
      </c>
      <c r="D106" s="1328"/>
      <c r="E106" s="1328"/>
      <c r="F106" s="1328"/>
      <c r="G106" s="1328"/>
      <c r="H106" s="512" t="s">
        <v>816</v>
      </c>
      <c r="I106" s="522">
        <v>3.0000000000000001E-5</v>
      </c>
      <c r="J106" s="513"/>
      <c r="K106" s="546">
        <v>2.13E-4</v>
      </c>
      <c r="L106" s="523">
        <v>60258.2</v>
      </c>
      <c r="M106" s="524">
        <v>1.19</v>
      </c>
      <c r="N106" s="520">
        <v>71707.259999999995</v>
      </c>
      <c r="O106" s="513"/>
      <c r="P106" s="516">
        <v>15.27</v>
      </c>
      <c r="Q106" s="521"/>
      <c r="R106" s="521"/>
      <c r="S106" s="472"/>
      <c r="T106" s="472"/>
      <c r="U106" s="472"/>
      <c r="V106" s="472"/>
      <c r="W106" s="472"/>
      <c r="X106" s="472"/>
      <c r="Y106" s="472"/>
      <c r="Z106" s="472"/>
      <c r="AA106" s="472"/>
      <c r="AB106" s="474"/>
      <c r="AC106" s="474"/>
      <c r="AD106" s="474"/>
      <c r="AE106" s="474"/>
      <c r="AF106" s="474"/>
      <c r="AG106" s="474"/>
      <c r="AH106" s="474"/>
      <c r="AI106" s="474"/>
      <c r="AJ106" s="474"/>
      <c r="AK106" s="474"/>
      <c r="AL106" s="474"/>
      <c r="AM106" s="474"/>
      <c r="AN106" s="499"/>
      <c r="AO106" s="499"/>
      <c r="AP106" s="499"/>
      <c r="AQ106" s="509"/>
      <c r="AR106" s="474"/>
      <c r="AS106" s="474" t="s">
        <v>866</v>
      </c>
      <c r="AT106" s="474"/>
      <c r="AU106" s="540"/>
      <c r="AV106" s="499"/>
      <c r="AW106" s="474"/>
      <c r="AX106" s="499"/>
      <c r="AY106" s="509"/>
      <c r="AZ106" s="474"/>
      <c r="BA106" s="474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</row>
    <row r="107" spans="1:67" s="487" customFormat="1" ht="23.25" x14ac:dyDescent="0.25">
      <c r="A107" s="517"/>
      <c r="B107" s="511" t="s">
        <v>867</v>
      </c>
      <c r="C107" s="1328" t="s">
        <v>868</v>
      </c>
      <c r="D107" s="1328"/>
      <c r="E107" s="1328"/>
      <c r="F107" s="1328"/>
      <c r="G107" s="1328"/>
      <c r="H107" s="512" t="s">
        <v>816</v>
      </c>
      <c r="I107" s="522">
        <v>1.9400000000000001E-3</v>
      </c>
      <c r="J107" s="513"/>
      <c r="K107" s="546">
        <v>1.3774E-2</v>
      </c>
      <c r="L107" s="523">
        <v>136760</v>
      </c>
      <c r="M107" s="524">
        <v>1.05</v>
      </c>
      <c r="N107" s="520">
        <v>143598</v>
      </c>
      <c r="O107" s="513"/>
      <c r="P107" s="516">
        <v>1977.92</v>
      </c>
      <c r="Q107" s="521"/>
      <c r="R107" s="521"/>
      <c r="S107" s="472"/>
      <c r="T107" s="472"/>
      <c r="U107" s="472"/>
      <c r="V107" s="472"/>
      <c r="W107" s="472"/>
      <c r="X107" s="472"/>
      <c r="Y107" s="472"/>
      <c r="Z107" s="472"/>
      <c r="AA107" s="472"/>
      <c r="AB107" s="474"/>
      <c r="AC107" s="474"/>
      <c r="AD107" s="474"/>
      <c r="AE107" s="474"/>
      <c r="AF107" s="474"/>
      <c r="AG107" s="474"/>
      <c r="AH107" s="474"/>
      <c r="AI107" s="474"/>
      <c r="AJ107" s="474"/>
      <c r="AK107" s="474"/>
      <c r="AL107" s="474"/>
      <c r="AM107" s="474"/>
      <c r="AN107" s="499"/>
      <c r="AO107" s="499"/>
      <c r="AP107" s="499"/>
      <c r="AQ107" s="509"/>
      <c r="AR107" s="474"/>
      <c r="AS107" s="474" t="s">
        <v>868</v>
      </c>
      <c r="AT107" s="474"/>
      <c r="AU107" s="540"/>
      <c r="AV107" s="499"/>
      <c r="AW107" s="474"/>
      <c r="AX107" s="499"/>
      <c r="AY107" s="509"/>
      <c r="AZ107" s="474"/>
      <c r="BA107" s="474"/>
      <c r="BB107" s="474"/>
      <c r="BC107" s="474"/>
      <c r="BD107" s="474"/>
      <c r="BE107" s="474"/>
      <c r="BF107" s="474"/>
      <c r="BG107" s="474"/>
      <c r="BH107" s="474"/>
      <c r="BI107" s="474"/>
      <c r="BJ107" s="474"/>
      <c r="BK107" s="474"/>
      <c r="BL107" s="474"/>
      <c r="BM107" s="474"/>
      <c r="BN107" s="474"/>
      <c r="BO107" s="474"/>
    </row>
    <row r="108" spans="1:67" s="487" customFormat="1" ht="34.5" x14ac:dyDescent="0.25">
      <c r="A108" s="517"/>
      <c r="B108" s="511" t="s">
        <v>869</v>
      </c>
      <c r="C108" s="1328" t="s">
        <v>870</v>
      </c>
      <c r="D108" s="1328"/>
      <c r="E108" s="1328"/>
      <c r="F108" s="1328"/>
      <c r="G108" s="1328"/>
      <c r="H108" s="512" t="s">
        <v>847</v>
      </c>
      <c r="I108" s="522">
        <v>1.0300000000000001E-3</v>
      </c>
      <c r="J108" s="513"/>
      <c r="K108" s="546">
        <v>7.3130000000000001E-3</v>
      </c>
      <c r="L108" s="523">
        <v>16496.03</v>
      </c>
      <c r="M108" s="524">
        <v>0.86</v>
      </c>
      <c r="N108" s="520">
        <v>14186.59</v>
      </c>
      <c r="O108" s="513"/>
      <c r="P108" s="516">
        <v>103.75</v>
      </c>
      <c r="Q108" s="521"/>
      <c r="R108" s="521"/>
      <c r="S108" s="472"/>
      <c r="T108" s="472"/>
      <c r="U108" s="472"/>
      <c r="V108" s="472"/>
      <c r="W108" s="472"/>
      <c r="X108" s="472"/>
      <c r="Y108" s="472"/>
      <c r="Z108" s="472"/>
      <c r="AA108" s="472"/>
      <c r="AB108" s="474"/>
      <c r="AC108" s="474"/>
      <c r="AD108" s="474"/>
      <c r="AE108" s="474"/>
      <c r="AF108" s="474"/>
      <c r="AG108" s="474"/>
      <c r="AH108" s="474"/>
      <c r="AI108" s="474"/>
      <c r="AJ108" s="474"/>
      <c r="AK108" s="474"/>
      <c r="AL108" s="474"/>
      <c r="AM108" s="474"/>
      <c r="AN108" s="499"/>
      <c r="AO108" s="499"/>
      <c r="AP108" s="499"/>
      <c r="AQ108" s="509"/>
      <c r="AR108" s="474"/>
      <c r="AS108" s="474" t="s">
        <v>870</v>
      </c>
      <c r="AT108" s="474"/>
      <c r="AU108" s="540"/>
      <c r="AV108" s="499"/>
      <c r="AW108" s="474"/>
      <c r="AX108" s="499"/>
      <c r="AY108" s="509"/>
      <c r="AZ108" s="474"/>
      <c r="BA108" s="474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</row>
    <row r="109" spans="1:67" s="487" customFormat="1" ht="15" x14ac:dyDescent="0.25">
      <c r="A109" s="517"/>
      <c r="B109" s="511" t="s">
        <v>871</v>
      </c>
      <c r="C109" s="1328" t="s">
        <v>872</v>
      </c>
      <c r="D109" s="1328"/>
      <c r="E109" s="1328"/>
      <c r="F109" s="1328"/>
      <c r="G109" s="1328"/>
      <c r="H109" s="512" t="s">
        <v>816</v>
      </c>
      <c r="I109" s="522">
        <v>3.1E-4</v>
      </c>
      <c r="J109" s="513"/>
      <c r="K109" s="546">
        <v>2.2009999999999998E-3</v>
      </c>
      <c r="L109" s="523">
        <v>51280.15</v>
      </c>
      <c r="M109" s="524">
        <v>1.71</v>
      </c>
      <c r="N109" s="520">
        <v>87689.06</v>
      </c>
      <c r="O109" s="513"/>
      <c r="P109" s="516">
        <v>193</v>
      </c>
      <c r="Q109" s="521"/>
      <c r="R109" s="521"/>
      <c r="S109" s="472"/>
      <c r="T109" s="472"/>
      <c r="U109" s="472"/>
      <c r="V109" s="472"/>
      <c r="W109" s="472"/>
      <c r="X109" s="472"/>
      <c r="Y109" s="472"/>
      <c r="Z109" s="472"/>
      <c r="AA109" s="472"/>
      <c r="AB109" s="474"/>
      <c r="AC109" s="474"/>
      <c r="AD109" s="474"/>
      <c r="AE109" s="474"/>
      <c r="AF109" s="474"/>
      <c r="AG109" s="474"/>
      <c r="AH109" s="474"/>
      <c r="AI109" s="474"/>
      <c r="AJ109" s="474"/>
      <c r="AK109" s="474"/>
      <c r="AL109" s="474"/>
      <c r="AM109" s="474"/>
      <c r="AN109" s="499"/>
      <c r="AO109" s="499"/>
      <c r="AP109" s="499"/>
      <c r="AQ109" s="509"/>
      <c r="AR109" s="474"/>
      <c r="AS109" s="474" t="s">
        <v>872</v>
      </c>
      <c r="AT109" s="474"/>
      <c r="AU109" s="540"/>
      <c r="AV109" s="499"/>
      <c r="AW109" s="474"/>
      <c r="AX109" s="499"/>
      <c r="AY109" s="509"/>
      <c r="AZ109" s="474"/>
      <c r="BA109" s="474"/>
      <c r="BB109" s="474"/>
      <c r="BC109" s="474"/>
      <c r="BD109" s="474"/>
      <c r="BE109" s="474"/>
      <c r="BF109" s="474"/>
      <c r="BG109" s="474"/>
      <c r="BH109" s="474"/>
      <c r="BI109" s="474"/>
      <c r="BJ109" s="474"/>
      <c r="BK109" s="474"/>
      <c r="BL109" s="474"/>
      <c r="BM109" s="474"/>
      <c r="BN109" s="474"/>
      <c r="BO109" s="474"/>
    </row>
    <row r="110" spans="1:67" s="487" customFormat="1" ht="15" x14ac:dyDescent="0.25">
      <c r="A110" s="517"/>
      <c r="B110" s="511" t="s">
        <v>873</v>
      </c>
      <c r="C110" s="1328" t="s">
        <v>874</v>
      </c>
      <c r="D110" s="1328"/>
      <c r="E110" s="1328"/>
      <c r="F110" s="1328"/>
      <c r="G110" s="1328"/>
      <c r="H110" s="512" t="s">
        <v>816</v>
      </c>
      <c r="I110" s="514">
        <v>5.9999999999999995E-4</v>
      </c>
      <c r="J110" s="513"/>
      <c r="K110" s="522">
        <v>4.2599999999999999E-3</v>
      </c>
      <c r="L110" s="523">
        <v>98526.45</v>
      </c>
      <c r="M110" s="524">
        <v>1.1599999999999999</v>
      </c>
      <c r="N110" s="520">
        <v>114290.68</v>
      </c>
      <c r="O110" s="513"/>
      <c r="P110" s="516">
        <v>486.88</v>
      </c>
      <c r="Q110" s="521"/>
      <c r="R110" s="521"/>
      <c r="S110" s="472"/>
      <c r="T110" s="472"/>
      <c r="U110" s="472"/>
      <c r="V110" s="472"/>
      <c r="W110" s="472"/>
      <c r="X110" s="472"/>
      <c r="Y110" s="472"/>
      <c r="Z110" s="472"/>
      <c r="AA110" s="472"/>
      <c r="AB110" s="474"/>
      <c r="AC110" s="474"/>
      <c r="AD110" s="474"/>
      <c r="AE110" s="474"/>
      <c r="AF110" s="474"/>
      <c r="AG110" s="474"/>
      <c r="AH110" s="474"/>
      <c r="AI110" s="474"/>
      <c r="AJ110" s="474"/>
      <c r="AK110" s="474"/>
      <c r="AL110" s="474"/>
      <c r="AM110" s="474"/>
      <c r="AN110" s="499"/>
      <c r="AO110" s="499"/>
      <c r="AP110" s="499"/>
      <c r="AQ110" s="509"/>
      <c r="AR110" s="474"/>
      <c r="AS110" s="474" t="s">
        <v>874</v>
      </c>
      <c r="AT110" s="474"/>
      <c r="AU110" s="540"/>
      <c r="AV110" s="499"/>
      <c r="AW110" s="474"/>
      <c r="AX110" s="499"/>
      <c r="AY110" s="509"/>
      <c r="AZ110" s="474"/>
      <c r="BA110" s="474"/>
      <c r="BB110" s="474"/>
      <c r="BC110" s="474"/>
      <c r="BD110" s="474"/>
      <c r="BE110" s="474"/>
      <c r="BF110" s="474"/>
      <c r="BG110" s="474"/>
      <c r="BH110" s="474"/>
      <c r="BI110" s="474"/>
      <c r="BJ110" s="474"/>
      <c r="BK110" s="474"/>
      <c r="BL110" s="474"/>
      <c r="BM110" s="474"/>
      <c r="BN110" s="474"/>
      <c r="BO110" s="474"/>
    </row>
    <row r="111" spans="1:67" s="487" customFormat="1" ht="15" x14ac:dyDescent="0.25">
      <c r="A111" s="533" t="s">
        <v>875</v>
      </c>
      <c r="B111" s="534" t="s">
        <v>876</v>
      </c>
      <c r="C111" s="1382" t="s">
        <v>877</v>
      </c>
      <c r="D111" s="1382"/>
      <c r="E111" s="1382"/>
      <c r="F111" s="1382"/>
      <c r="G111" s="1382"/>
      <c r="H111" s="535" t="s">
        <v>850</v>
      </c>
      <c r="I111" s="536">
        <v>0</v>
      </c>
      <c r="J111" s="538"/>
      <c r="K111" s="536">
        <v>0</v>
      </c>
      <c r="L111" s="537"/>
      <c r="M111" s="538"/>
      <c r="N111" s="537"/>
      <c r="O111" s="538"/>
      <c r="P111" s="539"/>
      <c r="Q111" s="472"/>
      <c r="R111" s="472"/>
      <c r="S111" s="472"/>
      <c r="T111" s="472"/>
      <c r="U111" s="472"/>
      <c r="V111" s="472"/>
      <c r="W111" s="472"/>
      <c r="X111" s="472"/>
      <c r="Y111" s="472"/>
      <c r="Z111" s="472"/>
      <c r="AA111" s="472"/>
      <c r="AB111" s="474"/>
      <c r="AC111" s="474"/>
      <c r="AD111" s="474"/>
      <c r="AE111" s="474"/>
      <c r="AF111" s="474"/>
      <c r="AG111" s="474"/>
      <c r="AH111" s="474"/>
      <c r="AI111" s="474"/>
      <c r="AJ111" s="474"/>
      <c r="AK111" s="474"/>
      <c r="AL111" s="474"/>
      <c r="AM111" s="474"/>
      <c r="AN111" s="499"/>
      <c r="AO111" s="499"/>
      <c r="AP111" s="499"/>
      <c r="AQ111" s="509"/>
      <c r="AR111" s="474"/>
      <c r="AS111" s="474"/>
      <c r="AT111" s="474"/>
      <c r="AU111" s="540" t="s">
        <v>877</v>
      </c>
      <c r="AV111" s="499"/>
      <c r="AW111" s="474"/>
      <c r="AX111" s="499"/>
      <c r="AY111" s="509"/>
      <c r="AZ111" s="474"/>
      <c r="BA111" s="474"/>
      <c r="BB111" s="474"/>
      <c r="BC111" s="474"/>
      <c r="BD111" s="474"/>
      <c r="BE111" s="474"/>
      <c r="BF111" s="474"/>
      <c r="BG111" s="474"/>
      <c r="BH111" s="474"/>
      <c r="BI111" s="474"/>
      <c r="BJ111" s="474"/>
      <c r="BK111" s="474"/>
      <c r="BL111" s="474"/>
      <c r="BM111" s="474"/>
      <c r="BN111" s="474"/>
      <c r="BO111" s="474"/>
    </row>
    <row r="112" spans="1:67" s="487" customFormat="1" ht="15" x14ac:dyDescent="0.25">
      <c r="A112" s="533" t="s">
        <v>878</v>
      </c>
      <c r="B112" s="534" t="s">
        <v>879</v>
      </c>
      <c r="C112" s="1382" t="s">
        <v>880</v>
      </c>
      <c r="D112" s="1382"/>
      <c r="E112" s="1382"/>
      <c r="F112" s="1382"/>
      <c r="G112" s="1382"/>
      <c r="H112" s="535" t="s">
        <v>816</v>
      </c>
      <c r="I112" s="536">
        <v>1</v>
      </c>
      <c r="J112" s="538"/>
      <c r="K112" s="547">
        <v>7.1</v>
      </c>
      <c r="L112" s="537"/>
      <c r="M112" s="538"/>
      <c r="N112" s="537"/>
      <c r="O112" s="538"/>
      <c r="P112" s="539"/>
      <c r="Q112" s="472"/>
      <c r="R112" s="472"/>
      <c r="S112" s="472"/>
      <c r="T112" s="472"/>
      <c r="U112" s="472"/>
      <c r="V112" s="472"/>
      <c r="W112" s="472"/>
      <c r="X112" s="472"/>
      <c r="Y112" s="472"/>
      <c r="Z112" s="472"/>
      <c r="AA112" s="472"/>
      <c r="AB112" s="474"/>
      <c r="AC112" s="474"/>
      <c r="AD112" s="474"/>
      <c r="AE112" s="474"/>
      <c r="AF112" s="474"/>
      <c r="AG112" s="474"/>
      <c r="AH112" s="474"/>
      <c r="AI112" s="474"/>
      <c r="AJ112" s="474"/>
      <c r="AK112" s="474"/>
      <c r="AL112" s="474"/>
      <c r="AM112" s="474"/>
      <c r="AN112" s="499"/>
      <c r="AO112" s="499"/>
      <c r="AP112" s="499"/>
      <c r="AQ112" s="509"/>
      <c r="AR112" s="474"/>
      <c r="AS112" s="474"/>
      <c r="AT112" s="474"/>
      <c r="AU112" s="540" t="s">
        <v>880</v>
      </c>
      <c r="AV112" s="499"/>
      <c r="AW112" s="474"/>
      <c r="AX112" s="499"/>
      <c r="AY112" s="509"/>
      <c r="AZ112" s="474"/>
      <c r="BA112" s="474"/>
      <c r="BB112" s="474"/>
      <c r="BC112" s="474"/>
      <c r="BD112" s="474"/>
      <c r="BE112" s="474"/>
      <c r="BF112" s="474"/>
      <c r="BG112" s="474"/>
      <c r="BH112" s="474"/>
      <c r="BI112" s="474"/>
      <c r="BJ112" s="474"/>
      <c r="BK112" s="474"/>
      <c r="BL112" s="474"/>
      <c r="BM112" s="474"/>
      <c r="BN112" s="474"/>
      <c r="BO112" s="474"/>
    </row>
    <row r="113" spans="1:67" s="487" customFormat="1" ht="15" x14ac:dyDescent="0.25">
      <c r="A113" s="541"/>
      <c r="B113" s="508"/>
      <c r="C113" s="1353" t="s">
        <v>881</v>
      </c>
      <c r="D113" s="1353"/>
      <c r="E113" s="1353"/>
      <c r="F113" s="1353"/>
      <c r="G113" s="1353"/>
      <c r="H113" s="501"/>
      <c r="I113" s="502"/>
      <c r="J113" s="502"/>
      <c r="K113" s="502"/>
      <c r="L113" s="505"/>
      <c r="M113" s="502"/>
      <c r="N113" s="542"/>
      <c r="O113" s="502"/>
      <c r="P113" s="543">
        <v>206637.61</v>
      </c>
      <c r="Q113" s="521"/>
      <c r="R113" s="521"/>
      <c r="S113" s="472"/>
      <c r="T113" s="472"/>
      <c r="U113" s="472"/>
      <c r="V113" s="472"/>
      <c r="W113" s="472"/>
      <c r="X113" s="472"/>
      <c r="Y113" s="472"/>
      <c r="Z113" s="472"/>
      <c r="AA113" s="472"/>
      <c r="AB113" s="474"/>
      <c r="AC113" s="474"/>
      <c r="AD113" s="474"/>
      <c r="AE113" s="474"/>
      <c r="AF113" s="474"/>
      <c r="AG113" s="474"/>
      <c r="AH113" s="474"/>
      <c r="AI113" s="474"/>
      <c r="AJ113" s="474"/>
      <c r="AK113" s="474"/>
      <c r="AL113" s="474"/>
      <c r="AM113" s="474"/>
      <c r="AN113" s="499"/>
      <c r="AO113" s="499"/>
      <c r="AP113" s="499"/>
      <c r="AQ113" s="509"/>
      <c r="AR113" s="474"/>
      <c r="AS113" s="474"/>
      <c r="AT113" s="474"/>
      <c r="AU113" s="540"/>
      <c r="AV113" s="499" t="s">
        <v>881</v>
      </c>
      <c r="AW113" s="474"/>
      <c r="AX113" s="499"/>
      <c r="AY113" s="509"/>
      <c r="AZ113" s="474"/>
      <c r="BA113" s="474"/>
      <c r="BB113" s="474"/>
      <c r="BC113" s="474"/>
      <c r="BD113" s="474"/>
      <c r="BE113" s="474"/>
      <c r="BF113" s="474"/>
      <c r="BG113" s="474"/>
      <c r="BH113" s="474"/>
      <c r="BI113" s="474"/>
      <c r="BJ113" s="474"/>
      <c r="BK113" s="474"/>
      <c r="BL113" s="474"/>
      <c r="BM113" s="474"/>
      <c r="BN113" s="474"/>
      <c r="BO113" s="474"/>
    </row>
    <row r="114" spans="1:67" s="487" customFormat="1" ht="15" x14ac:dyDescent="0.25">
      <c r="A114" s="525"/>
      <c r="B114" s="511"/>
      <c r="C114" s="1328" t="s">
        <v>882</v>
      </c>
      <c r="D114" s="1328"/>
      <c r="E114" s="1328"/>
      <c r="F114" s="1328"/>
      <c r="G114" s="1328"/>
      <c r="H114" s="512"/>
      <c r="I114" s="513"/>
      <c r="J114" s="513"/>
      <c r="K114" s="513"/>
      <c r="L114" s="515"/>
      <c r="M114" s="513"/>
      <c r="N114" s="515"/>
      <c r="O114" s="513"/>
      <c r="P114" s="516">
        <v>121716.46</v>
      </c>
      <c r="Q114" s="472"/>
      <c r="R114" s="472"/>
      <c r="S114" s="472"/>
      <c r="T114" s="472"/>
      <c r="U114" s="472"/>
      <c r="V114" s="472"/>
      <c r="W114" s="472"/>
      <c r="X114" s="472"/>
      <c r="Y114" s="472"/>
      <c r="Z114" s="472"/>
      <c r="AA114" s="472"/>
      <c r="AB114" s="474"/>
      <c r="AC114" s="474"/>
      <c r="AD114" s="474"/>
      <c r="AE114" s="474"/>
      <c r="AF114" s="474"/>
      <c r="AG114" s="474"/>
      <c r="AH114" s="474"/>
      <c r="AI114" s="474"/>
      <c r="AJ114" s="474"/>
      <c r="AK114" s="474"/>
      <c r="AL114" s="474"/>
      <c r="AM114" s="474"/>
      <c r="AN114" s="499"/>
      <c r="AO114" s="499"/>
      <c r="AP114" s="499"/>
      <c r="AQ114" s="509"/>
      <c r="AR114" s="474"/>
      <c r="AS114" s="474"/>
      <c r="AT114" s="474"/>
      <c r="AU114" s="540"/>
      <c r="AV114" s="499"/>
      <c r="AW114" s="474" t="s">
        <v>882</v>
      </c>
      <c r="AX114" s="499"/>
      <c r="AY114" s="509"/>
      <c r="AZ114" s="474"/>
      <c r="BA114" s="474"/>
      <c r="BB114" s="474"/>
      <c r="BC114" s="474"/>
      <c r="BD114" s="474"/>
      <c r="BE114" s="474"/>
      <c r="BF114" s="474"/>
      <c r="BG114" s="474"/>
      <c r="BH114" s="474"/>
      <c r="BI114" s="474"/>
      <c r="BJ114" s="474"/>
      <c r="BK114" s="474"/>
      <c r="BL114" s="474"/>
      <c r="BM114" s="474"/>
      <c r="BN114" s="474"/>
      <c r="BO114" s="474"/>
    </row>
    <row r="115" spans="1:67" s="487" customFormat="1" ht="15" x14ac:dyDescent="0.25">
      <c r="A115" s="525"/>
      <c r="B115" s="511" t="s">
        <v>883</v>
      </c>
      <c r="C115" s="1328" t="s">
        <v>884</v>
      </c>
      <c r="D115" s="1328"/>
      <c r="E115" s="1328"/>
      <c r="F115" s="1328"/>
      <c r="G115" s="1328"/>
      <c r="H115" s="512" t="s">
        <v>648</v>
      </c>
      <c r="I115" s="531">
        <v>93</v>
      </c>
      <c r="J115" s="513"/>
      <c r="K115" s="531">
        <v>93</v>
      </c>
      <c r="L115" s="515"/>
      <c r="M115" s="513"/>
      <c r="N115" s="515"/>
      <c r="O115" s="513"/>
      <c r="P115" s="516">
        <v>113196.31</v>
      </c>
      <c r="Q115" s="472"/>
      <c r="R115" s="472"/>
      <c r="S115" s="472"/>
      <c r="T115" s="472"/>
      <c r="U115" s="472"/>
      <c r="V115" s="472"/>
      <c r="W115" s="472"/>
      <c r="X115" s="472"/>
      <c r="Y115" s="472"/>
      <c r="Z115" s="472"/>
      <c r="AA115" s="472"/>
      <c r="AB115" s="474"/>
      <c r="AC115" s="474"/>
      <c r="AD115" s="474"/>
      <c r="AE115" s="474"/>
      <c r="AF115" s="474"/>
      <c r="AG115" s="474"/>
      <c r="AH115" s="474"/>
      <c r="AI115" s="474"/>
      <c r="AJ115" s="474"/>
      <c r="AK115" s="474"/>
      <c r="AL115" s="474"/>
      <c r="AM115" s="474"/>
      <c r="AN115" s="499"/>
      <c r="AO115" s="499"/>
      <c r="AP115" s="499"/>
      <c r="AQ115" s="509"/>
      <c r="AR115" s="474"/>
      <c r="AS115" s="474"/>
      <c r="AT115" s="474"/>
      <c r="AU115" s="540"/>
      <c r="AV115" s="499"/>
      <c r="AW115" s="474" t="s">
        <v>884</v>
      </c>
      <c r="AX115" s="499"/>
      <c r="AY115" s="509"/>
      <c r="AZ115" s="474"/>
      <c r="BA115" s="474"/>
      <c r="BB115" s="474"/>
      <c r="BC115" s="474"/>
      <c r="BD115" s="474"/>
      <c r="BE115" s="474"/>
      <c r="BF115" s="474"/>
      <c r="BG115" s="474"/>
      <c r="BH115" s="474"/>
      <c r="BI115" s="474"/>
      <c r="BJ115" s="474"/>
      <c r="BK115" s="474"/>
      <c r="BL115" s="474"/>
      <c r="BM115" s="474"/>
      <c r="BN115" s="474"/>
      <c r="BO115" s="474"/>
    </row>
    <row r="116" spans="1:67" s="487" customFormat="1" ht="22.5" x14ac:dyDescent="0.25">
      <c r="A116" s="525"/>
      <c r="B116" s="511" t="s">
        <v>885</v>
      </c>
      <c r="C116" s="1328" t="s">
        <v>886</v>
      </c>
      <c r="D116" s="1328"/>
      <c r="E116" s="1328"/>
      <c r="F116" s="1328"/>
      <c r="G116" s="1328"/>
      <c r="H116" s="512" t="s">
        <v>648</v>
      </c>
      <c r="I116" s="531">
        <v>62</v>
      </c>
      <c r="J116" s="527">
        <v>0.85</v>
      </c>
      <c r="K116" s="518">
        <v>52.7</v>
      </c>
      <c r="L116" s="515"/>
      <c r="M116" s="513"/>
      <c r="N116" s="515"/>
      <c r="O116" s="513"/>
      <c r="P116" s="516">
        <v>64144.57</v>
      </c>
      <c r="Q116" s="472"/>
      <c r="R116" s="472"/>
      <c r="S116" s="472"/>
      <c r="T116" s="472"/>
      <c r="U116" s="472"/>
      <c r="V116" s="472"/>
      <c r="W116" s="472"/>
      <c r="X116" s="472"/>
      <c r="Y116" s="472"/>
      <c r="Z116" s="472"/>
      <c r="AA116" s="472"/>
      <c r="AB116" s="474"/>
      <c r="AC116" s="474"/>
      <c r="AD116" s="474"/>
      <c r="AE116" s="474"/>
      <c r="AF116" s="474"/>
      <c r="AG116" s="474"/>
      <c r="AH116" s="474"/>
      <c r="AI116" s="474"/>
      <c r="AJ116" s="474"/>
      <c r="AK116" s="474"/>
      <c r="AL116" s="474"/>
      <c r="AM116" s="474"/>
      <c r="AN116" s="499"/>
      <c r="AO116" s="499"/>
      <c r="AP116" s="499"/>
      <c r="AQ116" s="509"/>
      <c r="AR116" s="474"/>
      <c r="AS116" s="474"/>
      <c r="AT116" s="474"/>
      <c r="AU116" s="540"/>
      <c r="AV116" s="499"/>
      <c r="AW116" s="474" t="s">
        <v>886</v>
      </c>
      <c r="AX116" s="499"/>
      <c r="AY116" s="509"/>
      <c r="AZ116" s="474"/>
      <c r="BA116" s="474"/>
      <c r="BB116" s="474"/>
      <c r="BC116" s="474"/>
      <c r="BD116" s="474"/>
      <c r="BE116" s="474"/>
      <c r="BF116" s="474"/>
      <c r="BG116" s="474"/>
      <c r="BH116" s="474"/>
      <c r="BI116" s="474"/>
      <c r="BJ116" s="474"/>
      <c r="BK116" s="474"/>
      <c r="BL116" s="474"/>
      <c r="BM116" s="474"/>
      <c r="BN116" s="474"/>
      <c r="BO116" s="474"/>
    </row>
    <row r="117" spans="1:67" s="487" customFormat="1" ht="15" x14ac:dyDescent="0.25">
      <c r="A117" s="544"/>
      <c r="B117" s="585"/>
      <c r="C117" s="1353" t="s">
        <v>887</v>
      </c>
      <c r="D117" s="1353"/>
      <c r="E117" s="1353"/>
      <c r="F117" s="1353"/>
      <c r="G117" s="1353"/>
      <c r="H117" s="501"/>
      <c r="I117" s="502"/>
      <c r="J117" s="502"/>
      <c r="K117" s="502"/>
      <c r="L117" s="505"/>
      <c r="M117" s="502"/>
      <c r="N117" s="542">
        <v>54081.48</v>
      </c>
      <c r="O117" s="502"/>
      <c r="P117" s="543">
        <v>383978.49</v>
      </c>
      <c r="Q117" s="472"/>
      <c r="R117" s="472"/>
      <c r="S117" s="472"/>
      <c r="T117" s="472"/>
      <c r="U117" s="472"/>
      <c r="V117" s="472"/>
      <c r="W117" s="472"/>
      <c r="X117" s="472"/>
      <c r="Y117" s="472"/>
      <c r="Z117" s="472"/>
      <c r="AA117" s="472"/>
      <c r="AB117" s="474"/>
      <c r="AC117" s="474"/>
      <c r="AD117" s="474"/>
      <c r="AE117" s="474"/>
      <c r="AF117" s="474"/>
      <c r="AG117" s="474"/>
      <c r="AH117" s="474"/>
      <c r="AI117" s="474"/>
      <c r="AJ117" s="474"/>
      <c r="AK117" s="474"/>
      <c r="AL117" s="474"/>
      <c r="AM117" s="474"/>
      <c r="AN117" s="499"/>
      <c r="AO117" s="499"/>
      <c r="AP117" s="499"/>
      <c r="AQ117" s="509"/>
      <c r="AR117" s="474"/>
      <c r="AS117" s="474"/>
      <c r="AT117" s="474"/>
      <c r="AU117" s="540"/>
      <c r="AV117" s="499"/>
      <c r="AW117" s="474"/>
      <c r="AX117" s="499" t="s">
        <v>887</v>
      </c>
      <c r="AY117" s="509"/>
      <c r="AZ117" s="474"/>
      <c r="BA117" s="474"/>
      <c r="BB117" s="474"/>
      <c r="BC117" s="474"/>
      <c r="BD117" s="474"/>
      <c r="BE117" s="474"/>
      <c r="BF117" s="474"/>
      <c r="BG117" s="474"/>
      <c r="BH117" s="474"/>
      <c r="BI117" s="474"/>
      <c r="BJ117" s="474"/>
      <c r="BK117" s="474"/>
      <c r="BL117" s="474"/>
      <c r="BM117" s="474"/>
      <c r="BN117" s="474"/>
      <c r="BO117" s="474"/>
    </row>
    <row r="118" spans="1:67" s="487" customFormat="1" ht="23.25" x14ac:dyDescent="0.25">
      <c r="A118" s="500" t="s">
        <v>232</v>
      </c>
      <c r="B118" s="586" t="s">
        <v>896</v>
      </c>
      <c r="C118" s="1377" t="s">
        <v>861</v>
      </c>
      <c r="D118" s="1377"/>
      <c r="E118" s="1377"/>
      <c r="F118" s="1377"/>
      <c r="G118" s="1377"/>
      <c r="H118" s="501" t="s">
        <v>816</v>
      </c>
      <c r="I118" s="502">
        <v>7.1</v>
      </c>
      <c r="J118" s="503">
        <v>1</v>
      </c>
      <c r="K118" s="504">
        <v>7.1</v>
      </c>
      <c r="L118" s="505"/>
      <c r="M118" s="502"/>
      <c r="N118" s="505"/>
      <c r="O118" s="502"/>
      <c r="P118" s="543">
        <v>867076.28</v>
      </c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 s="474"/>
      <c r="AC118" s="474"/>
      <c r="AD118" s="474"/>
      <c r="AE118" s="474"/>
      <c r="AF118" s="474"/>
      <c r="AG118" s="474"/>
      <c r="AH118" s="474"/>
      <c r="AI118" s="474"/>
      <c r="AJ118" s="474"/>
      <c r="AK118" s="474"/>
      <c r="AL118" s="474"/>
      <c r="AM118" s="474"/>
      <c r="AN118" s="499"/>
      <c r="AO118" s="499"/>
      <c r="AP118" s="499" t="s">
        <v>861</v>
      </c>
      <c r="AQ118" s="509"/>
      <c r="AR118" s="474"/>
      <c r="AS118" s="474"/>
      <c r="AT118" s="474"/>
      <c r="AU118" s="540"/>
      <c r="AV118" s="499"/>
      <c r="AW118" s="474"/>
      <c r="AX118" s="499"/>
      <c r="AY118" s="509"/>
      <c r="AZ118" s="474"/>
      <c r="BA118" s="474"/>
      <c r="BB118" s="474"/>
      <c r="BC118" s="474"/>
      <c r="BD118" s="474"/>
      <c r="BE118" s="474"/>
      <c r="BF118" s="474"/>
      <c r="BG118" s="474"/>
      <c r="BH118" s="474"/>
      <c r="BI118" s="474"/>
      <c r="BJ118" s="474"/>
      <c r="BK118" s="474"/>
      <c r="BL118" s="474"/>
      <c r="BM118" s="474"/>
      <c r="BN118" s="474"/>
      <c r="BO118" s="474"/>
    </row>
    <row r="119" spans="1:67" s="487" customFormat="1" ht="15" x14ac:dyDescent="0.25">
      <c r="A119" s="544"/>
      <c r="B119" s="585"/>
      <c r="C119" s="1300" t="s">
        <v>897</v>
      </c>
      <c r="D119" s="1300"/>
      <c r="E119" s="1300"/>
      <c r="F119" s="1300"/>
      <c r="G119" s="1300"/>
      <c r="H119" s="1300"/>
      <c r="I119" s="1300"/>
      <c r="J119" s="1300"/>
      <c r="K119" s="1300"/>
      <c r="L119" s="1300"/>
      <c r="M119" s="1300"/>
      <c r="N119" s="1300"/>
      <c r="O119" s="1300"/>
      <c r="P119" s="1361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4"/>
      <c r="AC119" s="474"/>
      <c r="AD119" s="474"/>
      <c r="AE119" s="474"/>
      <c r="AF119" s="474"/>
      <c r="AG119" s="474"/>
      <c r="AH119" s="474"/>
      <c r="AI119" s="474"/>
      <c r="AJ119" s="474"/>
      <c r="AK119" s="474"/>
      <c r="AL119" s="474"/>
      <c r="AM119" s="474"/>
      <c r="AN119" s="499"/>
      <c r="AO119" s="499"/>
      <c r="AP119" s="499"/>
      <c r="AQ119" s="509"/>
      <c r="AR119" s="474"/>
      <c r="AS119" s="474"/>
      <c r="AT119" s="474"/>
      <c r="AU119" s="540"/>
      <c r="AV119" s="499"/>
      <c r="AW119" s="474"/>
      <c r="AX119" s="499"/>
      <c r="AY119" s="509" t="s">
        <v>897</v>
      </c>
      <c r="AZ119" s="474"/>
      <c r="BA119" s="474"/>
      <c r="BB119" s="474"/>
      <c r="BC119" s="474"/>
      <c r="BD119" s="474"/>
      <c r="BE119" s="474"/>
      <c r="BF119" s="474"/>
      <c r="BG119" s="474"/>
      <c r="BH119" s="474"/>
      <c r="BI119" s="474"/>
      <c r="BJ119" s="474"/>
      <c r="BK119" s="474"/>
      <c r="BL119" s="474"/>
      <c r="BM119" s="474"/>
      <c r="BN119" s="474"/>
      <c r="BO119" s="474"/>
    </row>
    <row r="120" spans="1:67" s="487" customFormat="1" ht="23.25" x14ac:dyDescent="0.25">
      <c r="A120" s="525" t="s">
        <v>232</v>
      </c>
      <c r="B120" s="511" t="s">
        <v>896</v>
      </c>
      <c r="C120" s="1328" t="s">
        <v>898</v>
      </c>
      <c r="D120" s="1328"/>
      <c r="E120" s="1328"/>
      <c r="F120" s="1328"/>
      <c r="G120" s="1328"/>
      <c r="H120" s="512" t="s">
        <v>816</v>
      </c>
      <c r="I120" s="518">
        <v>7.1</v>
      </c>
      <c r="J120" s="513"/>
      <c r="K120" s="518">
        <v>7.1</v>
      </c>
      <c r="L120" s="520">
        <v>105278.81</v>
      </c>
      <c r="M120" s="527">
        <v>1.1599999999999999</v>
      </c>
      <c r="N120" s="520">
        <v>122123.42</v>
      </c>
      <c r="O120" s="513"/>
      <c r="P120" s="516">
        <v>867076.28</v>
      </c>
      <c r="Q120" s="472"/>
      <c r="R120" s="472"/>
      <c r="S120" s="472"/>
      <c r="T120" s="472"/>
      <c r="U120" s="472"/>
      <c r="V120" s="472"/>
      <c r="W120" s="472"/>
      <c r="X120" s="472"/>
      <c r="Y120" s="472"/>
      <c r="Z120" s="472"/>
      <c r="AA120" s="472"/>
      <c r="AB120" s="474"/>
      <c r="AC120" s="474"/>
      <c r="AD120" s="474"/>
      <c r="AE120" s="474"/>
      <c r="AF120" s="474"/>
      <c r="AG120" s="474"/>
      <c r="AH120" s="474"/>
      <c r="AI120" s="474"/>
      <c r="AJ120" s="474"/>
      <c r="AK120" s="474"/>
      <c r="AL120" s="474"/>
      <c r="AM120" s="474"/>
      <c r="AN120" s="499"/>
      <c r="AO120" s="499"/>
      <c r="AP120" s="499"/>
      <c r="AQ120" s="509"/>
      <c r="AR120" s="474"/>
      <c r="AS120" s="474"/>
      <c r="AT120" s="474"/>
      <c r="AU120" s="540"/>
      <c r="AV120" s="499"/>
      <c r="AW120" s="474"/>
      <c r="AX120" s="499"/>
      <c r="AY120" s="509"/>
      <c r="AZ120" s="474" t="s">
        <v>898</v>
      </c>
      <c r="BA120" s="474"/>
      <c r="BB120" s="474"/>
      <c r="BC120" s="474"/>
      <c r="BD120" s="474"/>
      <c r="BE120" s="474"/>
      <c r="BF120" s="474"/>
      <c r="BG120" s="474"/>
      <c r="BH120" s="474"/>
      <c r="BI120" s="474"/>
      <c r="BJ120" s="474"/>
      <c r="BK120" s="474"/>
      <c r="BL120" s="474"/>
      <c r="BM120" s="474"/>
      <c r="BN120" s="474"/>
      <c r="BO120" s="474"/>
    </row>
    <row r="121" spans="1:67" s="487" customFormat="1" ht="57" x14ac:dyDescent="0.25">
      <c r="A121" s="525" t="s">
        <v>237</v>
      </c>
      <c r="B121" s="511" t="s">
        <v>899</v>
      </c>
      <c r="C121" s="1328" t="s">
        <v>900</v>
      </c>
      <c r="D121" s="1328"/>
      <c r="E121" s="1328"/>
      <c r="F121" s="1328"/>
      <c r="G121" s="1328"/>
      <c r="H121" s="512" t="s">
        <v>816</v>
      </c>
      <c r="I121" s="513"/>
      <c r="J121" s="513"/>
      <c r="K121" s="518">
        <v>7.1</v>
      </c>
      <c r="L121" s="515"/>
      <c r="M121" s="513"/>
      <c r="N121" s="526">
        <v>-336.27</v>
      </c>
      <c r="O121" s="513"/>
      <c r="P121" s="516">
        <v>-2387.52</v>
      </c>
      <c r="Q121" s="472"/>
      <c r="R121" s="472"/>
      <c r="S121" s="472"/>
      <c r="T121" s="472"/>
      <c r="U121" s="472"/>
      <c r="V121" s="472"/>
      <c r="W121" s="472"/>
      <c r="X121" s="472"/>
      <c r="Y121" s="472"/>
      <c r="Z121" s="472"/>
      <c r="AA121" s="472"/>
      <c r="AB121" s="474"/>
      <c r="AC121" s="474"/>
      <c r="AD121" s="474"/>
      <c r="AE121" s="474"/>
      <c r="AF121" s="474"/>
      <c r="AG121" s="474"/>
      <c r="AH121" s="474"/>
      <c r="AI121" s="474"/>
      <c r="AJ121" s="474"/>
      <c r="AK121" s="474"/>
      <c r="AL121" s="474"/>
      <c r="AM121" s="474"/>
      <c r="AN121" s="499"/>
      <c r="AO121" s="499"/>
      <c r="AP121" s="499"/>
      <c r="AQ121" s="509"/>
      <c r="AR121" s="474"/>
      <c r="AS121" s="474"/>
      <c r="AT121" s="474"/>
      <c r="AU121" s="540"/>
      <c r="AV121" s="499"/>
      <c r="AW121" s="474"/>
      <c r="AX121" s="499"/>
      <c r="AY121" s="509"/>
      <c r="AZ121" s="474"/>
      <c r="BA121" s="474" t="s">
        <v>900</v>
      </c>
      <c r="BB121" s="474"/>
      <c r="BC121" s="474"/>
      <c r="BD121" s="474"/>
      <c r="BE121" s="474"/>
      <c r="BF121" s="474"/>
      <c r="BG121" s="474"/>
      <c r="BH121" s="474"/>
      <c r="BI121" s="474"/>
      <c r="BJ121" s="474"/>
      <c r="BK121" s="474"/>
      <c r="BL121" s="474"/>
      <c r="BM121" s="474"/>
      <c r="BN121" s="474"/>
      <c r="BO121" s="474"/>
    </row>
    <row r="122" spans="1:67" s="487" customFormat="1" ht="57" x14ac:dyDescent="0.25">
      <c r="A122" s="525" t="s">
        <v>511</v>
      </c>
      <c r="B122" s="511" t="s">
        <v>901</v>
      </c>
      <c r="C122" s="1328" t="s">
        <v>902</v>
      </c>
      <c r="D122" s="1328"/>
      <c r="E122" s="1328"/>
      <c r="F122" s="1328"/>
      <c r="G122" s="1328"/>
      <c r="H122" s="512" t="s">
        <v>816</v>
      </c>
      <c r="I122" s="513"/>
      <c r="J122" s="513"/>
      <c r="K122" s="518">
        <v>7.1</v>
      </c>
      <c r="L122" s="515"/>
      <c r="M122" s="513"/>
      <c r="N122" s="526">
        <v>657.2</v>
      </c>
      <c r="O122" s="513"/>
      <c r="P122" s="516">
        <v>4666.12</v>
      </c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4"/>
      <c r="AC122" s="474"/>
      <c r="AD122" s="474"/>
      <c r="AE122" s="474"/>
      <c r="AF122" s="474"/>
      <c r="AG122" s="474"/>
      <c r="AH122" s="474"/>
      <c r="AI122" s="474"/>
      <c r="AJ122" s="474"/>
      <c r="AK122" s="474"/>
      <c r="AL122" s="474"/>
      <c r="AM122" s="474"/>
      <c r="AN122" s="499"/>
      <c r="AO122" s="499"/>
      <c r="AP122" s="499"/>
      <c r="AQ122" s="509"/>
      <c r="AR122" s="474"/>
      <c r="AS122" s="474"/>
      <c r="AT122" s="474"/>
      <c r="AU122" s="540"/>
      <c r="AV122" s="499"/>
      <c r="AW122" s="474"/>
      <c r="AX122" s="499"/>
      <c r="AY122" s="509"/>
      <c r="AZ122" s="474"/>
      <c r="BA122" s="474" t="s">
        <v>902</v>
      </c>
      <c r="BB122" s="474"/>
      <c r="BC122" s="474"/>
      <c r="BD122" s="474"/>
      <c r="BE122" s="474"/>
      <c r="BF122" s="474"/>
      <c r="BG122" s="474"/>
      <c r="BH122" s="474"/>
      <c r="BI122" s="474"/>
      <c r="BJ122" s="474"/>
      <c r="BK122" s="474"/>
      <c r="BL122" s="474"/>
      <c r="BM122" s="474"/>
      <c r="BN122" s="474"/>
      <c r="BO122" s="474"/>
    </row>
    <row r="123" spans="1:67" s="487" customFormat="1" ht="15" x14ac:dyDescent="0.25">
      <c r="A123" s="544"/>
      <c r="B123" s="585"/>
      <c r="C123" s="1353" t="s">
        <v>887</v>
      </c>
      <c r="D123" s="1353"/>
      <c r="E123" s="1353"/>
      <c r="F123" s="1353"/>
      <c r="G123" s="1353"/>
      <c r="H123" s="501"/>
      <c r="I123" s="502"/>
      <c r="J123" s="502"/>
      <c r="K123" s="502"/>
      <c r="L123" s="505"/>
      <c r="M123" s="502"/>
      <c r="N123" s="505"/>
      <c r="O123" s="502"/>
      <c r="P123" s="543">
        <v>869354.88</v>
      </c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4"/>
      <c r="AC123" s="474"/>
      <c r="AD123" s="474"/>
      <c r="AE123" s="474"/>
      <c r="AF123" s="474"/>
      <c r="AG123" s="474"/>
      <c r="AH123" s="474"/>
      <c r="AI123" s="474"/>
      <c r="AJ123" s="474"/>
      <c r="AK123" s="474"/>
      <c r="AL123" s="474"/>
      <c r="AM123" s="474"/>
      <c r="AN123" s="499"/>
      <c r="AO123" s="499"/>
      <c r="AP123" s="499"/>
      <c r="AQ123" s="509"/>
      <c r="AR123" s="474"/>
      <c r="AS123" s="474"/>
      <c r="AT123" s="474"/>
      <c r="AU123" s="540"/>
      <c r="AV123" s="499"/>
      <c r="AW123" s="474"/>
      <c r="AX123" s="499" t="s">
        <v>887</v>
      </c>
      <c r="AY123" s="509"/>
      <c r="AZ123" s="474"/>
      <c r="BA123" s="474"/>
      <c r="BB123" s="474"/>
      <c r="BC123" s="474"/>
      <c r="BD123" s="474"/>
      <c r="BE123" s="474"/>
      <c r="BF123" s="474"/>
      <c r="BG123" s="474"/>
      <c r="BH123" s="474"/>
      <c r="BI123" s="474"/>
      <c r="BJ123" s="474"/>
      <c r="BK123" s="474"/>
      <c r="BL123" s="474"/>
      <c r="BM123" s="474"/>
      <c r="BN123" s="474"/>
      <c r="BO123" s="474"/>
    </row>
    <row r="124" spans="1:67" s="487" customFormat="1" ht="15" x14ac:dyDescent="0.25">
      <c r="A124" s="1347" t="s">
        <v>4090</v>
      </c>
      <c r="B124" s="1348"/>
      <c r="C124" s="1348"/>
      <c r="D124" s="1348"/>
      <c r="E124" s="1348"/>
      <c r="F124" s="1348"/>
      <c r="G124" s="1348"/>
      <c r="H124" s="1348"/>
      <c r="I124" s="1348"/>
      <c r="J124" s="1348"/>
      <c r="K124" s="1348"/>
      <c r="L124" s="1348"/>
      <c r="M124" s="1348"/>
      <c r="N124" s="1348"/>
      <c r="O124" s="1348"/>
      <c r="P124" s="1349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 s="474"/>
      <c r="AC124" s="474"/>
      <c r="AD124" s="474"/>
      <c r="AE124" s="474"/>
      <c r="AF124" s="474"/>
      <c r="AG124" s="474"/>
      <c r="AH124" s="474"/>
      <c r="AI124" s="474"/>
      <c r="AJ124" s="474"/>
      <c r="AK124" s="474"/>
      <c r="AL124" s="474"/>
      <c r="AM124" s="474"/>
      <c r="AN124" s="499"/>
      <c r="AO124" s="499" t="s">
        <v>4090</v>
      </c>
      <c r="AP124" s="499"/>
      <c r="AQ124" s="509"/>
      <c r="AR124" s="474"/>
      <c r="AS124" s="474"/>
      <c r="AT124" s="474"/>
      <c r="AU124" s="540"/>
      <c r="AV124" s="499"/>
      <c r="AW124" s="474"/>
      <c r="AX124" s="499"/>
      <c r="AY124" s="509"/>
      <c r="AZ124" s="474"/>
      <c r="BA124" s="474"/>
      <c r="BB124" s="474"/>
      <c r="BC124" s="474"/>
      <c r="BD124" s="474"/>
      <c r="BE124" s="474"/>
      <c r="BF124" s="474"/>
      <c r="BG124" s="474"/>
      <c r="BH124" s="474"/>
      <c r="BI124" s="474"/>
      <c r="BJ124" s="474"/>
      <c r="BK124" s="474"/>
      <c r="BL124" s="474"/>
      <c r="BM124" s="474"/>
      <c r="BN124" s="474"/>
      <c r="BO124" s="474"/>
    </row>
    <row r="125" spans="1:67" s="487" customFormat="1" ht="23.25" x14ac:dyDescent="0.25">
      <c r="A125" s="500" t="s">
        <v>233</v>
      </c>
      <c r="B125" s="586" t="s">
        <v>814</v>
      </c>
      <c r="C125" s="1377" t="s">
        <v>815</v>
      </c>
      <c r="D125" s="1377"/>
      <c r="E125" s="1377"/>
      <c r="F125" s="1377"/>
      <c r="G125" s="1377"/>
      <c r="H125" s="501" t="s">
        <v>816</v>
      </c>
      <c r="I125" s="502">
        <v>1.1000000000000001</v>
      </c>
      <c r="J125" s="503">
        <v>1</v>
      </c>
      <c r="K125" s="504">
        <v>1.1000000000000001</v>
      </c>
      <c r="L125" s="505"/>
      <c r="M125" s="502"/>
      <c r="N125" s="505"/>
      <c r="O125" s="502"/>
      <c r="P125" s="506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 s="474"/>
      <c r="AC125" s="474"/>
      <c r="AD125" s="474"/>
      <c r="AE125" s="474"/>
      <c r="AF125" s="474"/>
      <c r="AG125" s="474"/>
      <c r="AH125" s="474"/>
      <c r="AI125" s="474"/>
      <c r="AJ125" s="474"/>
      <c r="AK125" s="474"/>
      <c r="AL125" s="474"/>
      <c r="AM125" s="474"/>
      <c r="AN125" s="499"/>
      <c r="AO125" s="499"/>
      <c r="AP125" s="499" t="s">
        <v>815</v>
      </c>
      <c r="AQ125" s="509"/>
      <c r="AR125" s="474"/>
      <c r="AS125" s="474"/>
      <c r="AT125" s="474"/>
      <c r="AU125" s="540"/>
      <c r="AV125" s="499"/>
      <c r="AW125" s="474"/>
      <c r="AX125" s="499"/>
      <c r="AY125" s="509"/>
      <c r="AZ125" s="474"/>
      <c r="BA125" s="474"/>
      <c r="BB125" s="474"/>
      <c r="BC125" s="474"/>
      <c r="BD125" s="474"/>
      <c r="BE125" s="474"/>
      <c r="BF125" s="474"/>
      <c r="BG125" s="474"/>
      <c r="BH125" s="474"/>
      <c r="BI125" s="474"/>
      <c r="BJ125" s="474"/>
      <c r="BK125" s="474"/>
      <c r="BL125" s="474"/>
      <c r="BM125" s="474"/>
      <c r="BN125" s="474"/>
      <c r="BO125" s="474"/>
    </row>
    <row r="126" spans="1:67" s="487" customFormat="1" ht="22.5" x14ac:dyDescent="0.25">
      <c r="A126" s="507"/>
      <c r="B126" s="508" t="s">
        <v>817</v>
      </c>
      <c r="C126" s="1340" t="s">
        <v>818</v>
      </c>
      <c r="D126" s="1340"/>
      <c r="E126" s="1340"/>
      <c r="F126" s="1340"/>
      <c r="G126" s="1340"/>
      <c r="H126" s="1340"/>
      <c r="I126" s="1340"/>
      <c r="J126" s="1340"/>
      <c r="K126" s="1340"/>
      <c r="L126" s="1340"/>
      <c r="M126" s="1340"/>
      <c r="N126" s="1340"/>
      <c r="O126" s="1340"/>
      <c r="P126" s="1341"/>
      <c r="Q126" s="472"/>
      <c r="R126" s="472"/>
      <c r="S126" s="472"/>
      <c r="T126" s="472"/>
      <c r="U126" s="472"/>
      <c r="V126" s="472"/>
      <c r="W126" s="472"/>
      <c r="X126" s="472"/>
      <c r="Y126" s="472"/>
      <c r="Z126" s="472"/>
      <c r="AA126" s="472"/>
      <c r="AB126" s="474"/>
      <c r="AC126" s="474"/>
      <c r="AD126" s="474"/>
      <c r="AE126" s="474"/>
      <c r="AF126" s="474"/>
      <c r="AG126" s="474"/>
      <c r="AH126" s="474"/>
      <c r="AI126" s="474"/>
      <c r="AJ126" s="474"/>
      <c r="AK126" s="474"/>
      <c r="AL126" s="474"/>
      <c r="AM126" s="474"/>
      <c r="AN126" s="499"/>
      <c r="AO126" s="499"/>
      <c r="AP126" s="499"/>
      <c r="AQ126" s="509" t="s">
        <v>818</v>
      </c>
      <c r="AR126" s="474"/>
      <c r="AS126" s="474"/>
      <c r="AT126" s="474"/>
      <c r="AU126" s="540"/>
      <c r="AV126" s="499"/>
      <c r="AW126" s="474"/>
      <c r="AX126" s="499"/>
      <c r="AY126" s="509"/>
      <c r="AZ126" s="474"/>
      <c r="BA126" s="474"/>
      <c r="BB126" s="474"/>
      <c r="BC126" s="474"/>
      <c r="BD126" s="474"/>
      <c r="BE126" s="474"/>
      <c r="BF126" s="474"/>
      <c r="BG126" s="474"/>
      <c r="BH126" s="474"/>
      <c r="BI126" s="474"/>
      <c r="BJ126" s="474"/>
      <c r="BK126" s="474"/>
      <c r="BL126" s="474"/>
      <c r="BM126" s="474"/>
      <c r="BN126" s="474"/>
      <c r="BO126" s="474"/>
    </row>
    <row r="127" spans="1:67" s="487" customFormat="1" ht="33.75" x14ac:dyDescent="0.25">
      <c r="A127" s="507"/>
      <c r="B127" s="508" t="s">
        <v>819</v>
      </c>
      <c r="C127" s="1340" t="s">
        <v>820</v>
      </c>
      <c r="D127" s="1340"/>
      <c r="E127" s="1340"/>
      <c r="F127" s="1340"/>
      <c r="G127" s="1340"/>
      <c r="H127" s="1340"/>
      <c r="I127" s="1340"/>
      <c r="J127" s="1340"/>
      <c r="K127" s="1340"/>
      <c r="L127" s="1340"/>
      <c r="M127" s="1340"/>
      <c r="N127" s="1340"/>
      <c r="O127" s="1340"/>
      <c r="P127" s="1341"/>
      <c r="Q127" s="472"/>
      <c r="R127" s="472"/>
      <c r="S127" s="472"/>
      <c r="T127" s="472"/>
      <c r="U127" s="472"/>
      <c r="V127" s="472"/>
      <c r="W127" s="472"/>
      <c r="X127" s="472"/>
      <c r="Y127" s="472"/>
      <c r="Z127" s="472"/>
      <c r="AA127" s="472"/>
      <c r="AB127" s="474"/>
      <c r="AC127" s="474"/>
      <c r="AD127" s="474"/>
      <c r="AE127" s="474"/>
      <c r="AF127" s="474"/>
      <c r="AG127" s="474"/>
      <c r="AH127" s="474"/>
      <c r="AI127" s="474"/>
      <c r="AJ127" s="474"/>
      <c r="AK127" s="474"/>
      <c r="AL127" s="474"/>
      <c r="AM127" s="474"/>
      <c r="AN127" s="499"/>
      <c r="AO127" s="499"/>
      <c r="AP127" s="499"/>
      <c r="AQ127" s="509" t="s">
        <v>820</v>
      </c>
      <c r="AR127" s="474"/>
      <c r="AS127" s="474"/>
      <c r="AT127" s="474"/>
      <c r="AU127" s="540"/>
      <c r="AV127" s="499"/>
      <c r="AW127" s="474"/>
      <c r="AX127" s="499"/>
      <c r="AY127" s="509"/>
      <c r="AZ127" s="474"/>
      <c r="BA127" s="474"/>
      <c r="BB127" s="474"/>
      <c r="BC127" s="474"/>
      <c r="BD127" s="474"/>
      <c r="BE127" s="474"/>
      <c r="BF127" s="474"/>
      <c r="BG127" s="474"/>
      <c r="BH127" s="474"/>
      <c r="BI127" s="474"/>
      <c r="BJ127" s="474"/>
      <c r="BK127" s="474"/>
      <c r="BL127" s="474"/>
      <c r="BM127" s="474"/>
      <c r="BN127" s="474"/>
      <c r="BO127" s="474"/>
    </row>
    <row r="128" spans="1:67" s="487" customFormat="1" ht="15" x14ac:dyDescent="0.25">
      <c r="A128" s="510"/>
      <c r="B128" s="511" t="s">
        <v>190</v>
      </c>
      <c r="C128" s="1328" t="s">
        <v>821</v>
      </c>
      <c r="D128" s="1328"/>
      <c r="E128" s="1328"/>
      <c r="F128" s="1328"/>
      <c r="G128" s="1328"/>
      <c r="H128" s="512" t="s">
        <v>822</v>
      </c>
      <c r="I128" s="513"/>
      <c r="J128" s="513"/>
      <c r="K128" s="522">
        <v>37.318049999999999</v>
      </c>
      <c r="L128" s="515"/>
      <c r="M128" s="513"/>
      <c r="N128" s="515"/>
      <c r="O128" s="513"/>
      <c r="P128" s="516">
        <v>9677.32</v>
      </c>
      <c r="Q128" s="472"/>
      <c r="R128" s="472"/>
      <c r="S128" s="472"/>
      <c r="T128" s="472"/>
      <c r="U128" s="472"/>
      <c r="V128" s="472"/>
      <c r="W128" s="472"/>
      <c r="X128" s="472"/>
      <c r="Y128" s="472"/>
      <c r="Z128" s="472"/>
      <c r="AA128" s="472"/>
      <c r="AB128" s="474"/>
      <c r="AC128" s="474"/>
      <c r="AD128" s="474"/>
      <c r="AE128" s="474"/>
      <c r="AF128" s="474"/>
      <c r="AG128" s="474"/>
      <c r="AH128" s="474"/>
      <c r="AI128" s="474"/>
      <c r="AJ128" s="474"/>
      <c r="AK128" s="474"/>
      <c r="AL128" s="474"/>
      <c r="AM128" s="474"/>
      <c r="AN128" s="499"/>
      <c r="AO128" s="499"/>
      <c r="AP128" s="499"/>
      <c r="AQ128" s="509"/>
      <c r="AR128" s="474" t="s">
        <v>821</v>
      </c>
      <c r="AS128" s="474"/>
      <c r="AT128" s="474"/>
      <c r="AU128" s="540"/>
      <c r="AV128" s="499"/>
      <c r="AW128" s="474"/>
      <c r="AX128" s="499"/>
      <c r="AY128" s="509"/>
      <c r="AZ128" s="474"/>
      <c r="BA128" s="474"/>
      <c r="BB128" s="474"/>
      <c r="BC128" s="474"/>
      <c r="BD128" s="474"/>
      <c r="BE128" s="474"/>
      <c r="BF128" s="474"/>
      <c r="BG128" s="474"/>
      <c r="BH128" s="474"/>
      <c r="BI128" s="474"/>
      <c r="BJ128" s="474"/>
      <c r="BK128" s="474"/>
      <c r="BL128" s="474"/>
      <c r="BM128" s="474"/>
      <c r="BN128" s="474"/>
      <c r="BO128" s="474"/>
    </row>
    <row r="129" spans="1:67" s="487" customFormat="1" ht="22.5" x14ac:dyDescent="0.25">
      <c r="A129" s="517"/>
      <c r="B129" s="511" t="s">
        <v>823</v>
      </c>
      <c r="C129" s="1328" t="s">
        <v>824</v>
      </c>
      <c r="D129" s="1328"/>
      <c r="E129" s="1328"/>
      <c r="F129" s="1328"/>
      <c r="G129" s="1328"/>
      <c r="H129" s="512" t="s">
        <v>822</v>
      </c>
      <c r="I129" s="518">
        <v>35.9</v>
      </c>
      <c r="J129" s="513" t="s">
        <v>825</v>
      </c>
      <c r="K129" s="522">
        <v>37.318049999999999</v>
      </c>
      <c r="L129" s="519"/>
      <c r="M129" s="582"/>
      <c r="N129" s="520">
        <v>259.32</v>
      </c>
      <c r="O129" s="513"/>
      <c r="P129" s="516">
        <v>9677.32</v>
      </c>
      <c r="Q129" s="521"/>
      <c r="R129" s="521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4"/>
      <c r="AC129" s="474"/>
      <c r="AD129" s="474"/>
      <c r="AE129" s="474"/>
      <c r="AF129" s="474"/>
      <c r="AG129" s="474"/>
      <c r="AH129" s="474"/>
      <c r="AI129" s="474"/>
      <c r="AJ129" s="474"/>
      <c r="AK129" s="474"/>
      <c r="AL129" s="474"/>
      <c r="AM129" s="474"/>
      <c r="AN129" s="499"/>
      <c r="AO129" s="499"/>
      <c r="AP129" s="499"/>
      <c r="AQ129" s="509"/>
      <c r="AR129" s="474"/>
      <c r="AS129" s="474" t="s">
        <v>824</v>
      </c>
      <c r="AT129" s="474"/>
      <c r="AU129" s="540"/>
      <c r="AV129" s="499"/>
      <c r="AW129" s="474"/>
      <c r="AX129" s="499"/>
      <c r="AY129" s="509"/>
      <c r="AZ129" s="474"/>
      <c r="BA129" s="474"/>
      <c r="BB129" s="474"/>
      <c r="BC129" s="474"/>
      <c r="BD129" s="474"/>
      <c r="BE129" s="474"/>
      <c r="BF129" s="474"/>
      <c r="BG129" s="474"/>
      <c r="BH129" s="474"/>
      <c r="BI129" s="474"/>
      <c r="BJ129" s="474"/>
      <c r="BK129" s="474"/>
      <c r="BL129" s="474"/>
      <c r="BM129" s="474"/>
      <c r="BN129" s="474"/>
      <c r="BO129" s="474"/>
    </row>
    <row r="130" spans="1:67" s="487" customFormat="1" ht="15" x14ac:dyDescent="0.25">
      <c r="A130" s="510"/>
      <c r="B130" s="511" t="s">
        <v>651</v>
      </c>
      <c r="C130" s="1328" t="s">
        <v>712</v>
      </c>
      <c r="D130" s="1328"/>
      <c r="E130" s="1328"/>
      <c r="F130" s="1328"/>
      <c r="G130" s="1328"/>
      <c r="H130" s="512"/>
      <c r="I130" s="513"/>
      <c r="J130" s="513"/>
      <c r="K130" s="513"/>
      <c r="L130" s="515"/>
      <c r="M130" s="513"/>
      <c r="N130" s="515"/>
      <c r="O130" s="513"/>
      <c r="P130" s="516">
        <v>6529.71</v>
      </c>
      <c r="Q130" s="472"/>
      <c r="R130" s="472"/>
      <c r="S130" s="472"/>
      <c r="T130" s="472"/>
      <c r="U130" s="472"/>
      <c r="V130" s="472"/>
      <c r="W130" s="472"/>
      <c r="X130" s="472"/>
      <c r="Y130" s="472"/>
      <c r="Z130" s="472"/>
      <c r="AA130" s="472"/>
      <c r="AB130" s="474"/>
      <c r="AC130" s="474"/>
      <c r="AD130" s="474"/>
      <c r="AE130" s="474"/>
      <c r="AF130" s="474"/>
      <c r="AG130" s="474"/>
      <c r="AH130" s="474"/>
      <c r="AI130" s="474"/>
      <c r="AJ130" s="474"/>
      <c r="AK130" s="474"/>
      <c r="AL130" s="474"/>
      <c r="AM130" s="474"/>
      <c r="AN130" s="499"/>
      <c r="AO130" s="499"/>
      <c r="AP130" s="499"/>
      <c r="AQ130" s="509"/>
      <c r="AR130" s="474" t="s">
        <v>712</v>
      </c>
      <c r="AS130" s="474"/>
      <c r="AT130" s="474"/>
      <c r="AU130" s="540"/>
      <c r="AV130" s="499"/>
      <c r="AW130" s="474"/>
      <c r="AX130" s="499"/>
      <c r="AY130" s="509"/>
      <c r="AZ130" s="474"/>
      <c r="BA130" s="474"/>
      <c r="BB130" s="474"/>
      <c r="BC130" s="474"/>
      <c r="BD130" s="474"/>
      <c r="BE130" s="474"/>
      <c r="BF130" s="474"/>
      <c r="BG130" s="474"/>
      <c r="BH130" s="474"/>
      <c r="BI130" s="474"/>
      <c r="BJ130" s="474"/>
      <c r="BK130" s="474"/>
      <c r="BL130" s="474"/>
      <c r="BM130" s="474"/>
      <c r="BN130" s="474"/>
      <c r="BO130" s="474"/>
    </row>
    <row r="131" spans="1:67" s="487" customFormat="1" ht="15" x14ac:dyDescent="0.25">
      <c r="A131" s="510"/>
      <c r="B131" s="511"/>
      <c r="C131" s="1328" t="s">
        <v>826</v>
      </c>
      <c r="D131" s="1328"/>
      <c r="E131" s="1328"/>
      <c r="F131" s="1328"/>
      <c r="G131" s="1328"/>
      <c r="H131" s="512" t="s">
        <v>822</v>
      </c>
      <c r="I131" s="513"/>
      <c r="J131" s="513"/>
      <c r="K131" s="522">
        <v>4.5945900000000002</v>
      </c>
      <c r="L131" s="515"/>
      <c r="M131" s="513"/>
      <c r="N131" s="515"/>
      <c r="O131" s="513"/>
      <c r="P131" s="516">
        <v>1657.06</v>
      </c>
      <c r="Q131" s="472"/>
      <c r="R131" s="472"/>
      <c r="S131" s="472"/>
      <c r="T131" s="472"/>
      <c r="U131" s="472"/>
      <c r="V131" s="472"/>
      <c r="W131" s="472"/>
      <c r="X131" s="472"/>
      <c r="Y131" s="472"/>
      <c r="Z131" s="472"/>
      <c r="AA131" s="472"/>
      <c r="AB131" s="474"/>
      <c r="AC131" s="474"/>
      <c r="AD131" s="474"/>
      <c r="AE131" s="474"/>
      <c r="AF131" s="474"/>
      <c r="AG131" s="474"/>
      <c r="AH131" s="474"/>
      <c r="AI131" s="474"/>
      <c r="AJ131" s="474"/>
      <c r="AK131" s="474"/>
      <c r="AL131" s="474"/>
      <c r="AM131" s="474"/>
      <c r="AN131" s="499"/>
      <c r="AO131" s="499"/>
      <c r="AP131" s="499"/>
      <c r="AQ131" s="509"/>
      <c r="AR131" s="474" t="s">
        <v>826</v>
      </c>
      <c r="AS131" s="474"/>
      <c r="AT131" s="474"/>
      <c r="AU131" s="540"/>
      <c r="AV131" s="499"/>
      <c r="AW131" s="474"/>
      <c r="AX131" s="499"/>
      <c r="AY131" s="509"/>
      <c r="AZ131" s="474"/>
      <c r="BA131" s="474"/>
      <c r="BB131" s="474"/>
      <c r="BC131" s="474"/>
      <c r="BD131" s="474"/>
      <c r="BE131" s="474"/>
      <c r="BF131" s="474"/>
      <c r="BG131" s="474"/>
      <c r="BH131" s="474"/>
      <c r="BI131" s="474"/>
      <c r="BJ131" s="474"/>
      <c r="BK131" s="474"/>
      <c r="BL131" s="474"/>
      <c r="BM131" s="474"/>
      <c r="BN131" s="474"/>
      <c r="BO131" s="474"/>
    </row>
    <row r="132" spans="1:67" s="487" customFormat="1" ht="22.5" x14ac:dyDescent="0.25">
      <c r="A132" s="517"/>
      <c r="B132" s="511" t="s">
        <v>827</v>
      </c>
      <c r="C132" s="1328" t="s">
        <v>828</v>
      </c>
      <c r="D132" s="1328"/>
      <c r="E132" s="1328"/>
      <c r="F132" s="1328"/>
      <c r="G132" s="1328"/>
      <c r="H132" s="512" t="s">
        <v>829</v>
      </c>
      <c r="I132" s="518">
        <v>0.1</v>
      </c>
      <c r="J132" s="513" t="s">
        <v>825</v>
      </c>
      <c r="K132" s="522">
        <v>0.10395</v>
      </c>
      <c r="L132" s="523">
        <v>1803.79</v>
      </c>
      <c r="M132" s="524">
        <v>1.1399999999999999</v>
      </c>
      <c r="N132" s="520">
        <v>2056.3200000000002</v>
      </c>
      <c r="O132" s="513"/>
      <c r="P132" s="516">
        <v>213.75</v>
      </c>
      <c r="Q132" s="521"/>
      <c r="R132" s="521"/>
      <c r="S132" s="472"/>
      <c r="T132" s="472"/>
      <c r="U132" s="472"/>
      <c r="V132" s="472"/>
      <c r="W132" s="472"/>
      <c r="X132" s="472"/>
      <c r="Y132" s="472"/>
      <c r="Z132" s="472"/>
      <c r="AA132" s="472"/>
      <c r="AB132" s="474"/>
      <c r="AC132" s="474"/>
      <c r="AD132" s="474"/>
      <c r="AE132" s="474"/>
      <c r="AF132" s="474"/>
      <c r="AG132" s="474"/>
      <c r="AH132" s="474"/>
      <c r="AI132" s="474"/>
      <c r="AJ132" s="474"/>
      <c r="AK132" s="474"/>
      <c r="AL132" s="474"/>
      <c r="AM132" s="474"/>
      <c r="AN132" s="499"/>
      <c r="AO132" s="499"/>
      <c r="AP132" s="499"/>
      <c r="AQ132" s="509"/>
      <c r="AR132" s="474"/>
      <c r="AS132" s="474" t="s">
        <v>828</v>
      </c>
      <c r="AT132" s="474"/>
      <c r="AU132" s="540"/>
      <c r="AV132" s="499"/>
      <c r="AW132" s="474"/>
      <c r="AX132" s="499"/>
      <c r="AY132" s="509"/>
      <c r="AZ132" s="474"/>
      <c r="BA132" s="474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</row>
    <row r="133" spans="1:67" s="487" customFormat="1" ht="22.5" x14ac:dyDescent="0.25">
      <c r="A133" s="525"/>
      <c r="B133" s="511" t="s">
        <v>830</v>
      </c>
      <c r="C133" s="1328" t="s">
        <v>831</v>
      </c>
      <c r="D133" s="1328"/>
      <c r="E133" s="1328"/>
      <c r="F133" s="1328"/>
      <c r="G133" s="1328"/>
      <c r="H133" s="512" t="s">
        <v>822</v>
      </c>
      <c r="I133" s="518">
        <v>0.1</v>
      </c>
      <c r="J133" s="513" t="s">
        <v>825</v>
      </c>
      <c r="K133" s="522">
        <v>0.10395</v>
      </c>
      <c r="L133" s="515"/>
      <c r="M133" s="513"/>
      <c r="N133" s="526">
        <v>364.66</v>
      </c>
      <c r="O133" s="513"/>
      <c r="P133" s="530">
        <v>37.909999999999997</v>
      </c>
      <c r="Q133" s="472"/>
      <c r="R133" s="472"/>
      <c r="S133" s="472"/>
      <c r="T133" s="472"/>
      <c r="U133" s="472"/>
      <c r="V133" s="472"/>
      <c r="W133" s="472"/>
      <c r="X133" s="472"/>
      <c r="Y133" s="472"/>
      <c r="Z133" s="472"/>
      <c r="AA133" s="472"/>
      <c r="AB133" s="474"/>
      <c r="AC133" s="474"/>
      <c r="AD133" s="474"/>
      <c r="AE133" s="474"/>
      <c r="AF133" s="474"/>
      <c r="AG133" s="474"/>
      <c r="AH133" s="474"/>
      <c r="AI133" s="474"/>
      <c r="AJ133" s="474"/>
      <c r="AK133" s="474"/>
      <c r="AL133" s="474"/>
      <c r="AM133" s="474"/>
      <c r="AN133" s="499"/>
      <c r="AO133" s="499"/>
      <c r="AP133" s="499"/>
      <c r="AQ133" s="509"/>
      <c r="AR133" s="474"/>
      <c r="AS133" s="474"/>
      <c r="AT133" s="474" t="s">
        <v>831</v>
      </c>
      <c r="AU133" s="540"/>
      <c r="AV133" s="499"/>
      <c r="AW133" s="474"/>
      <c r="AX133" s="499"/>
      <c r="AY133" s="509"/>
      <c r="AZ133" s="474"/>
      <c r="BA133" s="474"/>
      <c r="BB133" s="474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</row>
    <row r="134" spans="1:67" s="487" customFormat="1" ht="22.5" x14ac:dyDescent="0.25">
      <c r="A134" s="517"/>
      <c r="B134" s="511" t="s">
        <v>832</v>
      </c>
      <c r="C134" s="1328" t="s">
        <v>833</v>
      </c>
      <c r="D134" s="1328"/>
      <c r="E134" s="1328"/>
      <c r="F134" s="1328"/>
      <c r="G134" s="1328"/>
      <c r="H134" s="512" t="s">
        <v>829</v>
      </c>
      <c r="I134" s="527">
        <v>4.13</v>
      </c>
      <c r="J134" s="513" t="s">
        <v>825</v>
      </c>
      <c r="K134" s="546">
        <v>4.2931350000000004</v>
      </c>
      <c r="L134" s="519"/>
      <c r="M134" s="582"/>
      <c r="N134" s="520">
        <v>1374.22</v>
      </c>
      <c r="O134" s="513"/>
      <c r="P134" s="516">
        <v>5899.71</v>
      </c>
      <c r="Q134" s="521"/>
      <c r="R134" s="521"/>
      <c r="S134" s="472"/>
      <c r="T134" s="472"/>
      <c r="U134" s="472"/>
      <c r="V134" s="472"/>
      <c r="W134" s="472"/>
      <c r="X134" s="472"/>
      <c r="Y134" s="472"/>
      <c r="Z134" s="472"/>
      <c r="AA134" s="472"/>
      <c r="AB134" s="474"/>
      <c r="AC134" s="474"/>
      <c r="AD134" s="474"/>
      <c r="AE134" s="474"/>
      <c r="AF134" s="474"/>
      <c r="AG134" s="474"/>
      <c r="AH134" s="474"/>
      <c r="AI134" s="474"/>
      <c r="AJ134" s="474"/>
      <c r="AK134" s="474"/>
      <c r="AL134" s="474"/>
      <c r="AM134" s="474"/>
      <c r="AN134" s="499"/>
      <c r="AO134" s="499"/>
      <c r="AP134" s="499"/>
      <c r="AQ134" s="509"/>
      <c r="AR134" s="474"/>
      <c r="AS134" s="474" t="s">
        <v>833</v>
      </c>
      <c r="AT134" s="474"/>
      <c r="AU134" s="540"/>
      <c r="AV134" s="499"/>
      <c r="AW134" s="474"/>
      <c r="AX134" s="499"/>
      <c r="AY134" s="509"/>
      <c r="AZ134" s="474"/>
      <c r="BA134" s="474"/>
      <c r="BB134" s="474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</row>
    <row r="135" spans="1:67" s="487" customFormat="1" ht="22.5" x14ac:dyDescent="0.25">
      <c r="A135" s="525"/>
      <c r="B135" s="511" t="s">
        <v>830</v>
      </c>
      <c r="C135" s="1328" t="s">
        <v>831</v>
      </c>
      <c r="D135" s="1328"/>
      <c r="E135" s="1328"/>
      <c r="F135" s="1328"/>
      <c r="G135" s="1328"/>
      <c r="H135" s="512" t="s">
        <v>822</v>
      </c>
      <c r="I135" s="527">
        <v>4.13</v>
      </c>
      <c r="J135" s="513" t="s">
        <v>825</v>
      </c>
      <c r="K135" s="546">
        <v>4.2931350000000004</v>
      </c>
      <c r="L135" s="515"/>
      <c r="M135" s="513"/>
      <c r="N135" s="526">
        <v>364.66</v>
      </c>
      <c r="O135" s="513"/>
      <c r="P135" s="516">
        <v>1565.53</v>
      </c>
      <c r="Q135" s="472"/>
      <c r="R135" s="472"/>
      <c r="S135" s="472"/>
      <c r="T135" s="472"/>
      <c r="U135" s="472"/>
      <c r="V135" s="472"/>
      <c r="W135" s="472"/>
      <c r="X135" s="472"/>
      <c r="Y135" s="472"/>
      <c r="Z135" s="472"/>
      <c r="AA135" s="472"/>
      <c r="AB135" s="474"/>
      <c r="AC135" s="474"/>
      <c r="AD135" s="474"/>
      <c r="AE135" s="474"/>
      <c r="AF135" s="474"/>
      <c r="AG135" s="474"/>
      <c r="AH135" s="474"/>
      <c r="AI135" s="474"/>
      <c r="AJ135" s="474"/>
      <c r="AK135" s="474"/>
      <c r="AL135" s="474"/>
      <c r="AM135" s="474"/>
      <c r="AN135" s="499"/>
      <c r="AO135" s="499"/>
      <c r="AP135" s="499"/>
      <c r="AQ135" s="509"/>
      <c r="AR135" s="474"/>
      <c r="AS135" s="474"/>
      <c r="AT135" s="474" t="s">
        <v>831</v>
      </c>
      <c r="AU135" s="540"/>
      <c r="AV135" s="499"/>
      <c r="AW135" s="474"/>
      <c r="AX135" s="499"/>
      <c r="AY135" s="509"/>
      <c r="AZ135" s="474"/>
      <c r="BA135" s="474"/>
      <c r="BB135" s="474"/>
      <c r="BC135" s="474"/>
      <c r="BD135" s="474"/>
      <c r="BE135" s="474"/>
      <c r="BF135" s="474"/>
      <c r="BG135" s="474"/>
      <c r="BH135" s="474"/>
      <c r="BI135" s="474"/>
      <c r="BJ135" s="474"/>
      <c r="BK135" s="474"/>
      <c r="BL135" s="474"/>
      <c r="BM135" s="474"/>
      <c r="BN135" s="474"/>
      <c r="BO135" s="474"/>
    </row>
    <row r="136" spans="1:67" s="487" customFormat="1" ht="22.5" x14ac:dyDescent="0.25">
      <c r="A136" s="517"/>
      <c r="B136" s="511" t="s">
        <v>834</v>
      </c>
      <c r="C136" s="1328" t="s">
        <v>835</v>
      </c>
      <c r="D136" s="1328"/>
      <c r="E136" s="1328"/>
      <c r="F136" s="1328"/>
      <c r="G136" s="1328"/>
      <c r="H136" s="512" t="s">
        <v>829</v>
      </c>
      <c r="I136" s="527">
        <v>3.17</v>
      </c>
      <c r="J136" s="513" t="s">
        <v>825</v>
      </c>
      <c r="K136" s="546">
        <v>3.2952149999999998</v>
      </c>
      <c r="L136" s="528">
        <v>1.75</v>
      </c>
      <c r="M136" s="524">
        <v>1.26</v>
      </c>
      <c r="N136" s="520">
        <v>2.21</v>
      </c>
      <c r="O136" s="513"/>
      <c r="P136" s="516">
        <v>7.28</v>
      </c>
      <c r="Q136" s="521"/>
      <c r="R136" s="521"/>
      <c r="S136" s="472"/>
      <c r="T136" s="472"/>
      <c r="U136" s="472"/>
      <c r="V136" s="472"/>
      <c r="W136" s="472"/>
      <c r="X136" s="472"/>
      <c r="Y136" s="472"/>
      <c r="Z136" s="472"/>
      <c r="AA136" s="472"/>
      <c r="AB136" s="474"/>
      <c r="AC136" s="474"/>
      <c r="AD136" s="474"/>
      <c r="AE136" s="474"/>
      <c r="AF136" s="474"/>
      <c r="AG136" s="474"/>
      <c r="AH136" s="474"/>
      <c r="AI136" s="474"/>
      <c r="AJ136" s="474"/>
      <c r="AK136" s="474"/>
      <c r="AL136" s="474"/>
      <c r="AM136" s="474"/>
      <c r="AN136" s="499"/>
      <c r="AO136" s="499"/>
      <c r="AP136" s="499"/>
      <c r="AQ136" s="509"/>
      <c r="AR136" s="474"/>
      <c r="AS136" s="474" t="s">
        <v>835</v>
      </c>
      <c r="AT136" s="474"/>
      <c r="AU136" s="540"/>
      <c r="AV136" s="499"/>
      <c r="AW136" s="474"/>
      <c r="AX136" s="499"/>
      <c r="AY136" s="509"/>
      <c r="AZ136" s="474"/>
      <c r="BA136" s="474"/>
      <c r="BB136" s="474"/>
      <c r="BC136" s="474"/>
      <c r="BD136" s="474"/>
      <c r="BE136" s="474"/>
      <c r="BF136" s="474"/>
      <c r="BG136" s="474"/>
      <c r="BH136" s="474"/>
      <c r="BI136" s="474"/>
      <c r="BJ136" s="474"/>
      <c r="BK136" s="474"/>
      <c r="BL136" s="474"/>
      <c r="BM136" s="474"/>
      <c r="BN136" s="474"/>
      <c r="BO136" s="474"/>
    </row>
    <row r="137" spans="1:67" s="487" customFormat="1" ht="22.5" x14ac:dyDescent="0.25">
      <c r="A137" s="517"/>
      <c r="B137" s="511" t="s">
        <v>836</v>
      </c>
      <c r="C137" s="1328" t="s">
        <v>837</v>
      </c>
      <c r="D137" s="1328"/>
      <c r="E137" s="1328"/>
      <c r="F137" s="1328"/>
      <c r="G137" s="1328"/>
      <c r="H137" s="512" t="s">
        <v>829</v>
      </c>
      <c r="I137" s="527">
        <v>0.19</v>
      </c>
      <c r="J137" s="513" t="s">
        <v>825</v>
      </c>
      <c r="K137" s="546">
        <v>0.19750499999999999</v>
      </c>
      <c r="L137" s="519"/>
      <c r="M137" s="582"/>
      <c r="N137" s="520">
        <v>535.19000000000005</v>
      </c>
      <c r="O137" s="513"/>
      <c r="P137" s="516">
        <v>105.7</v>
      </c>
      <c r="Q137" s="521"/>
      <c r="R137" s="521"/>
      <c r="S137" s="472"/>
      <c r="T137" s="472"/>
      <c r="U137" s="472"/>
      <c r="V137" s="472"/>
      <c r="W137" s="472"/>
      <c r="X137" s="472"/>
      <c r="Y137" s="472"/>
      <c r="Z137" s="472"/>
      <c r="AA137" s="472"/>
      <c r="AB137" s="474"/>
      <c r="AC137" s="474"/>
      <c r="AD137" s="474"/>
      <c r="AE137" s="474"/>
      <c r="AF137" s="474"/>
      <c r="AG137" s="474"/>
      <c r="AH137" s="474"/>
      <c r="AI137" s="474"/>
      <c r="AJ137" s="474"/>
      <c r="AK137" s="474"/>
      <c r="AL137" s="474"/>
      <c r="AM137" s="474"/>
      <c r="AN137" s="499"/>
      <c r="AO137" s="499"/>
      <c r="AP137" s="499"/>
      <c r="AQ137" s="509"/>
      <c r="AR137" s="474"/>
      <c r="AS137" s="474" t="s">
        <v>837</v>
      </c>
      <c r="AT137" s="474"/>
      <c r="AU137" s="540"/>
      <c r="AV137" s="499"/>
      <c r="AW137" s="474"/>
      <c r="AX137" s="499"/>
      <c r="AY137" s="509"/>
      <c r="AZ137" s="474"/>
      <c r="BA137" s="474"/>
      <c r="BB137" s="474"/>
      <c r="BC137" s="474"/>
      <c r="BD137" s="474"/>
      <c r="BE137" s="474"/>
      <c r="BF137" s="474"/>
      <c r="BG137" s="474"/>
      <c r="BH137" s="474"/>
      <c r="BI137" s="474"/>
      <c r="BJ137" s="474"/>
      <c r="BK137" s="474"/>
      <c r="BL137" s="474"/>
      <c r="BM137" s="474"/>
      <c r="BN137" s="474"/>
      <c r="BO137" s="474"/>
    </row>
    <row r="138" spans="1:67" s="487" customFormat="1" ht="22.5" x14ac:dyDescent="0.25">
      <c r="A138" s="525"/>
      <c r="B138" s="511" t="s">
        <v>838</v>
      </c>
      <c r="C138" s="1328" t="s">
        <v>839</v>
      </c>
      <c r="D138" s="1328"/>
      <c r="E138" s="1328"/>
      <c r="F138" s="1328"/>
      <c r="G138" s="1328"/>
      <c r="H138" s="512" t="s">
        <v>822</v>
      </c>
      <c r="I138" s="527">
        <v>0.19</v>
      </c>
      <c r="J138" s="513" t="s">
        <v>825</v>
      </c>
      <c r="K138" s="546">
        <v>0.19750499999999999</v>
      </c>
      <c r="L138" s="515"/>
      <c r="M138" s="513"/>
      <c r="N138" s="526">
        <v>271.47000000000003</v>
      </c>
      <c r="O138" s="513"/>
      <c r="P138" s="530">
        <v>53.62</v>
      </c>
      <c r="Q138" s="472"/>
      <c r="R138" s="472"/>
      <c r="S138" s="472"/>
      <c r="T138" s="472"/>
      <c r="U138" s="472"/>
      <c r="V138" s="472"/>
      <c r="W138" s="472"/>
      <c r="X138" s="472"/>
      <c r="Y138" s="472"/>
      <c r="Z138" s="472"/>
      <c r="AA138" s="472"/>
      <c r="AB138" s="474"/>
      <c r="AC138" s="474"/>
      <c r="AD138" s="474"/>
      <c r="AE138" s="474"/>
      <c r="AF138" s="474"/>
      <c r="AG138" s="474"/>
      <c r="AH138" s="474"/>
      <c r="AI138" s="474"/>
      <c r="AJ138" s="474"/>
      <c r="AK138" s="474"/>
      <c r="AL138" s="474"/>
      <c r="AM138" s="474"/>
      <c r="AN138" s="499"/>
      <c r="AO138" s="499"/>
      <c r="AP138" s="499"/>
      <c r="AQ138" s="509"/>
      <c r="AR138" s="474"/>
      <c r="AS138" s="474"/>
      <c r="AT138" s="474" t="s">
        <v>839</v>
      </c>
      <c r="AU138" s="540"/>
      <c r="AV138" s="499"/>
      <c r="AW138" s="474"/>
      <c r="AX138" s="499"/>
      <c r="AY138" s="509"/>
      <c r="AZ138" s="474"/>
      <c r="BA138" s="474"/>
      <c r="BB138" s="474"/>
      <c r="BC138" s="474"/>
      <c r="BD138" s="474"/>
      <c r="BE138" s="474"/>
      <c r="BF138" s="474"/>
      <c r="BG138" s="474"/>
      <c r="BH138" s="474"/>
      <c r="BI138" s="474"/>
      <c r="BJ138" s="474"/>
      <c r="BK138" s="474"/>
      <c r="BL138" s="474"/>
      <c r="BM138" s="474"/>
      <c r="BN138" s="474"/>
      <c r="BO138" s="474"/>
    </row>
    <row r="139" spans="1:67" s="487" customFormat="1" ht="22.5" x14ac:dyDescent="0.25">
      <c r="A139" s="517"/>
      <c r="B139" s="511" t="s">
        <v>840</v>
      </c>
      <c r="C139" s="1328" t="s">
        <v>841</v>
      </c>
      <c r="D139" s="1328"/>
      <c r="E139" s="1328"/>
      <c r="F139" s="1328"/>
      <c r="G139" s="1328"/>
      <c r="H139" s="512" t="s">
        <v>829</v>
      </c>
      <c r="I139" s="527">
        <v>1.63</v>
      </c>
      <c r="J139" s="513" t="s">
        <v>825</v>
      </c>
      <c r="K139" s="546">
        <v>1.694385</v>
      </c>
      <c r="L139" s="528">
        <v>4.3499999999999996</v>
      </c>
      <c r="M139" s="524">
        <v>1.19</v>
      </c>
      <c r="N139" s="520">
        <v>5.18</v>
      </c>
      <c r="O139" s="513"/>
      <c r="P139" s="516">
        <v>8.7799999999999994</v>
      </c>
      <c r="Q139" s="521"/>
      <c r="R139" s="521"/>
      <c r="S139" s="472"/>
      <c r="T139" s="472"/>
      <c r="U139" s="472"/>
      <c r="V139" s="472"/>
      <c r="W139" s="472"/>
      <c r="X139" s="472"/>
      <c r="Y139" s="472"/>
      <c r="Z139" s="472"/>
      <c r="AA139" s="472"/>
      <c r="AB139" s="474"/>
      <c r="AC139" s="474"/>
      <c r="AD139" s="474"/>
      <c r="AE139" s="474"/>
      <c r="AF139" s="474"/>
      <c r="AG139" s="474"/>
      <c r="AH139" s="474"/>
      <c r="AI139" s="474"/>
      <c r="AJ139" s="474"/>
      <c r="AK139" s="474"/>
      <c r="AL139" s="474"/>
      <c r="AM139" s="474"/>
      <c r="AN139" s="499"/>
      <c r="AO139" s="499"/>
      <c r="AP139" s="499"/>
      <c r="AQ139" s="509"/>
      <c r="AR139" s="474"/>
      <c r="AS139" s="474" t="s">
        <v>841</v>
      </c>
      <c r="AT139" s="474"/>
      <c r="AU139" s="540"/>
      <c r="AV139" s="499"/>
      <c r="AW139" s="474"/>
      <c r="AX139" s="499"/>
      <c r="AY139" s="509"/>
      <c r="AZ139" s="474"/>
      <c r="BA139" s="474"/>
      <c r="BB139" s="474"/>
      <c r="BC139" s="474"/>
      <c r="BD139" s="474"/>
      <c r="BE139" s="474"/>
      <c r="BF139" s="474"/>
      <c r="BG139" s="474"/>
      <c r="BH139" s="474"/>
      <c r="BI139" s="474"/>
      <c r="BJ139" s="474"/>
      <c r="BK139" s="474"/>
      <c r="BL139" s="474"/>
      <c r="BM139" s="474"/>
      <c r="BN139" s="474"/>
      <c r="BO139" s="474"/>
    </row>
    <row r="140" spans="1:67" s="487" customFormat="1" ht="23.25" x14ac:dyDescent="0.25">
      <c r="A140" s="517"/>
      <c r="B140" s="511" t="s">
        <v>842</v>
      </c>
      <c r="C140" s="1328" t="s">
        <v>843</v>
      </c>
      <c r="D140" s="1328"/>
      <c r="E140" s="1328"/>
      <c r="F140" s="1328"/>
      <c r="G140" s="1328"/>
      <c r="H140" s="512" t="s">
        <v>829</v>
      </c>
      <c r="I140" s="527">
        <v>6.16</v>
      </c>
      <c r="J140" s="513" t="s">
        <v>825</v>
      </c>
      <c r="K140" s="522">
        <v>6.4033199999999999</v>
      </c>
      <c r="L140" s="528">
        <v>51.1</v>
      </c>
      <c r="M140" s="529">
        <v>0.9</v>
      </c>
      <c r="N140" s="520">
        <v>45.99</v>
      </c>
      <c r="O140" s="513"/>
      <c r="P140" s="516">
        <v>294.49</v>
      </c>
      <c r="Q140" s="521"/>
      <c r="R140" s="521"/>
      <c r="S140" s="472"/>
      <c r="T140" s="472"/>
      <c r="U140" s="472"/>
      <c r="V140" s="472"/>
      <c r="W140" s="472"/>
      <c r="X140" s="472"/>
      <c r="Y140" s="472"/>
      <c r="Z140" s="472"/>
      <c r="AA140" s="472"/>
      <c r="AB140" s="474"/>
      <c r="AC140" s="474"/>
      <c r="AD140" s="474"/>
      <c r="AE140" s="474"/>
      <c r="AF140" s="474"/>
      <c r="AG140" s="474"/>
      <c r="AH140" s="474"/>
      <c r="AI140" s="474"/>
      <c r="AJ140" s="474"/>
      <c r="AK140" s="474"/>
      <c r="AL140" s="474"/>
      <c r="AM140" s="474"/>
      <c r="AN140" s="499"/>
      <c r="AO140" s="499"/>
      <c r="AP140" s="499"/>
      <c r="AQ140" s="509"/>
      <c r="AR140" s="474"/>
      <c r="AS140" s="474" t="s">
        <v>843</v>
      </c>
      <c r="AT140" s="474"/>
      <c r="AU140" s="540"/>
      <c r="AV140" s="499"/>
      <c r="AW140" s="474"/>
      <c r="AX140" s="499"/>
      <c r="AY140" s="509"/>
      <c r="AZ140" s="474"/>
      <c r="BA140" s="474"/>
      <c r="BB140" s="474"/>
      <c r="BC140" s="474"/>
      <c r="BD140" s="474"/>
      <c r="BE140" s="474"/>
      <c r="BF140" s="474"/>
      <c r="BG140" s="474"/>
      <c r="BH140" s="474"/>
      <c r="BI140" s="474"/>
      <c r="BJ140" s="474"/>
      <c r="BK140" s="474"/>
      <c r="BL140" s="474"/>
      <c r="BM140" s="474"/>
      <c r="BN140" s="474"/>
      <c r="BO140" s="474"/>
    </row>
    <row r="141" spans="1:67" s="487" customFormat="1" ht="15" x14ac:dyDescent="0.25">
      <c r="A141" s="510"/>
      <c r="B141" s="511" t="s">
        <v>232</v>
      </c>
      <c r="C141" s="1328" t="s">
        <v>844</v>
      </c>
      <c r="D141" s="1328"/>
      <c r="E141" s="1328"/>
      <c r="F141" s="1328"/>
      <c r="G141" s="1328"/>
      <c r="H141" s="512"/>
      <c r="I141" s="513"/>
      <c r="J141" s="513"/>
      <c r="K141" s="513"/>
      <c r="L141" s="515"/>
      <c r="M141" s="513"/>
      <c r="N141" s="515"/>
      <c r="O141" s="513"/>
      <c r="P141" s="530">
        <v>0</v>
      </c>
      <c r="Q141" s="472"/>
      <c r="R141" s="472"/>
      <c r="S141" s="472"/>
      <c r="T141" s="472"/>
      <c r="U141" s="472"/>
      <c r="V141" s="472"/>
      <c r="W141" s="472"/>
      <c r="X141" s="472"/>
      <c r="Y141" s="472"/>
      <c r="Z141" s="472"/>
      <c r="AA141" s="472"/>
      <c r="AB141" s="474"/>
      <c r="AC141" s="474"/>
      <c r="AD141" s="474"/>
      <c r="AE141" s="474"/>
      <c r="AF141" s="474"/>
      <c r="AG141" s="474"/>
      <c r="AH141" s="474"/>
      <c r="AI141" s="474"/>
      <c r="AJ141" s="474"/>
      <c r="AK141" s="474"/>
      <c r="AL141" s="474"/>
      <c r="AM141" s="474"/>
      <c r="AN141" s="499"/>
      <c r="AO141" s="499"/>
      <c r="AP141" s="499"/>
      <c r="AQ141" s="509"/>
      <c r="AR141" s="474" t="s">
        <v>844</v>
      </c>
      <c r="AS141" s="474"/>
      <c r="AT141" s="474"/>
      <c r="AU141" s="540"/>
      <c r="AV141" s="499"/>
      <c r="AW141" s="474"/>
      <c r="AX141" s="499"/>
      <c r="AY141" s="509"/>
      <c r="AZ141" s="474"/>
      <c r="BA141" s="474"/>
      <c r="BB141" s="474"/>
      <c r="BC141" s="474"/>
      <c r="BD141" s="474"/>
      <c r="BE141" s="474"/>
      <c r="BF141" s="474"/>
      <c r="BG141" s="474"/>
      <c r="BH141" s="474"/>
      <c r="BI141" s="474"/>
      <c r="BJ141" s="474"/>
      <c r="BK141" s="474"/>
      <c r="BL141" s="474"/>
      <c r="BM141" s="474"/>
      <c r="BN141" s="474"/>
      <c r="BO141" s="474"/>
    </row>
    <row r="142" spans="1:67" s="487" customFormat="1" ht="15" x14ac:dyDescent="0.25">
      <c r="A142" s="517"/>
      <c r="B142" s="511" t="s">
        <v>845</v>
      </c>
      <c r="C142" s="1328" t="s">
        <v>846</v>
      </c>
      <c r="D142" s="1328"/>
      <c r="E142" s="1328"/>
      <c r="F142" s="1328"/>
      <c r="G142" s="1328"/>
      <c r="H142" s="512" t="s">
        <v>847</v>
      </c>
      <c r="I142" s="527">
        <v>1.37</v>
      </c>
      <c r="J142" s="531">
        <v>0</v>
      </c>
      <c r="K142" s="531">
        <v>0</v>
      </c>
      <c r="L142" s="519"/>
      <c r="M142" s="582"/>
      <c r="N142" s="520">
        <v>114.64</v>
      </c>
      <c r="O142" s="513"/>
      <c r="P142" s="516">
        <v>0</v>
      </c>
      <c r="Q142" s="521"/>
      <c r="R142" s="521"/>
      <c r="S142" s="472"/>
      <c r="T142" s="472"/>
      <c r="U142" s="472"/>
      <c r="V142" s="472"/>
      <c r="W142" s="472"/>
      <c r="X142" s="472"/>
      <c r="Y142" s="472"/>
      <c r="Z142" s="472"/>
      <c r="AA142" s="472"/>
      <c r="AB142" s="474"/>
      <c r="AC142" s="474"/>
      <c r="AD142" s="474"/>
      <c r="AE142" s="474"/>
      <c r="AF142" s="474"/>
      <c r="AG142" s="474"/>
      <c r="AH142" s="474"/>
      <c r="AI142" s="474"/>
      <c r="AJ142" s="474"/>
      <c r="AK142" s="474"/>
      <c r="AL142" s="474"/>
      <c r="AM142" s="474"/>
      <c r="AN142" s="499"/>
      <c r="AO142" s="499"/>
      <c r="AP142" s="499"/>
      <c r="AQ142" s="509"/>
      <c r="AR142" s="474"/>
      <c r="AS142" s="474" t="s">
        <v>846</v>
      </c>
      <c r="AT142" s="474"/>
      <c r="AU142" s="540"/>
      <c r="AV142" s="499"/>
      <c r="AW142" s="474"/>
      <c r="AX142" s="499"/>
      <c r="AY142" s="509"/>
      <c r="AZ142" s="474"/>
      <c r="BA142" s="474"/>
      <c r="BB142" s="474"/>
      <c r="BC142" s="474"/>
      <c r="BD142" s="474"/>
      <c r="BE142" s="474"/>
      <c r="BF142" s="474"/>
      <c r="BG142" s="474"/>
      <c r="BH142" s="474"/>
      <c r="BI142" s="474"/>
      <c r="BJ142" s="474"/>
      <c r="BK142" s="474"/>
      <c r="BL142" s="474"/>
      <c r="BM142" s="474"/>
      <c r="BN142" s="474"/>
      <c r="BO142" s="474"/>
    </row>
    <row r="143" spans="1:67" s="487" customFormat="1" ht="15" x14ac:dyDescent="0.25">
      <c r="A143" s="517"/>
      <c r="B143" s="511" t="s">
        <v>848</v>
      </c>
      <c r="C143" s="1328" t="s">
        <v>849</v>
      </c>
      <c r="D143" s="1328"/>
      <c r="E143" s="1328"/>
      <c r="F143" s="1328"/>
      <c r="G143" s="1328"/>
      <c r="H143" s="512" t="s">
        <v>850</v>
      </c>
      <c r="I143" s="527">
        <v>0.41</v>
      </c>
      <c r="J143" s="531">
        <v>0</v>
      </c>
      <c r="K143" s="531">
        <v>0</v>
      </c>
      <c r="L143" s="528">
        <v>41.38</v>
      </c>
      <c r="M143" s="529">
        <v>1.2</v>
      </c>
      <c r="N143" s="520">
        <v>49.66</v>
      </c>
      <c r="O143" s="513"/>
      <c r="P143" s="516">
        <v>0</v>
      </c>
      <c r="Q143" s="521"/>
      <c r="R143" s="521"/>
      <c r="S143" s="472"/>
      <c r="T143" s="472"/>
      <c r="U143" s="472"/>
      <c r="V143" s="472"/>
      <c r="W143" s="472"/>
      <c r="X143" s="472"/>
      <c r="Y143" s="472"/>
      <c r="Z143" s="472"/>
      <c r="AA143" s="472"/>
      <c r="AB143" s="474"/>
      <c r="AC143" s="474"/>
      <c r="AD143" s="474"/>
      <c r="AE143" s="474"/>
      <c r="AF143" s="474"/>
      <c r="AG143" s="474"/>
      <c r="AH143" s="474"/>
      <c r="AI143" s="474"/>
      <c r="AJ143" s="474"/>
      <c r="AK143" s="474"/>
      <c r="AL143" s="474"/>
      <c r="AM143" s="474"/>
      <c r="AN143" s="499"/>
      <c r="AO143" s="499"/>
      <c r="AP143" s="499"/>
      <c r="AQ143" s="509"/>
      <c r="AR143" s="474"/>
      <c r="AS143" s="474" t="s">
        <v>849</v>
      </c>
      <c r="AT143" s="474"/>
      <c r="AU143" s="540"/>
      <c r="AV143" s="499"/>
      <c r="AW143" s="474"/>
      <c r="AX143" s="499"/>
      <c r="AY143" s="509"/>
      <c r="AZ143" s="474"/>
      <c r="BA143" s="474"/>
      <c r="BB143" s="474"/>
      <c r="BC143" s="474"/>
      <c r="BD143" s="474"/>
      <c r="BE143" s="474"/>
      <c r="BF143" s="474"/>
      <c r="BG143" s="474"/>
      <c r="BH143" s="474"/>
      <c r="BI143" s="474"/>
      <c r="BJ143" s="474"/>
      <c r="BK143" s="474"/>
      <c r="BL143" s="474"/>
      <c r="BM143" s="474"/>
      <c r="BN143" s="474"/>
      <c r="BO143" s="474"/>
    </row>
    <row r="144" spans="1:67" s="487" customFormat="1" ht="15" x14ac:dyDescent="0.25">
      <c r="A144" s="517"/>
      <c r="B144" s="511" t="s">
        <v>851</v>
      </c>
      <c r="C144" s="1328" t="s">
        <v>852</v>
      </c>
      <c r="D144" s="1328"/>
      <c r="E144" s="1328"/>
      <c r="F144" s="1328"/>
      <c r="G144" s="1328"/>
      <c r="H144" s="512" t="s">
        <v>853</v>
      </c>
      <c r="I144" s="532">
        <v>3.2189999999999999</v>
      </c>
      <c r="J144" s="531">
        <v>0</v>
      </c>
      <c r="K144" s="531">
        <v>0</v>
      </c>
      <c r="L144" s="519"/>
      <c r="M144" s="582"/>
      <c r="N144" s="520">
        <v>6.17</v>
      </c>
      <c r="O144" s="513"/>
      <c r="P144" s="516">
        <v>0</v>
      </c>
      <c r="Q144" s="521"/>
      <c r="R144" s="521"/>
      <c r="S144" s="472"/>
      <c r="T144" s="472"/>
      <c r="U144" s="472"/>
      <c r="V144" s="472"/>
      <c r="W144" s="472"/>
      <c r="X144" s="472"/>
      <c r="Y144" s="472"/>
      <c r="Z144" s="472"/>
      <c r="AA144" s="472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  <c r="AM144" s="474"/>
      <c r="AN144" s="499"/>
      <c r="AO144" s="499"/>
      <c r="AP144" s="499"/>
      <c r="AQ144" s="509"/>
      <c r="AR144" s="474"/>
      <c r="AS144" s="474" t="s">
        <v>852</v>
      </c>
      <c r="AT144" s="474"/>
      <c r="AU144" s="540"/>
      <c r="AV144" s="499"/>
      <c r="AW144" s="474"/>
      <c r="AX144" s="499"/>
      <c r="AY144" s="509"/>
      <c r="AZ144" s="474"/>
      <c r="BA144" s="474"/>
      <c r="BB144" s="474"/>
      <c r="BC144" s="474"/>
      <c r="BD144" s="474"/>
      <c r="BE144" s="474"/>
      <c r="BF144" s="474"/>
      <c r="BG144" s="474"/>
      <c r="BH144" s="474"/>
      <c r="BI144" s="474"/>
      <c r="BJ144" s="474"/>
      <c r="BK144" s="474"/>
      <c r="BL144" s="474"/>
      <c r="BM144" s="474"/>
      <c r="BN144" s="474"/>
      <c r="BO144" s="474"/>
    </row>
    <row r="145" spans="1:67" s="487" customFormat="1" ht="23.25" x14ac:dyDescent="0.25">
      <c r="A145" s="517"/>
      <c r="B145" s="511" t="s">
        <v>854</v>
      </c>
      <c r="C145" s="1328" t="s">
        <v>855</v>
      </c>
      <c r="D145" s="1328"/>
      <c r="E145" s="1328"/>
      <c r="F145" s="1328"/>
      <c r="G145" s="1328"/>
      <c r="H145" s="512" t="s">
        <v>850</v>
      </c>
      <c r="I145" s="531">
        <v>4</v>
      </c>
      <c r="J145" s="531">
        <v>0</v>
      </c>
      <c r="K145" s="531">
        <v>0</v>
      </c>
      <c r="L145" s="528">
        <v>142.68</v>
      </c>
      <c r="M145" s="524">
        <v>1.05</v>
      </c>
      <c r="N145" s="520">
        <v>149.81</v>
      </c>
      <c r="O145" s="513"/>
      <c r="P145" s="516">
        <v>0</v>
      </c>
      <c r="Q145" s="521"/>
      <c r="R145" s="521"/>
      <c r="S145" s="472"/>
      <c r="T145" s="472"/>
      <c r="U145" s="472"/>
      <c r="V145" s="472"/>
      <c r="W145" s="472"/>
      <c r="X145" s="472"/>
      <c r="Y145" s="472"/>
      <c r="Z145" s="472"/>
      <c r="AA145" s="472"/>
      <c r="AB145" s="474"/>
      <c r="AC145" s="474"/>
      <c r="AD145" s="474"/>
      <c r="AE145" s="474"/>
      <c r="AF145" s="474"/>
      <c r="AG145" s="474"/>
      <c r="AH145" s="474"/>
      <c r="AI145" s="474"/>
      <c r="AJ145" s="474"/>
      <c r="AK145" s="474"/>
      <c r="AL145" s="474"/>
      <c r="AM145" s="474"/>
      <c r="AN145" s="499"/>
      <c r="AO145" s="499"/>
      <c r="AP145" s="499"/>
      <c r="AQ145" s="509"/>
      <c r="AR145" s="474"/>
      <c r="AS145" s="474" t="s">
        <v>855</v>
      </c>
      <c r="AT145" s="474"/>
      <c r="AU145" s="540"/>
      <c r="AV145" s="499"/>
      <c r="AW145" s="474"/>
      <c r="AX145" s="499"/>
      <c r="AY145" s="509"/>
      <c r="AZ145" s="474"/>
      <c r="BA145" s="474"/>
      <c r="BB145" s="474"/>
      <c r="BC145" s="474"/>
      <c r="BD145" s="474"/>
      <c r="BE145" s="474"/>
      <c r="BF145" s="474"/>
      <c r="BG145" s="474"/>
      <c r="BH145" s="474"/>
      <c r="BI145" s="474"/>
      <c r="BJ145" s="474"/>
      <c r="BK145" s="474"/>
      <c r="BL145" s="474"/>
      <c r="BM145" s="474"/>
      <c r="BN145" s="474"/>
      <c r="BO145" s="474"/>
    </row>
    <row r="146" spans="1:67" s="487" customFormat="1" ht="15" x14ac:dyDescent="0.25">
      <c r="A146" s="517"/>
      <c r="B146" s="511" t="s">
        <v>856</v>
      </c>
      <c r="C146" s="1328" t="s">
        <v>857</v>
      </c>
      <c r="D146" s="1328"/>
      <c r="E146" s="1328"/>
      <c r="F146" s="1328"/>
      <c r="G146" s="1328"/>
      <c r="H146" s="512" t="s">
        <v>816</v>
      </c>
      <c r="I146" s="522">
        <v>1.0000000000000001E-5</v>
      </c>
      <c r="J146" s="531">
        <v>0</v>
      </c>
      <c r="K146" s="531">
        <v>0</v>
      </c>
      <c r="L146" s="523">
        <v>70296.2</v>
      </c>
      <c r="M146" s="524">
        <v>1.17</v>
      </c>
      <c r="N146" s="520">
        <v>82246.55</v>
      </c>
      <c r="O146" s="513"/>
      <c r="P146" s="516">
        <v>0</v>
      </c>
      <c r="Q146" s="521"/>
      <c r="R146" s="521"/>
      <c r="S146" s="472"/>
      <c r="T146" s="472"/>
      <c r="U146" s="472"/>
      <c r="V146" s="472"/>
      <c r="W146" s="472"/>
      <c r="X146" s="472"/>
      <c r="Y146" s="472"/>
      <c r="Z146" s="472"/>
      <c r="AA146" s="472"/>
      <c r="AB146" s="474"/>
      <c r="AC146" s="474"/>
      <c r="AD146" s="474"/>
      <c r="AE146" s="474"/>
      <c r="AF146" s="474"/>
      <c r="AG146" s="474"/>
      <c r="AH146" s="474"/>
      <c r="AI146" s="474"/>
      <c r="AJ146" s="474"/>
      <c r="AK146" s="474"/>
      <c r="AL146" s="474"/>
      <c r="AM146" s="474"/>
      <c r="AN146" s="499"/>
      <c r="AO146" s="499"/>
      <c r="AP146" s="499"/>
      <c r="AQ146" s="509"/>
      <c r="AR146" s="474"/>
      <c r="AS146" s="474" t="s">
        <v>857</v>
      </c>
      <c r="AT146" s="474"/>
      <c r="AU146" s="540"/>
      <c r="AV146" s="499"/>
      <c r="AW146" s="474"/>
      <c r="AX146" s="499"/>
      <c r="AY146" s="509"/>
      <c r="AZ146" s="474"/>
      <c r="BA146" s="474"/>
      <c r="BB146" s="474"/>
      <c r="BC146" s="474"/>
      <c r="BD146" s="474"/>
      <c r="BE146" s="474"/>
      <c r="BF146" s="474"/>
      <c r="BG146" s="474"/>
      <c r="BH146" s="474"/>
      <c r="BI146" s="474"/>
      <c r="BJ146" s="474"/>
      <c r="BK146" s="474"/>
      <c r="BL146" s="474"/>
      <c r="BM146" s="474"/>
      <c r="BN146" s="474"/>
      <c r="BO146" s="474"/>
    </row>
    <row r="147" spans="1:67" s="487" customFormat="1" ht="15" x14ac:dyDescent="0.25">
      <c r="A147" s="517"/>
      <c r="B147" s="511" t="s">
        <v>858</v>
      </c>
      <c r="C147" s="1328" t="s">
        <v>859</v>
      </c>
      <c r="D147" s="1328"/>
      <c r="E147" s="1328"/>
      <c r="F147" s="1328"/>
      <c r="G147" s="1328"/>
      <c r="H147" s="512" t="s">
        <v>816</v>
      </c>
      <c r="I147" s="514">
        <v>1E-4</v>
      </c>
      <c r="J147" s="531">
        <v>0</v>
      </c>
      <c r="K147" s="531">
        <v>0</v>
      </c>
      <c r="L147" s="523">
        <v>231787.35</v>
      </c>
      <c r="M147" s="529">
        <v>1.9</v>
      </c>
      <c r="N147" s="520">
        <v>440395.97</v>
      </c>
      <c r="O147" s="513"/>
      <c r="P147" s="516">
        <v>0</v>
      </c>
      <c r="Q147" s="521"/>
      <c r="R147" s="521"/>
      <c r="S147" s="472"/>
      <c r="T147" s="472"/>
      <c r="U147" s="472"/>
      <c r="V147" s="472"/>
      <c r="W147" s="472"/>
      <c r="X147" s="472"/>
      <c r="Y147" s="472"/>
      <c r="Z147" s="472"/>
      <c r="AA147" s="472"/>
      <c r="AB147" s="474"/>
      <c r="AC147" s="474"/>
      <c r="AD147" s="474"/>
      <c r="AE147" s="474"/>
      <c r="AF147" s="474"/>
      <c r="AG147" s="474"/>
      <c r="AH147" s="474"/>
      <c r="AI147" s="474"/>
      <c r="AJ147" s="474"/>
      <c r="AK147" s="474"/>
      <c r="AL147" s="474"/>
      <c r="AM147" s="474"/>
      <c r="AN147" s="499"/>
      <c r="AO147" s="499"/>
      <c r="AP147" s="499"/>
      <c r="AQ147" s="509"/>
      <c r="AR147" s="474"/>
      <c r="AS147" s="474" t="s">
        <v>859</v>
      </c>
      <c r="AT147" s="474"/>
      <c r="AU147" s="540"/>
      <c r="AV147" s="499"/>
      <c r="AW147" s="474"/>
      <c r="AX147" s="499"/>
      <c r="AY147" s="509"/>
      <c r="AZ147" s="474"/>
      <c r="BA147" s="474"/>
      <c r="BB147" s="474"/>
      <c r="BC147" s="474"/>
      <c r="BD147" s="474"/>
      <c r="BE147" s="474"/>
      <c r="BF147" s="474"/>
      <c r="BG147" s="474"/>
      <c r="BH147" s="474"/>
      <c r="BI147" s="474"/>
      <c r="BJ147" s="474"/>
      <c r="BK147" s="474"/>
      <c r="BL147" s="474"/>
      <c r="BM147" s="474"/>
      <c r="BN147" s="474"/>
      <c r="BO147" s="474"/>
    </row>
    <row r="148" spans="1:67" s="487" customFormat="1" ht="23.25" x14ac:dyDescent="0.25">
      <c r="A148" s="517"/>
      <c r="B148" s="511" t="s">
        <v>860</v>
      </c>
      <c r="C148" s="1328" t="s">
        <v>861</v>
      </c>
      <c r="D148" s="1328"/>
      <c r="E148" s="1328"/>
      <c r="F148" s="1328"/>
      <c r="G148" s="1328"/>
      <c r="H148" s="512" t="s">
        <v>816</v>
      </c>
      <c r="I148" s="532">
        <v>1E-3</v>
      </c>
      <c r="J148" s="531">
        <v>0</v>
      </c>
      <c r="K148" s="531">
        <v>0</v>
      </c>
      <c r="L148" s="523">
        <v>105278.81</v>
      </c>
      <c r="M148" s="524">
        <v>1.1599999999999999</v>
      </c>
      <c r="N148" s="520">
        <v>122123.42</v>
      </c>
      <c r="O148" s="513"/>
      <c r="P148" s="516">
        <v>0</v>
      </c>
      <c r="Q148" s="521"/>
      <c r="R148" s="521"/>
      <c r="S148" s="472"/>
      <c r="T148" s="472"/>
      <c r="U148" s="472"/>
      <c r="V148" s="472"/>
      <c r="W148" s="472"/>
      <c r="X148" s="472"/>
      <c r="Y148" s="472"/>
      <c r="Z148" s="472"/>
      <c r="AA148" s="472"/>
      <c r="AB148" s="474"/>
      <c r="AC148" s="474"/>
      <c r="AD148" s="474"/>
      <c r="AE148" s="474"/>
      <c r="AF148" s="474"/>
      <c r="AG148" s="474"/>
      <c r="AH148" s="474"/>
      <c r="AI148" s="474"/>
      <c r="AJ148" s="474"/>
      <c r="AK148" s="474"/>
      <c r="AL148" s="474"/>
      <c r="AM148" s="474"/>
      <c r="AN148" s="499"/>
      <c r="AO148" s="499"/>
      <c r="AP148" s="499"/>
      <c r="AQ148" s="509"/>
      <c r="AR148" s="474"/>
      <c r="AS148" s="474" t="s">
        <v>861</v>
      </c>
      <c r="AT148" s="474"/>
      <c r="AU148" s="540"/>
      <c r="AV148" s="499"/>
      <c r="AW148" s="474"/>
      <c r="AX148" s="499"/>
      <c r="AY148" s="509"/>
      <c r="AZ148" s="474"/>
      <c r="BA148" s="474"/>
      <c r="BB148" s="474"/>
      <c r="BC148" s="474"/>
      <c r="BD148" s="474"/>
      <c r="BE148" s="474"/>
      <c r="BF148" s="474"/>
      <c r="BG148" s="474"/>
      <c r="BH148" s="474"/>
      <c r="BI148" s="474"/>
      <c r="BJ148" s="474"/>
      <c r="BK148" s="474"/>
      <c r="BL148" s="474"/>
      <c r="BM148" s="474"/>
      <c r="BN148" s="474"/>
      <c r="BO148" s="474"/>
    </row>
    <row r="149" spans="1:67" s="487" customFormat="1" ht="34.5" x14ac:dyDescent="0.25">
      <c r="A149" s="517"/>
      <c r="B149" s="511" t="s">
        <v>862</v>
      </c>
      <c r="C149" s="1328" t="s">
        <v>863</v>
      </c>
      <c r="D149" s="1328"/>
      <c r="E149" s="1328"/>
      <c r="F149" s="1328"/>
      <c r="G149" s="1328"/>
      <c r="H149" s="512" t="s">
        <v>864</v>
      </c>
      <c r="I149" s="514">
        <v>1.8700000000000001E-2</v>
      </c>
      <c r="J149" s="531">
        <v>0</v>
      </c>
      <c r="K149" s="531">
        <v>0</v>
      </c>
      <c r="L149" s="528">
        <v>307.83999999999997</v>
      </c>
      <c r="M149" s="524">
        <v>1.03</v>
      </c>
      <c r="N149" s="520">
        <v>317.08</v>
      </c>
      <c r="O149" s="513"/>
      <c r="P149" s="516">
        <v>0</v>
      </c>
      <c r="Q149" s="521"/>
      <c r="R149" s="521"/>
      <c r="S149" s="472"/>
      <c r="T149" s="472"/>
      <c r="U149" s="472"/>
      <c r="V149" s="472"/>
      <c r="W149" s="472"/>
      <c r="X149" s="472"/>
      <c r="Y149" s="472"/>
      <c r="Z149" s="472"/>
      <c r="AA149" s="472"/>
      <c r="AB149" s="474"/>
      <c r="AC149" s="474"/>
      <c r="AD149" s="474"/>
      <c r="AE149" s="474"/>
      <c r="AF149" s="474"/>
      <c r="AG149" s="474"/>
      <c r="AH149" s="474"/>
      <c r="AI149" s="474"/>
      <c r="AJ149" s="474"/>
      <c r="AK149" s="474"/>
      <c r="AL149" s="474"/>
      <c r="AM149" s="474"/>
      <c r="AN149" s="499"/>
      <c r="AO149" s="499"/>
      <c r="AP149" s="499"/>
      <c r="AQ149" s="509"/>
      <c r="AR149" s="474"/>
      <c r="AS149" s="474" t="s">
        <v>863</v>
      </c>
      <c r="AT149" s="474"/>
      <c r="AU149" s="540"/>
      <c r="AV149" s="499"/>
      <c r="AW149" s="474"/>
      <c r="AX149" s="499"/>
      <c r="AY149" s="509"/>
      <c r="AZ149" s="474"/>
      <c r="BA149" s="474"/>
      <c r="BB149" s="474"/>
      <c r="BC149" s="474"/>
      <c r="BD149" s="474"/>
      <c r="BE149" s="474"/>
      <c r="BF149" s="474"/>
      <c r="BG149" s="474"/>
      <c r="BH149" s="474"/>
      <c r="BI149" s="474"/>
      <c r="BJ149" s="474"/>
      <c r="BK149" s="474"/>
      <c r="BL149" s="474"/>
      <c r="BM149" s="474"/>
      <c r="BN149" s="474"/>
      <c r="BO149" s="474"/>
    </row>
    <row r="150" spans="1:67" s="487" customFormat="1" ht="15" x14ac:dyDescent="0.25">
      <c r="A150" s="517"/>
      <c r="B150" s="511" t="s">
        <v>865</v>
      </c>
      <c r="C150" s="1328" t="s">
        <v>866</v>
      </c>
      <c r="D150" s="1328"/>
      <c r="E150" s="1328"/>
      <c r="F150" s="1328"/>
      <c r="G150" s="1328"/>
      <c r="H150" s="512" t="s">
        <v>816</v>
      </c>
      <c r="I150" s="522">
        <v>3.0000000000000001E-5</v>
      </c>
      <c r="J150" s="531">
        <v>0</v>
      </c>
      <c r="K150" s="531">
        <v>0</v>
      </c>
      <c r="L150" s="523">
        <v>60258.2</v>
      </c>
      <c r="M150" s="524">
        <v>1.19</v>
      </c>
      <c r="N150" s="520">
        <v>71707.259999999995</v>
      </c>
      <c r="O150" s="513"/>
      <c r="P150" s="516">
        <v>0</v>
      </c>
      <c r="Q150" s="521"/>
      <c r="R150" s="521"/>
      <c r="S150" s="472"/>
      <c r="T150" s="472"/>
      <c r="U150" s="472"/>
      <c r="V150" s="472"/>
      <c r="W150" s="472"/>
      <c r="X150" s="472"/>
      <c r="Y150" s="472"/>
      <c r="Z150" s="472"/>
      <c r="AA150" s="472"/>
      <c r="AB150" s="474"/>
      <c r="AC150" s="474"/>
      <c r="AD150" s="474"/>
      <c r="AE150" s="474"/>
      <c r="AF150" s="474"/>
      <c r="AG150" s="474"/>
      <c r="AH150" s="474"/>
      <c r="AI150" s="474"/>
      <c r="AJ150" s="474"/>
      <c r="AK150" s="474"/>
      <c r="AL150" s="474"/>
      <c r="AM150" s="474"/>
      <c r="AN150" s="499"/>
      <c r="AO150" s="499"/>
      <c r="AP150" s="499"/>
      <c r="AQ150" s="509"/>
      <c r="AR150" s="474"/>
      <c r="AS150" s="474" t="s">
        <v>866</v>
      </c>
      <c r="AT150" s="474"/>
      <c r="AU150" s="540"/>
      <c r="AV150" s="499"/>
      <c r="AW150" s="474"/>
      <c r="AX150" s="499"/>
      <c r="AY150" s="509"/>
      <c r="AZ150" s="474"/>
      <c r="BA150" s="474"/>
      <c r="BB150" s="474"/>
      <c r="BC150" s="474"/>
      <c r="BD150" s="474"/>
      <c r="BE150" s="474"/>
      <c r="BF150" s="474"/>
      <c r="BG150" s="474"/>
      <c r="BH150" s="474"/>
      <c r="BI150" s="474"/>
      <c r="BJ150" s="474"/>
      <c r="BK150" s="474"/>
      <c r="BL150" s="474"/>
      <c r="BM150" s="474"/>
      <c r="BN150" s="474"/>
      <c r="BO150" s="474"/>
    </row>
    <row r="151" spans="1:67" s="487" customFormat="1" ht="23.25" x14ac:dyDescent="0.25">
      <c r="A151" s="517"/>
      <c r="B151" s="511" t="s">
        <v>867</v>
      </c>
      <c r="C151" s="1328" t="s">
        <v>868</v>
      </c>
      <c r="D151" s="1328"/>
      <c r="E151" s="1328"/>
      <c r="F151" s="1328"/>
      <c r="G151" s="1328"/>
      <c r="H151" s="512" t="s">
        <v>816</v>
      </c>
      <c r="I151" s="522">
        <v>1.9400000000000001E-3</v>
      </c>
      <c r="J151" s="531">
        <v>0</v>
      </c>
      <c r="K151" s="531">
        <v>0</v>
      </c>
      <c r="L151" s="523">
        <v>136760</v>
      </c>
      <c r="M151" s="524">
        <v>1.05</v>
      </c>
      <c r="N151" s="520">
        <v>143598</v>
      </c>
      <c r="O151" s="513"/>
      <c r="P151" s="516">
        <v>0</v>
      </c>
      <c r="Q151" s="521"/>
      <c r="R151" s="521"/>
      <c r="S151" s="472"/>
      <c r="T151" s="472"/>
      <c r="U151" s="472"/>
      <c r="V151" s="472"/>
      <c r="W151" s="472"/>
      <c r="X151" s="472"/>
      <c r="Y151" s="472"/>
      <c r="Z151" s="472"/>
      <c r="AA151" s="472"/>
      <c r="AB151" s="474"/>
      <c r="AC151" s="474"/>
      <c r="AD151" s="474"/>
      <c r="AE151" s="474"/>
      <c r="AF151" s="474"/>
      <c r="AG151" s="474"/>
      <c r="AH151" s="474"/>
      <c r="AI151" s="474"/>
      <c r="AJ151" s="474"/>
      <c r="AK151" s="474"/>
      <c r="AL151" s="474"/>
      <c r="AM151" s="474"/>
      <c r="AN151" s="499"/>
      <c r="AO151" s="499"/>
      <c r="AP151" s="499"/>
      <c r="AQ151" s="509"/>
      <c r="AR151" s="474"/>
      <c r="AS151" s="474" t="s">
        <v>868</v>
      </c>
      <c r="AT151" s="474"/>
      <c r="AU151" s="540"/>
      <c r="AV151" s="499"/>
      <c r="AW151" s="474"/>
      <c r="AX151" s="499"/>
      <c r="AY151" s="509"/>
      <c r="AZ151" s="474"/>
      <c r="BA151" s="474"/>
      <c r="BB151" s="474"/>
      <c r="BC151" s="474"/>
      <c r="BD151" s="474"/>
      <c r="BE151" s="474"/>
      <c r="BF151" s="474"/>
      <c r="BG151" s="474"/>
      <c r="BH151" s="474"/>
      <c r="BI151" s="474"/>
      <c r="BJ151" s="474"/>
      <c r="BK151" s="474"/>
      <c r="BL151" s="474"/>
      <c r="BM151" s="474"/>
      <c r="BN151" s="474"/>
      <c r="BO151" s="474"/>
    </row>
    <row r="152" spans="1:67" s="487" customFormat="1" ht="34.5" x14ac:dyDescent="0.25">
      <c r="A152" s="517"/>
      <c r="B152" s="511" t="s">
        <v>869</v>
      </c>
      <c r="C152" s="1328" t="s">
        <v>870</v>
      </c>
      <c r="D152" s="1328"/>
      <c r="E152" s="1328"/>
      <c r="F152" s="1328"/>
      <c r="G152" s="1328"/>
      <c r="H152" s="512" t="s">
        <v>847</v>
      </c>
      <c r="I152" s="522">
        <v>1.0300000000000001E-3</v>
      </c>
      <c r="J152" s="531">
        <v>0</v>
      </c>
      <c r="K152" s="531">
        <v>0</v>
      </c>
      <c r="L152" s="523">
        <v>16496.03</v>
      </c>
      <c r="M152" s="524">
        <v>0.86</v>
      </c>
      <c r="N152" s="520">
        <v>14186.59</v>
      </c>
      <c r="O152" s="513"/>
      <c r="P152" s="516">
        <v>0</v>
      </c>
      <c r="Q152" s="521"/>
      <c r="R152" s="521"/>
      <c r="S152" s="472"/>
      <c r="T152" s="472"/>
      <c r="U152" s="472"/>
      <c r="V152" s="472"/>
      <c r="W152" s="472"/>
      <c r="X152" s="472"/>
      <c r="Y152" s="472"/>
      <c r="Z152" s="472"/>
      <c r="AA152" s="472"/>
      <c r="AB152" s="474"/>
      <c r="AC152" s="474"/>
      <c r="AD152" s="474"/>
      <c r="AE152" s="474"/>
      <c r="AF152" s="474"/>
      <c r="AG152" s="474"/>
      <c r="AH152" s="474"/>
      <c r="AI152" s="474"/>
      <c r="AJ152" s="474"/>
      <c r="AK152" s="474"/>
      <c r="AL152" s="474"/>
      <c r="AM152" s="474"/>
      <c r="AN152" s="499"/>
      <c r="AO152" s="499"/>
      <c r="AP152" s="499"/>
      <c r="AQ152" s="509"/>
      <c r="AR152" s="474"/>
      <c r="AS152" s="474" t="s">
        <v>870</v>
      </c>
      <c r="AT152" s="474"/>
      <c r="AU152" s="540"/>
      <c r="AV152" s="499"/>
      <c r="AW152" s="474"/>
      <c r="AX152" s="499"/>
      <c r="AY152" s="509"/>
      <c r="AZ152" s="474"/>
      <c r="BA152" s="474"/>
      <c r="BB152" s="474"/>
      <c r="BC152" s="474"/>
      <c r="BD152" s="474"/>
      <c r="BE152" s="474"/>
      <c r="BF152" s="474"/>
      <c r="BG152" s="474"/>
      <c r="BH152" s="474"/>
      <c r="BI152" s="474"/>
      <c r="BJ152" s="474"/>
      <c r="BK152" s="474"/>
      <c r="BL152" s="474"/>
      <c r="BM152" s="474"/>
      <c r="BN152" s="474"/>
      <c r="BO152" s="474"/>
    </row>
    <row r="153" spans="1:67" s="487" customFormat="1" ht="15" x14ac:dyDescent="0.25">
      <c r="A153" s="517"/>
      <c r="B153" s="511" t="s">
        <v>871</v>
      </c>
      <c r="C153" s="1328" t="s">
        <v>872</v>
      </c>
      <c r="D153" s="1328"/>
      <c r="E153" s="1328"/>
      <c r="F153" s="1328"/>
      <c r="G153" s="1328"/>
      <c r="H153" s="512" t="s">
        <v>816</v>
      </c>
      <c r="I153" s="522">
        <v>3.1E-4</v>
      </c>
      <c r="J153" s="531">
        <v>0</v>
      </c>
      <c r="K153" s="531">
        <v>0</v>
      </c>
      <c r="L153" s="523">
        <v>51280.15</v>
      </c>
      <c r="M153" s="524">
        <v>1.71</v>
      </c>
      <c r="N153" s="520">
        <v>87689.06</v>
      </c>
      <c r="O153" s="513"/>
      <c r="P153" s="516">
        <v>0</v>
      </c>
      <c r="Q153" s="521"/>
      <c r="R153" s="521"/>
      <c r="S153" s="472"/>
      <c r="T153" s="472"/>
      <c r="U153" s="472"/>
      <c r="V153" s="472"/>
      <c r="W153" s="472"/>
      <c r="X153" s="472"/>
      <c r="Y153" s="472"/>
      <c r="Z153" s="472"/>
      <c r="AA153" s="472"/>
      <c r="AB153" s="474"/>
      <c r="AC153" s="474"/>
      <c r="AD153" s="474"/>
      <c r="AE153" s="474"/>
      <c r="AF153" s="474"/>
      <c r="AG153" s="474"/>
      <c r="AH153" s="474"/>
      <c r="AI153" s="474"/>
      <c r="AJ153" s="474"/>
      <c r="AK153" s="474"/>
      <c r="AL153" s="474"/>
      <c r="AM153" s="474"/>
      <c r="AN153" s="499"/>
      <c r="AO153" s="499"/>
      <c r="AP153" s="499"/>
      <c r="AQ153" s="509"/>
      <c r="AR153" s="474"/>
      <c r="AS153" s="474" t="s">
        <v>872</v>
      </c>
      <c r="AT153" s="474"/>
      <c r="AU153" s="540"/>
      <c r="AV153" s="499"/>
      <c r="AW153" s="474"/>
      <c r="AX153" s="499"/>
      <c r="AY153" s="509"/>
      <c r="AZ153" s="474"/>
      <c r="BA153" s="474"/>
      <c r="BB153" s="474"/>
      <c r="BC153" s="474"/>
      <c r="BD153" s="474"/>
      <c r="BE153" s="474"/>
      <c r="BF153" s="474"/>
      <c r="BG153" s="474"/>
      <c r="BH153" s="474"/>
      <c r="BI153" s="474"/>
      <c r="BJ153" s="474"/>
      <c r="BK153" s="474"/>
      <c r="BL153" s="474"/>
      <c r="BM153" s="474"/>
      <c r="BN153" s="474"/>
      <c r="BO153" s="474"/>
    </row>
    <row r="154" spans="1:67" s="487" customFormat="1" ht="15" x14ac:dyDescent="0.25">
      <c r="A154" s="517"/>
      <c r="B154" s="511" t="s">
        <v>873</v>
      </c>
      <c r="C154" s="1328" t="s">
        <v>874</v>
      </c>
      <c r="D154" s="1328"/>
      <c r="E154" s="1328"/>
      <c r="F154" s="1328"/>
      <c r="G154" s="1328"/>
      <c r="H154" s="512" t="s">
        <v>816</v>
      </c>
      <c r="I154" s="514">
        <v>5.9999999999999995E-4</v>
      </c>
      <c r="J154" s="531">
        <v>0</v>
      </c>
      <c r="K154" s="531">
        <v>0</v>
      </c>
      <c r="L154" s="523">
        <v>98526.45</v>
      </c>
      <c r="M154" s="524">
        <v>1.1599999999999999</v>
      </c>
      <c r="N154" s="520">
        <v>114290.68</v>
      </c>
      <c r="O154" s="513"/>
      <c r="P154" s="516">
        <v>0</v>
      </c>
      <c r="Q154" s="521"/>
      <c r="R154" s="521"/>
      <c r="S154" s="472"/>
      <c r="T154" s="472"/>
      <c r="U154" s="472"/>
      <c r="V154" s="472"/>
      <c r="W154" s="472"/>
      <c r="X154" s="472"/>
      <c r="Y154" s="472"/>
      <c r="Z154" s="472"/>
      <c r="AA154" s="472"/>
      <c r="AB154" s="474"/>
      <c r="AC154" s="474"/>
      <c r="AD154" s="474"/>
      <c r="AE154" s="474"/>
      <c r="AF154" s="474"/>
      <c r="AG154" s="474"/>
      <c r="AH154" s="474"/>
      <c r="AI154" s="474"/>
      <c r="AJ154" s="474"/>
      <c r="AK154" s="474"/>
      <c r="AL154" s="474"/>
      <c r="AM154" s="474"/>
      <c r="AN154" s="499"/>
      <c r="AO154" s="499"/>
      <c r="AP154" s="499"/>
      <c r="AQ154" s="509"/>
      <c r="AR154" s="474"/>
      <c r="AS154" s="474" t="s">
        <v>874</v>
      </c>
      <c r="AT154" s="474"/>
      <c r="AU154" s="540"/>
      <c r="AV154" s="499"/>
      <c r="AW154" s="474"/>
      <c r="AX154" s="499"/>
      <c r="AY154" s="509"/>
      <c r="AZ154" s="474"/>
      <c r="BA154" s="474"/>
      <c r="BB154" s="474"/>
      <c r="BC154" s="474"/>
      <c r="BD154" s="474"/>
      <c r="BE154" s="474"/>
      <c r="BF154" s="474"/>
      <c r="BG154" s="474"/>
      <c r="BH154" s="474"/>
      <c r="BI154" s="474"/>
      <c r="BJ154" s="474"/>
      <c r="BK154" s="474"/>
      <c r="BL154" s="474"/>
      <c r="BM154" s="474"/>
      <c r="BN154" s="474"/>
      <c r="BO154" s="474"/>
    </row>
    <row r="155" spans="1:67" s="487" customFormat="1" ht="15" x14ac:dyDescent="0.25">
      <c r="A155" s="533" t="s">
        <v>875</v>
      </c>
      <c r="B155" s="534" t="s">
        <v>876</v>
      </c>
      <c r="C155" s="1382" t="s">
        <v>877</v>
      </c>
      <c r="D155" s="1382"/>
      <c r="E155" s="1382"/>
      <c r="F155" s="1382"/>
      <c r="G155" s="1382"/>
      <c r="H155" s="535" t="s">
        <v>850</v>
      </c>
      <c r="I155" s="536">
        <v>0</v>
      </c>
      <c r="J155" s="536">
        <v>0</v>
      </c>
      <c r="K155" s="536">
        <v>0</v>
      </c>
      <c r="L155" s="537"/>
      <c r="M155" s="538"/>
      <c r="N155" s="537"/>
      <c r="O155" s="538"/>
      <c r="P155" s="539"/>
      <c r="Q155" s="472"/>
      <c r="R155" s="472"/>
      <c r="S155" s="472"/>
      <c r="T155" s="472"/>
      <c r="U155" s="472"/>
      <c r="V155" s="472"/>
      <c r="W155" s="472"/>
      <c r="X155" s="472"/>
      <c r="Y155" s="472"/>
      <c r="Z155" s="472"/>
      <c r="AA155" s="472"/>
      <c r="AB155" s="474"/>
      <c r="AC155" s="474"/>
      <c r="AD155" s="474"/>
      <c r="AE155" s="474"/>
      <c r="AF155" s="474"/>
      <c r="AG155" s="474"/>
      <c r="AH155" s="474"/>
      <c r="AI155" s="474"/>
      <c r="AJ155" s="474"/>
      <c r="AK155" s="474"/>
      <c r="AL155" s="474"/>
      <c r="AM155" s="474"/>
      <c r="AN155" s="499"/>
      <c r="AO155" s="499"/>
      <c r="AP155" s="499"/>
      <c r="AQ155" s="509"/>
      <c r="AR155" s="474"/>
      <c r="AS155" s="474"/>
      <c r="AT155" s="474"/>
      <c r="AU155" s="540" t="s">
        <v>877</v>
      </c>
      <c r="AV155" s="499"/>
      <c r="AW155" s="474"/>
      <c r="AX155" s="499"/>
      <c r="AY155" s="509"/>
      <c r="AZ155" s="474"/>
      <c r="BA155" s="474"/>
      <c r="BB155" s="474"/>
      <c r="BC155" s="474"/>
      <c r="BD155" s="474"/>
      <c r="BE155" s="474"/>
      <c r="BF155" s="474"/>
      <c r="BG155" s="474"/>
      <c r="BH155" s="474"/>
      <c r="BI155" s="474"/>
      <c r="BJ155" s="474"/>
      <c r="BK155" s="474"/>
      <c r="BL155" s="474"/>
      <c r="BM155" s="474"/>
      <c r="BN155" s="474"/>
      <c r="BO155" s="474"/>
    </row>
    <row r="156" spans="1:67" s="487" customFormat="1" ht="15" x14ac:dyDescent="0.25">
      <c r="A156" s="533" t="s">
        <v>878</v>
      </c>
      <c r="B156" s="534" t="s">
        <v>879</v>
      </c>
      <c r="C156" s="1382" t="s">
        <v>880</v>
      </c>
      <c r="D156" s="1382"/>
      <c r="E156" s="1382"/>
      <c r="F156" s="1382"/>
      <c r="G156" s="1382"/>
      <c r="H156" s="535" t="s">
        <v>816</v>
      </c>
      <c r="I156" s="536">
        <v>1</v>
      </c>
      <c r="J156" s="536">
        <v>0</v>
      </c>
      <c r="K156" s="536">
        <v>0</v>
      </c>
      <c r="L156" s="537"/>
      <c r="M156" s="538"/>
      <c r="N156" s="537"/>
      <c r="O156" s="538"/>
      <c r="P156" s="539"/>
      <c r="Q156" s="472"/>
      <c r="R156" s="472"/>
      <c r="S156" s="472"/>
      <c r="T156" s="472"/>
      <c r="U156" s="472"/>
      <c r="V156" s="472"/>
      <c r="W156" s="472"/>
      <c r="X156" s="472"/>
      <c r="Y156" s="472"/>
      <c r="Z156" s="472"/>
      <c r="AA156" s="472"/>
      <c r="AB156" s="474"/>
      <c r="AC156" s="474"/>
      <c r="AD156" s="474"/>
      <c r="AE156" s="474"/>
      <c r="AF156" s="474"/>
      <c r="AG156" s="474"/>
      <c r="AH156" s="474"/>
      <c r="AI156" s="474"/>
      <c r="AJ156" s="474"/>
      <c r="AK156" s="474"/>
      <c r="AL156" s="474"/>
      <c r="AM156" s="474"/>
      <c r="AN156" s="499"/>
      <c r="AO156" s="499"/>
      <c r="AP156" s="499"/>
      <c r="AQ156" s="509"/>
      <c r="AR156" s="474"/>
      <c r="AS156" s="474"/>
      <c r="AT156" s="474"/>
      <c r="AU156" s="540" t="s">
        <v>880</v>
      </c>
      <c r="AV156" s="499"/>
      <c r="AW156" s="474"/>
      <c r="AX156" s="499"/>
      <c r="AY156" s="509"/>
      <c r="AZ156" s="474"/>
      <c r="BA156" s="474"/>
      <c r="BB156" s="474"/>
      <c r="BC156" s="474"/>
      <c r="BD156" s="474"/>
      <c r="BE156" s="474"/>
      <c r="BF156" s="474"/>
      <c r="BG156" s="474"/>
      <c r="BH156" s="474"/>
      <c r="BI156" s="474"/>
      <c r="BJ156" s="474"/>
      <c r="BK156" s="474"/>
      <c r="BL156" s="474"/>
      <c r="BM156" s="474"/>
      <c r="BN156" s="474"/>
      <c r="BO156" s="474"/>
    </row>
    <row r="157" spans="1:67" s="487" customFormat="1" ht="15" x14ac:dyDescent="0.25">
      <c r="A157" s="541"/>
      <c r="B157" s="508"/>
      <c r="C157" s="1353" t="s">
        <v>881</v>
      </c>
      <c r="D157" s="1353"/>
      <c r="E157" s="1353"/>
      <c r="F157" s="1353"/>
      <c r="G157" s="1353"/>
      <c r="H157" s="501"/>
      <c r="I157" s="502"/>
      <c r="J157" s="502"/>
      <c r="K157" s="502"/>
      <c r="L157" s="505"/>
      <c r="M157" s="502"/>
      <c r="N157" s="542"/>
      <c r="O157" s="502"/>
      <c r="P157" s="543">
        <v>17864.09</v>
      </c>
      <c r="Q157" s="521"/>
      <c r="R157" s="521"/>
      <c r="S157" s="472"/>
      <c r="T157" s="472"/>
      <c r="U157" s="472"/>
      <c r="V157" s="472"/>
      <c r="W157" s="472"/>
      <c r="X157" s="472"/>
      <c r="Y157" s="472"/>
      <c r="Z157" s="472"/>
      <c r="AA157" s="472"/>
      <c r="AB157" s="474"/>
      <c r="AC157" s="474"/>
      <c r="AD157" s="474"/>
      <c r="AE157" s="474"/>
      <c r="AF157" s="474"/>
      <c r="AG157" s="474"/>
      <c r="AH157" s="474"/>
      <c r="AI157" s="474"/>
      <c r="AJ157" s="474"/>
      <c r="AK157" s="474"/>
      <c r="AL157" s="474"/>
      <c r="AM157" s="474"/>
      <c r="AN157" s="499"/>
      <c r="AO157" s="499"/>
      <c r="AP157" s="499"/>
      <c r="AQ157" s="509"/>
      <c r="AR157" s="474"/>
      <c r="AS157" s="474"/>
      <c r="AT157" s="474"/>
      <c r="AU157" s="540"/>
      <c r="AV157" s="499" t="s">
        <v>881</v>
      </c>
      <c r="AW157" s="474"/>
      <c r="AX157" s="499"/>
      <c r="AY157" s="509"/>
      <c r="AZ157" s="474"/>
      <c r="BA157" s="474"/>
      <c r="BB157" s="474"/>
      <c r="BC157" s="474"/>
      <c r="BD157" s="474"/>
      <c r="BE157" s="474"/>
      <c r="BF157" s="474"/>
      <c r="BG157" s="474"/>
      <c r="BH157" s="474"/>
      <c r="BI157" s="474"/>
      <c r="BJ157" s="474"/>
      <c r="BK157" s="474"/>
      <c r="BL157" s="474"/>
      <c r="BM157" s="474"/>
      <c r="BN157" s="474"/>
      <c r="BO157" s="474"/>
    </row>
    <row r="158" spans="1:67" s="487" customFormat="1" ht="15" x14ac:dyDescent="0.25">
      <c r="A158" s="525"/>
      <c r="B158" s="511"/>
      <c r="C158" s="1328" t="s">
        <v>882</v>
      </c>
      <c r="D158" s="1328"/>
      <c r="E158" s="1328"/>
      <c r="F158" s="1328"/>
      <c r="G158" s="1328"/>
      <c r="H158" s="512"/>
      <c r="I158" s="513"/>
      <c r="J158" s="513"/>
      <c r="K158" s="513"/>
      <c r="L158" s="515"/>
      <c r="M158" s="513"/>
      <c r="N158" s="515"/>
      <c r="O158" s="513"/>
      <c r="P158" s="516">
        <v>11334.38</v>
      </c>
      <c r="Q158" s="472"/>
      <c r="R158" s="472"/>
      <c r="S158" s="472"/>
      <c r="T158" s="472"/>
      <c r="U158" s="472"/>
      <c r="V158" s="472"/>
      <c r="W158" s="472"/>
      <c r="X158" s="472"/>
      <c r="Y158" s="472"/>
      <c r="Z158" s="472"/>
      <c r="AA158" s="472"/>
      <c r="AB158" s="474"/>
      <c r="AC158" s="474"/>
      <c r="AD158" s="474"/>
      <c r="AE158" s="474"/>
      <c r="AF158" s="474"/>
      <c r="AG158" s="474"/>
      <c r="AH158" s="474"/>
      <c r="AI158" s="474"/>
      <c r="AJ158" s="474"/>
      <c r="AK158" s="474"/>
      <c r="AL158" s="474"/>
      <c r="AM158" s="474"/>
      <c r="AN158" s="499"/>
      <c r="AO158" s="499"/>
      <c r="AP158" s="499"/>
      <c r="AQ158" s="509"/>
      <c r="AR158" s="474"/>
      <c r="AS158" s="474"/>
      <c r="AT158" s="474"/>
      <c r="AU158" s="540"/>
      <c r="AV158" s="499"/>
      <c r="AW158" s="474" t="s">
        <v>882</v>
      </c>
      <c r="AX158" s="499"/>
      <c r="AY158" s="509"/>
      <c r="AZ158" s="474"/>
      <c r="BA158" s="474"/>
      <c r="BB158" s="474"/>
      <c r="BC158" s="474"/>
      <c r="BD158" s="474"/>
      <c r="BE158" s="474"/>
      <c r="BF158" s="474"/>
      <c r="BG158" s="474"/>
      <c r="BH158" s="474"/>
      <c r="BI158" s="474"/>
      <c r="BJ158" s="474"/>
      <c r="BK158" s="474"/>
      <c r="BL158" s="474"/>
      <c r="BM158" s="474"/>
      <c r="BN158" s="474"/>
      <c r="BO158" s="474"/>
    </row>
    <row r="159" spans="1:67" s="487" customFormat="1" ht="15" x14ac:dyDescent="0.25">
      <c r="A159" s="525"/>
      <c r="B159" s="511" t="s">
        <v>883</v>
      </c>
      <c r="C159" s="1328" t="s">
        <v>884</v>
      </c>
      <c r="D159" s="1328"/>
      <c r="E159" s="1328"/>
      <c r="F159" s="1328"/>
      <c r="G159" s="1328"/>
      <c r="H159" s="512" t="s">
        <v>648</v>
      </c>
      <c r="I159" s="531">
        <v>93</v>
      </c>
      <c r="J159" s="513"/>
      <c r="K159" s="531">
        <v>93</v>
      </c>
      <c r="L159" s="515"/>
      <c r="M159" s="513"/>
      <c r="N159" s="515"/>
      <c r="O159" s="513"/>
      <c r="P159" s="516">
        <v>10540.97</v>
      </c>
      <c r="Q159" s="472"/>
      <c r="R159" s="472"/>
      <c r="S159" s="472"/>
      <c r="T159" s="472"/>
      <c r="U159" s="472"/>
      <c r="V159" s="472"/>
      <c r="W159" s="472"/>
      <c r="X159" s="472"/>
      <c r="Y159" s="472"/>
      <c r="Z159" s="472"/>
      <c r="AA159" s="472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74"/>
      <c r="AN159" s="499"/>
      <c r="AO159" s="499"/>
      <c r="AP159" s="499"/>
      <c r="AQ159" s="509"/>
      <c r="AR159" s="474"/>
      <c r="AS159" s="474"/>
      <c r="AT159" s="474"/>
      <c r="AU159" s="540"/>
      <c r="AV159" s="499"/>
      <c r="AW159" s="474" t="s">
        <v>884</v>
      </c>
      <c r="AX159" s="499"/>
      <c r="AY159" s="509"/>
      <c r="AZ159" s="474"/>
      <c r="BA159" s="474"/>
      <c r="BB159" s="474"/>
      <c r="BC159" s="474"/>
      <c r="BD159" s="474"/>
      <c r="BE159" s="474"/>
      <c r="BF159" s="474"/>
      <c r="BG159" s="474"/>
      <c r="BH159" s="474"/>
      <c r="BI159" s="474"/>
      <c r="BJ159" s="474"/>
      <c r="BK159" s="474"/>
      <c r="BL159" s="474"/>
      <c r="BM159" s="474"/>
      <c r="BN159" s="474"/>
      <c r="BO159" s="474"/>
    </row>
    <row r="160" spans="1:67" s="487" customFormat="1" ht="22.5" x14ac:dyDescent="0.25">
      <c r="A160" s="525"/>
      <c r="B160" s="511" t="s">
        <v>885</v>
      </c>
      <c r="C160" s="1328" t="s">
        <v>886</v>
      </c>
      <c r="D160" s="1328"/>
      <c r="E160" s="1328"/>
      <c r="F160" s="1328"/>
      <c r="G160" s="1328"/>
      <c r="H160" s="512" t="s">
        <v>648</v>
      </c>
      <c r="I160" s="531">
        <v>62</v>
      </c>
      <c r="J160" s="527">
        <v>0.85</v>
      </c>
      <c r="K160" s="518">
        <v>52.7</v>
      </c>
      <c r="L160" s="515"/>
      <c r="M160" s="513"/>
      <c r="N160" s="515"/>
      <c r="O160" s="513"/>
      <c r="P160" s="516">
        <v>5973.22</v>
      </c>
      <c r="Q160" s="472"/>
      <c r="R160" s="472"/>
      <c r="S160" s="472"/>
      <c r="T160" s="472"/>
      <c r="U160" s="472"/>
      <c r="V160" s="472"/>
      <c r="W160" s="472"/>
      <c r="X160" s="472"/>
      <c r="Y160" s="472"/>
      <c r="Z160" s="472"/>
      <c r="AA160" s="472"/>
      <c r="AB160" s="474"/>
      <c r="AC160" s="474"/>
      <c r="AD160" s="474"/>
      <c r="AE160" s="474"/>
      <c r="AF160" s="474"/>
      <c r="AG160" s="474"/>
      <c r="AH160" s="474"/>
      <c r="AI160" s="474"/>
      <c r="AJ160" s="474"/>
      <c r="AK160" s="474"/>
      <c r="AL160" s="474"/>
      <c r="AM160" s="474"/>
      <c r="AN160" s="499"/>
      <c r="AO160" s="499"/>
      <c r="AP160" s="499"/>
      <c r="AQ160" s="509"/>
      <c r="AR160" s="474"/>
      <c r="AS160" s="474"/>
      <c r="AT160" s="474"/>
      <c r="AU160" s="540"/>
      <c r="AV160" s="499"/>
      <c r="AW160" s="474" t="s">
        <v>886</v>
      </c>
      <c r="AX160" s="499"/>
      <c r="AY160" s="509"/>
      <c r="AZ160" s="474"/>
      <c r="BA160" s="474"/>
      <c r="BB160" s="474"/>
      <c r="BC160" s="474"/>
      <c r="BD160" s="474"/>
      <c r="BE160" s="474"/>
      <c r="BF160" s="474"/>
      <c r="BG160" s="474"/>
      <c r="BH160" s="474"/>
      <c r="BI160" s="474"/>
      <c r="BJ160" s="474"/>
      <c r="BK160" s="474"/>
      <c r="BL160" s="474"/>
      <c r="BM160" s="474"/>
      <c r="BN160" s="474"/>
      <c r="BO160" s="474"/>
    </row>
    <row r="161" spans="1:67" s="487" customFormat="1" ht="15" x14ac:dyDescent="0.25">
      <c r="A161" s="544"/>
      <c r="B161" s="585"/>
      <c r="C161" s="1353" t="s">
        <v>887</v>
      </c>
      <c r="D161" s="1353"/>
      <c r="E161" s="1353"/>
      <c r="F161" s="1353"/>
      <c r="G161" s="1353"/>
      <c r="H161" s="501"/>
      <c r="I161" s="502"/>
      <c r="J161" s="502"/>
      <c r="K161" s="502"/>
      <c r="L161" s="505"/>
      <c r="M161" s="502"/>
      <c r="N161" s="542">
        <v>31252.98</v>
      </c>
      <c r="O161" s="502"/>
      <c r="P161" s="543">
        <v>34378.28</v>
      </c>
      <c r="Q161" s="472"/>
      <c r="R161" s="472"/>
      <c r="S161" s="472"/>
      <c r="T161" s="472"/>
      <c r="U161" s="472"/>
      <c r="V161" s="472"/>
      <c r="W161" s="472"/>
      <c r="X161" s="472"/>
      <c r="Y161" s="472"/>
      <c r="Z161" s="472"/>
      <c r="AA161" s="472"/>
      <c r="AB161" s="474"/>
      <c r="AC161" s="474"/>
      <c r="AD161" s="474"/>
      <c r="AE161" s="474"/>
      <c r="AF161" s="474"/>
      <c r="AG161" s="474"/>
      <c r="AH161" s="474"/>
      <c r="AI161" s="474"/>
      <c r="AJ161" s="474"/>
      <c r="AK161" s="474"/>
      <c r="AL161" s="474"/>
      <c r="AM161" s="474"/>
      <c r="AN161" s="499"/>
      <c r="AO161" s="499"/>
      <c r="AP161" s="499"/>
      <c r="AQ161" s="509"/>
      <c r="AR161" s="474"/>
      <c r="AS161" s="474"/>
      <c r="AT161" s="474"/>
      <c r="AU161" s="540"/>
      <c r="AV161" s="499"/>
      <c r="AW161" s="474"/>
      <c r="AX161" s="499" t="s">
        <v>887</v>
      </c>
      <c r="AY161" s="509"/>
      <c r="AZ161" s="474"/>
      <c r="BA161" s="474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</row>
    <row r="162" spans="1:67" s="487" customFormat="1" ht="68.25" x14ac:dyDescent="0.25">
      <c r="A162" s="500" t="s">
        <v>238</v>
      </c>
      <c r="B162" s="586" t="s">
        <v>888</v>
      </c>
      <c r="C162" s="1377" t="s">
        <v>889</v>
      </c>
      <c r="D162" s="1377"/>
      <c r="E162" s="1377"/>
      <c r="F162" s="1377"/>
      <c r="G162" s="1377"/>
      <c r="H162" s="501" t="s">
        <v>816</v>
      </c>
      <c r="I162" s="502">
        <v>1.1000000000000001</v>
      </c>
      <c r="J162" s="503">
        <v>1</v>
      </c>
      <c r="K162" s="504">
        <v>1.1000000000000001</v>
      </c>
      <c r="L162" s="505"/>
      <c r="M162" s="502"/>
      <c r="N162" s="545">
        <v>653.6</v>
      </c>
      <c r="O162" s="502"/>
      <c r="P162" s="752">
        <v>718.96</v>
      </c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4"/>
      <c r="AC162" s="474"/>
      <c r="AD162" s="474"/>
      <c r="AE162" s="474"/>
      <c r="AF162" s="474"/>
      <c r="AG162" s="474"/>
      <c r="AH162" s="474"/>
      <c r="AI162" s="474"/>
      <c r="AJ162" s="474"/>
      <c r="AK162" s="474"/>
      <c r="AL162" s="474"/>
      <c r="AM162" s="474"/>
      <c r="AN162" s="499"/>
      <c r="AO162" s="499"/>
      <c r="AP162" s="499" t="s">
        <v>889</v>
      </c>
      <c r="AQ162" s="509"/>
      <c r="AR162" s="474"/>
      <c r="AS162" s="474"/>
      <c r="AT162" s="474"/>
      <c r="AU162" s="540"/>
      <c r="AV162" s="499"/>
      <c r="AW162" s="474"/>
      <c r="AX162" s="499"/>
      <c r="AY162" s="509"/>
      <c r="AZ162" s="474"/>
      <c r="BA162" s="474"/>
      <c r="BB162" s="474"/>
      <c r="BC162" s="474"/>
      <c r="BD162" s="474"/>
      <c r="BE162" s="474"/>
      <c r="BF162" s="474"/>
      <c r="BG162" s="474"/>
      <c r="BH162" s="474"/>
      <c r="BI162" s="474"/>
      <c r="BJ162" s="474"/>
      <c r="BK162" s="474"/>
      <c r="BL162" s="474"/>
      <c r="BM162" s="474"/>
      <c r="BN162" s="474"/>
      <c r="BO162" s="474"/>
    </row>
    <row r="163" spans="1:67" s="487" customFormat="1" ht="15" x14ac:dyDescent="0.25">
      <c r="A163" s="544"/>
      <c r="B163" s="585"/>
      <c r="C163" s="1300" t="s">
        <v>890</v>
      </c>
      <c r="D163" s="1300"/>
      <c r="E163" s="1300"/>
      <c r="F163" s="1300"/>
      <c r="G163" s="1300"/>
      <c r="H163" s="1300"/>
      <c r="I163" s="1300"/>
      <c r="J163" s="1300"/>
      <c r="K163" s="1300"/>
      <c r="L163" s="1300"/>
      <c r="M163" s="1300"/>
      <c r="N163" s="1300"/>
      <c r="O163" s="1300"/>
      <c r="P163" s="1361"/>
      <c r="Q163" s="472"/>
      <c r="R163" s="472"/>
      <c r="S163" s="472"/>
      <c r="T163" s="472"/>
      <c r="U163" s="472"/>
      <c r="V163" s="472"/>
      <c r="W163" s="472"/>
      <c r="X163" s="472"/>
      <c r="Y163" s="472"/>
      <c r="Z163" s="472"/>
      <c r="AA163" s="472"/>
      <c r="AB163" s="474"/>
      <c r="AC163" s="474"/>
      <c r="AD163" s="474"/>
      <c r="AE163" s="474"/>
      <c r="AF163" s="474"/>
      <c r="AG163" s="474"/>
      <c r="AH163" s="474"/>
      <c r="AI163" s="474"/>
      <c r="AJ163" s="474"/>
      <c r="AK163" s="474"/>
      <c r="AL163" s="474"/>
      <c r="AM163" s="474"/>
      <c r="AN163" s="499"/>
      <c r="AO163" s="499"/>
      <c r="AP163" s="499"/>
      <c r="AQ163" s="509"/>
      <c r="AR163" s="474"/>
      <c r="AS163" s="474"/>
      <c r="AT163" s="474"/>
      <c r="AU163" s="540"/>
      <c r="AV163" s="499"/>
      <c r="AW163" s="474"/>
      <c r="AX163" s="499"/>
      <c r="AY163" s="509" t="s">
        <v>890</v>
      </c>
      <c r="AZ163" s="474"/>
      <c r="BA163" s="474"/>
      <c r="BB163" s="474"/>
      <c r="BC163" s="474"/>
      <c r="BD163" s="474"/>
      <c r="BE163" s="474"/>
      <c r="BF163" s="474"/>
      <c r="BG163" s="474"/>
      <c r="BH163" s="474"/>
      <c r="BI163" s="474"/>
      <c r="BJ163" s="474"/>
      <c r="BK163" s="474"/>
      <c r="BL163" s="474"/>
      <c r="BM163" s="474"/>
      <c r="BN163" s="474"/>
      <c r="BO163" s="474"/>
    </row>
    <row r="164" spans="1:67" s="487" customFormat="1" ht="15" x14ac:dyDescent="0.25">
      <c r="A164" s="544"/>
      <c r="B164" s="585"/>
      <c r="C164" s="1353" t="s">
        <v>887</v>
      </c>
      <c r="D164" s="1353"/>
      <c r="E164" s="1353"/>
      <c r="F164" s="1353"/>
      <c r="G164" s="1353"/>
      <c r="H164" s="501"/>
      <c r="I164" s="502"/>
      <c r="J164" s="502"/>
      <c r="K164" s="502"/>
      <c r="L164" s="505"/>
      <c r="M164" s="502"/>
      <c r="N164" s="505"/>
      <c r="O164" s="502"/>
      <c r="P164" s="752">
        <v>718.96</v>
      </c>
      <c r="Q164" s="472"/>
      <c r="R164" s="472"/>
      <c r="S164" s="472"/>
      <c r="T164" s="472"/>
      <c r="U164" s="472"/>
      <c r="V164" s="472"/>
      <c r="W164" s="472"/>
      <c r="X164" s="472"/>
      <c r="Y164" s="472"/>
      <c r="Z164" s="472"/>
      <c r="AA164" s="472"/>
      <c r="AB164" s="474"/>
      <c r="AC164" s="474"/>
      <c r="AD164" s="474"/>
      <c r="AE164" s="474"/>
      <c r="AF164" s="474"/>
      <c r="AG164" s="474"/>
      <c r="AH164" s="474"/>
      <c r="AI164" s="474"/>
      <c r="AJ164" s="474"/>
      <c r="AK164" s="474"/>
      <c r="AL164" s="474"/>
      <c r="AM164" s="474"/>
      <c r="AN164" s="499"/>
      <c r="AO164" s="499"/>
      <c r="AP164" s="499"/>
      <c r="AQ164" s="509"/>
      <c r="AR164" s="474"/>
      <c r="AS164" s="474"/>
      <c r="AT164" s="474"/>
      <c r="AU164" s="540"/>
      <c r="AV164" s="499"/>
      <c r="AW164" s="474"/>
      <c r="AX164" s="499" t="s">
        <v>887</v>
      </c>
      <c r="AY164" s="509"/>
      <c r="AZ164" s="474"/>
      <c r="BA164" s="474"/>
      <c r="BB164" s="474"/>
      <c r="BC164" s="474"/>
      <c r="BD164" s="474"/>
      <c r="BE164" s="474"/>
      <c r="BF164" s="474"/>
      <c r="BG164" s="474"/>
      <c r="BH164" s="474"/>
      <c r="BI164" s="474"/>
      <c r="BJ164" s="474"/>
      <c r="BK164" s="474"/>
      <c r="BL164" s="474"/>
      <c r="BM164" s="474"/>
      <c r="BN164" s="474"/>
      <c r="BO164" s="474"/>
    </row>
    <row r="165" spans="1:67" s="487" customFormat="1" ht="23.25" x14ac:dyDescent="0.25">
      <c r="A165" s="500" t="s">
        <v>653</v>
      </c>
      <c r="B165" s="586" t="s">
        <v>814</v>
      </c>
      <c r="C165" s="1377" t="s">
        <v>891</v>
      </c>
      <c r="D165" s="1377"/>
      <c r="E165" s="1377"/>
      <c r="F165" s="1377"/>
      <c r="G165" s="1377"/>
      <c r="H165" s="501" t="s">
        <v>816</v>
      </c>
      <c r="I165" s="502">
        <v>1.1000000000000001</v>
      </c>
      <c r="J165" s="503">
        <v>1</v>
      </c>
      <c r="K165" s="504">
        <v>1.1000000000000001</v>
      </c>
      <c r="L165" s="505"/>
      <c r="M165" s="502"/>
      <c r="N165" s="505"/>
      <c r="O165" s="502"/>
      <c r="P165" s="506"/>
      <c r="Q165" s="472"/>
      <c r="R165" s="472"/>
      <c r="S165" s="472"/>
      <c r="T165" s="472"/>
      <c r="U165" s="472"/>
      <c r="V165" s="472"/>
      <c r="W165" s="472"/>
      <c r="X165" s="472"/>
      <c r="Y165" s="472"/>
      <c r="Z165" s="472"/>
      <c r="AA165" s="472"/>
      <c r="AB165" s="474"/>
      <c r="AC165" s="474"/>
      <c r="AD165" s="474"/>
      <c r="AE165" s="474"/>
      <c r="AF165" s="474"/>
      <c r="AG165" s="474"/>
      <c r="AH165" s="474"/>
      <c r="AI165" s="474"/>
      <c r="AJ165" s="474"/>
      <c r="AK165" s="474"/>
      <c r="AL165" s="474"/>
      <c r="AM165" s="474"/>
      <c r="AN165" s="499"/>
      <c r="AO165" s="499"/>
      <c r="AP165" s="499" t="s">
        <v>891</v>
      </c>
      <c r="AQ165" s="509"/>
      <c r="AR165" s="474"/>
      <c r="AS165" s="474"/>
      <c r="AT165" s="474"/>
      <c r="AU165" s="540"/>
      <c r="AV165" s="499"/>
      <c r="AW165" s="474"/>
      <c r="AX165" s="499"/>
      <c r="AY165" s="509"/>
      <c r="AZ165" s="474"/>
      <c r="BA165" s="474"/>
      <c r="BB165" s="474"/>
      <c r="BC165" s="474"/>
      <c r="BD165" s="474"/>
      <c r="BE165" s="474"/>
      <c r="BF165" s="474"/>
      <c r="BG165" s="474"/>
      <c r="BH165" s="474"/>
      <c r="BI165" s="474"/>
      <c r="BJ165" s="474"/>
      <c r="BK165" s="474"/>
      <c r="BL165" s="474"/>
      <c r="BM165" s="474"/>
      <c r="BN165" s="474"/>
      <c r="BO165" s="474"/>
    </row>
    <row r="166" spans="1:67" s="487" customFormat="1" ht="23.25" x14ac:dyDescent="0.25">
      <c r="A166" s="507"/>
      <c r="B166" s="508" t="s">
        <v>892</v>
      </c>
      <c r="C166" s="1340" t="s">
        <v>893</v>
      </c>
      <c r="D166" s="1340"/>
      <c r="E166" s="1340"/>
      <c r="F166" s="1340"/>
      <c r="G166" s="1340"/>
      <c r="H166" s="1340"/>
      <c r="I166" s="1340"/>
      <c r="J166" s="1340"/>
      <c r="K166" s="1340"/>
      <c r="L166" s="1340"/>
      <c r="M166" s="1340"/>
      <c r="N166" s="1340"/>
      <c r="O166" s="1340"/>
      <c r="P166" s="1341"/>
      <c r="Q166" s="472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4"/>
      <c r="AC166" s="474"/>
      <c r="AD166" s="474"/>
      <c r="AE166" s="474"/>
      <c r="AF166" s="474"/>
      <c r="AG166" s="474"/>
      <c r="AH166" s="474"/>
      <c r="AI166" s="474"/>
      <c r="AJ166" s="474"/>
      <c r="AK166" s="474"/>
      <c r="AL166" s="474"/>
      <c r="AM166" s="474"/>
      <c r="AN166" s="499"/>
      <c r="AO166" s="499"/>
      <c r="AP166" s="499"/>
      <c r="AQ166" s="509" t="s">
        <v>893</v>
      </c>
      <c r="AR166" s="474"/>
      <c r="AS166" s="474"/>
      <c r="AT166" s="474"/>
      <c r="AU166" s="540"/>
      <c r="AV166" s="499"/>
      <c r="AW166" s="474"/>
      <c r="AX166" s="499"/>
      <c r="AY166" s="509"/>
      <c r="AZ166" s="474"/>
      <c r="BA166" s="474"/>
      <c r="BB166" s="474"/>
      <c r="BC166" s="474"/>
      <c r="BD166" s="474"/>
      <c r="BE166" s="474"/>
      <c r="BF166" s="474"/>
      <c r="BG166" s="474"/>
      <c r="BH166" s="474"/>
      <c r="BI166" s="474"/>
      <c r="BJ166" s="474"/>
      <c r="BK166" s="474"/>
      <c r="BL166" s="474"/>
      <c r="BM166" s="474"/>
      <c r="BN166" s="474"/>
      <c r="BO166" s="474"/>
    </row>
    <row r="167" spans="1:67" s="487" customFormat="1" ht="33.75" x14ac:dyDescent="0.25">
      <c r="A167" s="507"/>
      <c r="B167" s="508" t="s">
        <v>819</v>
      </c>
      <c r="C167" s="1340" t="s">
        <v>820</v>
      </c>
      <c r="D167" s="1340"/>
      <c r="E167" s="1340"/>
      <c r="F167" s="1340"/>
      <c r="G167" s="1340"/>
      <c r="H167" s="1340"/>
      <c r="I167" s="1340"/>
      <c r="J167" s="1340"/>
      <c r="K167" s="1340"/>
      <c r="L167" s="1340"/>
      <c r="M167" s="1340"/>
      <c r="N167" s="1340"/>
      <c r="O167" s="1340"/>
      <c r="P167" s="1341"/>
      <c r="Q167" s="472"/>
      <c r="R167" s="472"/>
      <c r="S167" s="472"/>
      <c r="T167" s="472"/>
      <c r="U167" s="472"/>
      <c r="V167" s="472"/>
      <c r="W167" s="472"/>
      <c r="X167" s="472"/>
      <c r="Y167" s="472"/>
      <c r="Z167" s="472"/>
      <c r="AA167" s="472"/>
      <c r="AB167" s="474"/>
      <c r="AC167" s="474"/>
      <c r="AD167" s="474"/>
      <c r="AE167" s="474"/>
      <c r="AF167" s="474"/>
      <c r="AG167" s="474"/>
      <c r="AH167" s="474"/>
      <c r="AI167" s="474"/>
      <c r="AJ167" s="474"/>
      <c r="AK167" s="474"/>
      <c r="AL167" s="474"/>
      <c r="AM167" s="474"/>
      <c r="AN167" s="499"/>
      <c r="AO167" s="499"/>
      <c r="AP167" s="499"/>
      <c r="AQ167" s="509" t="s">
        <v>820</v>
      </c>
      <c r="AR167" s="474"/>
      <c r="AS167" s="474"/>
      <c r="AT167" s="474"/>
      <c r="AU167" s="540"/>
      <c r="AV167" s="499"/>
      <c r="AW167" s="474"/>
      <c r="AX167" s="499"/>
      <c r="AY167" s="509"/>
      <c r="AZ167" s="474"/>
      <c r="BA167" s="474"/>
      <c r="BB167" s="474"/>
      <c r="BC167" s="474"/>
      <c r="BD167" s="474"/>
      <c r="BE167" s="474"/>
      <c r="BF167" s="474"/>
      <c r="BG167" s="474"/>
      <c r="BH167" s="474"/>
      <c r="BI167" s="474"/>
      <c r="BJ167" s="474"/>
      <c r="BK167" s="474"/>
      <c r="BL167" s="474"/>
      <c r="BM167" s="474"/>
      <c r="BN167" s="474"/>
      <c r="BO167" s="474"/>
    </row>
    <row r="168" spans="1:67" s="487" customFormat="1" ht="15" x14ac:dyDescent="0.25">
      <c r="A168" s="510"/>
      <c r="B168" s="511" t="s">
        <v>190</v>
      </c>
      <c r="C168" s="1328" t="s">
        <v>821</v>
      </c>
      <c r="D168" s="1328"/>
      <c r="E168" s="1328"/>
      <c r="F168" s="1328"/>
      <c r="G168" s="1328"/>
      <c r="H168" s="512" t="s">
        <v>822</v>
      </c>
      <c r="I168" s="513"/>
      <c r="J168" s="513"/>
      <c r="K168" s="546">
        <v>61.308225</v>
      </c>
      <c r="L168" s="515"/>
      <c r="M168" s="513"/>
      <c r="N168" s="515"/>
      <c r="O168" s="513"/>
      <c r="P168" s="516">
        <v>15898.45</v>
      </c>
      <c r="Q168" s="472"/>
      <c r="R168" s="472"/>
      <c r="S168" s="472"/>
      <c r="T168" s="472"/>
      <c r="U168" s="472"/>
      <c r="V168" s="472"/>
      <c r="W168" s="472"/>
      <c r="X168" s="472"/>
      <c r="Y168" s="472"/>
      <c r="Z168" s="472"/>
      <c r="AA168" s="472"/>
      <c r="AB168" s="474"/>
      <c r="AC168" s="474"/>
      <c r="AD168" s="474"/>
      <c r="AE168" s="474"/>
      <c r="AF168" s="474"/>
      <c r="AG168" s="474"/>
      <c r="AH168" s="474"/>
      <c r="AI168" s="474"/>
      <c r="AJ168" s="474"/>
      <c r="AK168" s="474"/>
      <c r="AL168" s="474"/>
      <c r="AM168" s="474"/>
      <c r="AN168" s="499"/>
      <c r="AO168" s="499"/>
      <c r="AP168" s="499"/>
      <c r="AQ168" s="509"/>
      <c r="AR168" s="474" t="s">
        <v>821</v>
      </c>
      <c r="AS168" s="474"/>
      <c r="AT168" s="474"/>
      <c r="AU168" s="540"/>
      <c r="AV168" s="499"/>
      <c r="AW168" s="474"/>
      <c r="AX168" s="499"/>
      <c r="AY168" s="509"/>
      <c r="AZ168" s="474"/>
      <c r="BA168" s="474"/>
      <c r="BB168" s="474"/>
      <c r="BC168" s="474"/>
      <c r="BD168" s="474"/>
      <c r="BE168" s="474"/>
      <c r="BF168" s="474"/>
      <c r="BG168" s="474"/>
      <c r="BH168" s="474"/>
      <c r="BI168" s="474"/>
      <c r="BJ168" s="474"/>
      <c r="BK168" s="474"/>
      <c r="BL168" s="474"/>
      <c r="BM168" s="474"/>
      <c r="BN168" s="474"/>
      <c r="BO168" s="474"/>
    </row>
    <row r="169" spans="1:67" s="487" customFormat="1" ht="22.5" x14ac:dyDescent="0.25">
      <c r="A169" s="517"/>
      <c r="B169" s="511" t="s">
        <v>823</v>
      </c>
      <c r="C169" s="1328" t="s">
        <v>824</v>
      </c>
      <c r="D169" s="1328"/>
      <c r="E169" s="1328"/>
      <c r="F169" s="1328"/>
      <c r="G169" s="1328"/>
      <c r="H169" s="512" t="s">
        <v>822</v>
      </c>
      <c r="I169" s="518">
        <v>35.9</v>
      </c>
      <c r="J169" s="513" t="s">
        <v>894</v>
      </c>
      <c r="K169" s="546">
        <v>61.308225</v>
      </c>
      <c r="L169" s="519"/>
      <c r="M169" s="582"/>
      <c r="N169" s="520">
        <v>259.32</v>
      </c>
      <c r="O169" s="513"/>
      <c r="P169" s="516">
        <v>15898.45</v>
      </c>
      <c r="Q169" s="521"/>
      <c r="R169" s="521"/>
      <c r="S169" s="472"/>
      <c r="T169" s="472"/>
      <c r="U169" s="472"/>
      <c r="V169" s="472"/>
      <c r="W169" s="472"/>
      <c r="X169" s="472"/>
      <c r="Y169" s="472"/>
      <c r="Z169" s="472"/>
      <c r="AA169" s="472"/>
      <c r="AB169" s="474"/>
      <c r="AC169" s="474"/>
      <c r="AD169" s="474"/>
      <c r="AE169" s="474"/>
      <c r="AF169" s="474"/>
      <c r="AG169" s="474"/>
      <c r="AH169" s="474"/>
      <c r="AI169" s="474"/>
      <c r="AJ169" s="474"/>
      <c r="AK169" s="474"/>
      <c r="AL169" s="474"/>
      <c r="AM169" s="474"/>
      <c r="AN169" s="499"/>
      <c r="AO169" s="499"/>
      <c r="AP169" s="499"/>
      <c r="AQ169" s="509"/>
      <c r="AR169" s="474"/>
      <c r="AS169" s="474" t="s">
        <v>824</v>
      </c>
      <c r="AT169" s="474"/>
      <c r="AU169" s="540"/>
      <c r="AV169" s="499"/>
      <c r="AW169" s="474"/>
      <c r="AX169" s="499"/>
      <c r="AY169" s="509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  <c r="BJ169" s="474"/>
      <c r="BK169" s="474"/>
      <c r="BL169" s="474"/>
      <c r="BM169" s="474"/>
      <c r="BN169" s="474"/>
      <c r="BO169" s="474"/>
    </row>
    <row r="170" spans="1:67" s="487" customFormat="1" ht="15" x14ac:dyDescent="0.25">
      <c r="A170" s="510"/>
      <c r="B170" s="511" t="s">
        <v>651</v>
      </c>
      <c r="C170" s="1328" t="s">
        <v>712</v>
      </c>
      <c r="D170" s="1328"/>
      <c r="E170" s="1328"/>
      <c r="F170" s="1328"/>
      <c r="G170" s="1328"/>
      <c r="H170" s="512"/>
      <c r="I170" s="513"/>
      <c r="J170" s="513"/>
      <c r="K170" s="513"/>
      <c r="L170" s="515"/>
      <c r="M170" s="513"/>
      <c r="N170" s="515"/>
      <c r="O170" s="513"/>
      <c r="P170" s="516">
        <v>11660.19</v>
      </c>
      <c r="Q170" s="472"/>
      <c r="R170" s="472"/>
      <c r="S170" s="472"/>
      <c r="T170" s="472"/>
      <c r="U170" s="472"/>
      <c r="V170" s="472"/>
      <c r="W170" s="472"/>
      <c r="X170" s="472"/>
      <c r="Y170" s="472"/>
      <c r="Z170" s="472"/>
      <c r="AA170" s="472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  <c r="AM170" s="474"/>
      <c r="AN170" s="499"/>
      <c r="AO170" s="499"/>
      <c r="AP170" s="499"/>
      <c r="AQ170" s="509"/>
      <c r="AR170" s="474" t="s">
        <v>712</v>
      </c>
      <c r="AS170" s="474"/>
      <c r="AT170" s="474"/>
      <c r="AU170" s="540"/>
      <c r="AV170" s="499"/>
      <c r="AW170" s="474"/>
      <c r="AX170" s="499"/>
      <c r="AY170" s="509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  <c r="BJ170" s="474"/>
      <c r="BK170" s="474"/>
      <c r="BL170" s="474"/>
      <c r="BM170" s="474"/>
      <c r="BN170" s="474"/>
      <c r="BO170" s="474"/>
    </row>
    <row r="171" spans="1:67" s="487" customFormat="1" ht="15" x14ac:dyDescent="0.25">
      <c r="A171" s="510"/>
      <c r="B171" s="511"/>
      <c r="C171" s="1328" t="s">
        <v>826</v>
      </c>
      <c r="D171" s="1328"/>
      <c r="E171" s="1328"/>
      <c r="F171" s="1328"/>
      <c r="G171" s="1328"/>
      <c r="H171" s="512" t="s">
        <v>822</v>
      </c>
      <c r="I171" s="513"/>
      <c r="J171" s="513"/>
      <c r="K171" s="546">
        <v>8.2046250000000001</v>
      </c>
      <c r="L171" s="515"/>
      <c r="M171" s="513"/>
      <c r="N171" s="515"/>
      <c r="O171" s="513"/>
      <c r="P171" s="516">
        <v>2959.03</v>
      </c>
      <c r="Q171" s="472"/>
      <c r="R171" s="472"/>
      <c r="S171" s="472"/>
      <c r="T171" s="472"/>
      <c r="U171" s="472"/>
      <c r="V171" s="472"/>
      <c r="W171" s="472"/>
      <c r="X171" s="472"/>
      <c r="Y171" s="472"/>
      <c r="Z171" s="472"/>
      <c r="AA171" s="472"/>
      <c r="AB171" s="474"/>
      <c r="AC171" s="474"/>
      <c r="AD171" s="474"/>
      <c r="AE171" s="474"/>
      <c r="AF171" s="474"/>
      <c r="AG171" s="474"/>
      <c r="AH171" s="474"/>
      <c r="AI171" s="474"/>
      <c r="AJ171" s="474"/>
      <c r="AK171" s="474"/>
      <c r="AL171" s="474"/>
      <c r="AM171" s="474"/>
      <c r="AN171" s="499"/>
      <c r="AO171" s="499"/>
      <c r="AP171" s="499"/>
      <c r="AQ171" s="509"/>
      <c r="AR171" s="474" t="s">
        <v>826</v>
      </c>
      <c r="AS171" s="474"/>
      <c r="AT171" s="474"/>
      <c r="AU171" s="540"/>
      <c r="AV171" s="499"/>
      <c r="AW171" s="474"/>
      <c r="AX171" s="499"/>
      <c r="AY171" s="509"/>
      <c r="AZ171" s="474"/>
      <c r="BA171" s="474"/>
      <c r="BB171" s="474"/>
      <c r="BC171" s="474"/>
      <c r="BD171" s="474"/>
      <c r="BE171" s="474"/>
      <c r="BF171" s="474"/>
      <c r="BG171" s="474"/>
      <c r="BH171" s="474"/>
      <c r="BI171" s="474"/>
      <c r="BJ171" s="474"/>
      <c r="BK171" s="474"/>
      <c r="BL171" s="474"/>
      <c r="BM171" s="474"/>
      <c r="BN171" s="474"/>
      <c r="BO171" s="474"/>
    </row>
    <row r="172" spans="1:67" s="487" customFormat="1" ht="22.5" x14ac:dyDescent="0.25">
      <c r="A172" s="517"/>
      <c r="B172" s="511" t="s">
        <v>827</v>
      </c>
      <c r="C172" s="1328" t="s">
        <v>828</v>
      </c>
      <c r="D172" s="1328"/>
      <c r="E172" s="1328"/>
      <c r="F172" s="1328"/>
      <c r="G172" s="1328"/>
      <c r="H172" s="512" t="s">
        <v>829</v>
      </c>
      <c r="I172" s="518">
        <v>0.1</v>
      </c>
      <c r="J172" s="513" t="s">
        <v>895</v>
      </c>
      <c r="K172" s="546">
        <v>0.18562500000000001</v>
      </c>
      <c r="L172" s="523">
        <v>1803.79</v>
      </c>
      <c r="M172" s="524">
        <v>1.1399999999999999</v>
      </c>
      <c r="N172" s="520">
        <v>2056.3200000000002</v>
      </c>
      <c r="O172" s="513"/>
      <c r="P172" s="516">
        <v>381.7</v>
      </c>
      <c r="Q172" s="521"/>
      <c r="R172" s="521"/>
      <c r="S172" s="472"/>
      <c r="T172" s="472"/>
      <c r="U172" s="472"/>
      <c r="V172" s="472"/>
      <c r="W172" s="472"/>
      <c r="X172" s="472"/>
      <c r="Y172" s="472"/>
      <c r="Z172" s="472"/>
      <c r="AA172" s="472"/>
      <c r="AB172" s="474"/>
      <c r="AC172" s="474"/>
      <c r="AD172" s="474"/>
      <c r="AE172" s="474"/>
      <c r="AF172" s="474"/>
      <c r="AG172" s="474"/>
      <c r="AH172" s="474"/>
      <c r="AI172" s="474"/>
      <c r="AJ172" s="474"/>
      <c r="AK172" s="474"/>
      <c r="AL172" s="474"/>
      <c r="AM172" s="474"/>
      <c r="AN172" s="499"/>
      <c r="AO172" s="499"/>
      <c r="AP172" s="499"/>
      <c r="AQ172" s="509"/>
      <c r="AR172" s="474"/>
      <c r="AS172" s="474" t="s">
        <v>828</v>
      </c>
      <c r="AT172" s="474"/>
      <c r="AU172" s="540"/>
      <c r="AV172" s="499"/>
      <c r="AW172" s="474"/>
      <c r="AX172" s="499"/>
      <c r="AY172" s="509"/>
      <c r="AZ172" s="474"/>
      <c r="BA172" s="474"/>
      <c r="BB172" s="474"/>
      <c r="BC172" s="474"/>
      <c r="BD172" s="474"/>
      <c r="BE172" s="474"/>
      <c r="BF172" s="474"/>
      <c r="BG172" s="474"/>
      <c r="BH172" s="474"/>
      <c r="BI172" s="474"/>
      <c r="BJ172" s="474"/>
      <c r="BK172" s="474"/>
      <c r="BL172" s="474"/>
      <c r="BM172" s="474"/>
      <c r="BN172" s="474"/>
      <c r="BO172" s="474"/>
    </row>
    <row r="173" spans="1:67" s="487" customFormat="1" ht="22.5" x14ac:dyDescent="0.25">
      <c r="A173" s="525"/>
      <c r="B173" s="511" t="s">
        <v>830</v>
      </c>
      <c r="C173" s="1328" t="s">
        <v>831</v>
      </c>
      <c r="D173" s="1328"/>
      <c r="E173" s="1328"/>
      <c r="F173" s="1328"/>
      <c r="G173" s="1328"/>
      <c r="H173" s="512" t="s">
        <v>822</v>
      </c>
      <c r="I173" s="518">
        <v>0.1</v>
      </c>
      <c r="J173" s="513" t="s">
        <v>895</v>
      </c>
      <c r="K173" s="546">
        <v>0.18562500000000001</v>
      </c>
      <c r="L173" s="515"/>
      <c r="M173" s="513"/>
      <c r="N173" s="526">
        <v>364.66</v>
      </c>
      <c r="O173" s="513"/>
      <c r="P173" s="530">
        <v>67.69</v>
      </c>
      <c r="Q173" s="472"/>
      <c r="R173" s="472"/>
      <c r="S173" s="472"/>
      <c r="T173" s="472"/>
      <c r="U173" s="472"/>
      <c r="V173" s="472"/>
      <c r="W173" s="472"/>
      <c r="X173" s="472"/>
      <c r="Y173" s="472"/>
      <c r="Z173" s="472"/>
      <c r="AA173" s="472"/>
      <c r="AB173" s="474"/>
      <c r="AC173" s="474"/>
      <c r="AD173" s="474"/>
      <c r="AE173" s="474"/>
      <c r="AF173" s="474"/>
      <c r="AG173" s="474"/>
      <c r="AH173" s="474"/>
      <c r="AI173" s="474"/>
      <c r="AJ173" s="474"/>
      <c r="AK173" s="474"/>
      <c r="AL173" s="474"/>
      <c r="AM173" s="474"/>
      <c r="AN173" s="499"/>
      <c r="AO173" s="499"/>
      <c r="AP173" s="499"/>
      <c r="AQ173" s="509"/>
      <c r="AR173" s="474"/>
      <c r="AS173" s="474"/>
      <c r="AT173" s="474" t="s">
        <v>831</v>
      </c>
      <c r="AU173" s="540"/>
      <c r="AV173" s="499"/>
      <c r="AW173" s="474"/>
      <c r="AX173" s="499"/>
      <c r="AY173" s="509"/>
      <c r="AZ173" s="474"/>
      <c r="BA173" s="474"/>
      <c r="BB173" s="474"/>
      <c r="BC173" s="474"/>
      <c r="BD173" s="474"/>
      <c r="BE173" s="474"/>
      <c r="BF173" s="474"/>
      <c r="BG173" s="474"/>
      <c r="BH173" s="474"/>
      <c r="BI173" s="474"/>
      <c r="BJ173" s="474"/>
      <c r="BK173" s="474"/>
      <c r="BL173" s="474"/>
      <c r="BM173" s="474"/>
      <c r="BN173" s="474"/>
      <c r="BO173" s="474"/>
    </row>
    <row r="174" spans="1:67" s="487" customFormat="1" ht="22.5" x14ac:dyDescent="0.25">
      <c r="A174" s="517"/>
      <c r="B174" s="511" t="s">
        <v>832</v>
      </c>
      <c r="C174" s="1328" t="s">
        <v>833</v>
      </c>
      <c r="D174" s="1328"/>
      <c r="E174" s="1328"/>
      <c r="F174" s="1328"/>
      <c r="G174" s="1328"/>
      <c r="H174" s="512" t="s">
        <v>829</v>
      </c>
      <c r="I174" s="527">
        <v>4.13</v>
      </c>
      <c r="J174" s="513" t="s">
        <v>895</v>
      </c>
      <c r="K174" s="561">
        <v>7.6663125000000001</v>
      </c>
      <c r="L174" s="519"/>
      <c r="M174" s="582"/>
      <c r="N174" s="520">
        <v>1374.22</v>
      </c>
      <c r="O174" s="513"/>
      <c r="P174" s="516">
        <v>10535.2</v>
      </c>
      <c r="Q174" s="521"/>
      <c r="R174" s="521"/>
      <c r="S174" s="472"/>
      <c r="T174" s="472"/>
      <c r="U174" s="472"/>
      <c r="V174" s="472"/>
      <c r="W174" s="472"/>
      <c r="X174" s="472"/>
      <c r="Y174" s="472"/>
      <c r="Z174" s="472"/>
      <c r="AA174" s="472"/>
      <c r="AB174" s="474"/>
      <c r="AC174" s="474"/>
      <c r="AD174" s="474"/>
      <c r="AE174" s="474"/>
      <c r="AF174" s="474"/>
      <c r="AG174" s="474"/>
      <c r="AH174" s="474"/>
      <c r="AI174" s="474"/>
      <c r="AJ174" s="474"/>
      <c r="AK174" s="474"/>
      <c r="AL174" s="474"/>
      <c r="AM174" s="474"/>
      <c r="AN174" s="499"/>
      <c r="AO174" s="499"/>
      <c r="AP174" s="499"/>
      <c r="AQ174" s="509"/>
      <c r="AR174" s="474"/>
      <c r="AS174" s="474" t="s">
        <v>833</v>
      </c>
      <c r="AT174" s="474"/>
      <c r="AU174" s="540"/>
      <c r="AV174" s="499"/>
      <c r="AW174" s="474"/>
      <c r="AX174" s="499"/>
      <c r="AY174" s="509"/>
      <c r="AZ174" s="474"/>
      <c r="BA174" s="474"/>
      <c r="BB174" s="474"/>
      <c r="BC174" s="474"/>
      <c r="BD174" s="474"/>
      <c r="BE174" s="474"/>
      <c r="BF174" s="474"/>
      <c r="BG174" s="474"/>
      <c r="BH174" s="474"/>
      <c r="BI174" s="474"/>
      <c r="BJ174" s="474"/>
      <c r="BK174" s="474"/>
      <c r="BL174" s="474"/>
      <c r="BM174" s="474"/>
      <c r="BN174" s="474"/>
      <c r="BO174" s="474"/>
    </row>
    <row r="175" spans="1:67" s="487" customFormat="1" ht="22.5" x14ac:dyDescent="0.25">
      <c r="A175" s="525"/>
      <c r="B175" s="511" t="s">
        <v>830</v>
      </c>
      <c r="C175" s="1328" t="s">
        <v>831</v>
      </c>
      <c r="D175" s="1328"/>
      <c r="E175" s="1328"/>
      <c r="F175" s="1328"/>
      <c r="G175" s="1328"/>
      <c r="H175" s="512" t="s">
        <v>822</v>
      </c>
      <c r="I175" s="527">
        <v>4.13</v>
      </c>
      <c r="J175" s="513" t="s">
        <v>895</v>
      </c>
      <c r="K175" s="561">
        <v>7.6663125000000001</v>
      </c>
      <c r="L175" s="515"/>
      <c r="M175" s="513"/>
      <c r="N175" s="526">
        <v>364.66</v>
      </c>
      <c r="O175" s="513"/>
      <c r="P175" s="516">
        <v>2795.6</v>
      </c>
      <c r="Q175" s="472"/>
      <c r="R175" s="472"/>
      <c r="S175" s="472"/>
      <c r="T175" s="472"/>
      <c r="U175" s="472"/>
      <c r="V175" s="472"/>
      <c r="W175" s="472"/>
      <c r="X175" s="472"/>
      <c r="Y175" s="472"/>
      <c r="Z175" s="472"/>
      <c r="AA175" s="472"/>
      <c r="AB175" s="474"/>
      <c r="AC175" s="474"/>
      <c r="AD175" s="474"/>
      <c r="AE175" s="474"/>
      <c r="AF175" s="474"/>
      <c r="AG175" s="474"/>
      <c r="AH175" s="474"/>
      <c r="AI175" s="474"/>
      <c r="AJ175" s="474"/>
      <c r="AK175" s="474"/>
      <c r="AL175" s="474"/>
      <c r="AM175" s="474"/>
      <c r="AN175" s="499"/>
      <c r="AO175" s="499"/>
      <c r="AP175" s="499"/>
      <c r="AQ175" s="509"/>
      <c r="AR175" s="474"/>
      <c r="AS175" s="474"/>
      <c r="AT175" s="474" t="s">
        <v>831</v>
      </c>
      <c r="AU175" s="540"/>
      <c r="AV175" s="499"/>
      <c r="AW175" s="474"/>
      <c r="AX175" s="499"/>
      <c r="AY175" s="509"/>
      <c r="AZ175" s="474"/>
      <c r="BA175" s="474"/>
      <c r="BB175" s="474"/>
      <c r="BC175" s="474"/>
      <c r="BD175" s="474"/>
      <c r="BE175" s="474"/>
      <c r="BF175" s="474"/>
      <c r="BG175" s="474"/>
      <c r="BH175" s="474"/>
      <c r="BI175" s="474"/>
      <c r="BJ175" s="474"/>
      <c r="BK175" s="474"/>
      <c r="BL175" s="474"/>
      <c r="BM175" s="474"/>
      <c r="BN175" s="474"/>
      <c r="BO175" s="474"/>
    </row>
    <row r="176" spans="1:67" s="487" customFormat="1" ht="22.5" x14ac:dyDescent="0.25">
      <c r="A176" s="517"/>
      <c r="B176" s="511" t="s">
        <v>834</v>
      </c>
      <c r="C176" s="1328" t="s">
        <v>835</v>
      </c>
      <c r="D176" s="1328"/>
      <c r="E176" s="1328"/>
      <c r="F176" s="1328"/>
      <c r="G176" s="1328"/>
      <c r="H176" s="512" t="s">
        <v>829</v>
      </c>
      <c r="I176" s="527">
        <v>3.17</v>
      </c>
      <c r="J176" s="513" t="s">
        <v>895</v>
      </c>
      <c r="K176" s="561">
        <v>5.8843125000000001</v>
      </c>
      <c r="L176" s="528">
        <v>1.75</v>
      </c>
      <c r="M176" s="524">
        <v>1.26</v>
      </c>
      <c r="N176" s="520">
        <v>2.21</v>
      </c>
      <c r="O176" s="513"/>
      <c r="P176" s="516">
        <v>13</v>
      </c>
      <c r="Q176" s="521"/>
      <c r="R176" s="521"/>
      <c r="S176" s="472"/>
      <c r="T176" s="472"/>
      <c r="U176" s="472"/>
      <c r="V176" s="472"/>
      <c r="W176" s="472"/>
      <c r="X176" s="472"/>
      <c r="Y176" s="472"/>
      <c r="Z176" s="472"/>
      <c r="AA176" s="472"/>
      <c r="AB176" s="474"/>
      <c r="AC176" s="474"/>
      <c r="AD176" s="474"/>
      <c r="AE176" s="474"/>
      <c r="AF176" s="474"/>
      <c r="AG176" s="474"/>
      <c r="AH176" s="474"/>
      <c r="AI176" s="474"/>
      <c r="AJ176" s="474"/>
      <c r="AK176" s="474"/>
      <c r="AL176" s="474"/>
      <c r="AM176" s="474"/>
      <c r="AN176" s="499"/>
      <c r="AO176" s="499"/>
      <c r="AP176" s="499"/>
      <c r="AQ176" s="509"/>
      <c r="AR176" s="474"/>
      <c r="AS176" s="474" t="s">
        <v>835</v>
      </c>
      <c r="AT176" s="474"/>
      <c r="AU176" s="540"/>
      <c r="AV176" s="499"/>
      <c r="AW176" s="474"/>
      <c r="AX176" s="499"/>
      <c r="AY176" s="509"/>
      <c r="AZ176" s="474"/>
      <c r="BA176" s="474"/>
      <c r="BB176" s="474"/>
      <c r="BC176" s="474"/>
      <c r="BD176" s="474"/>
      <c r="BE176" s="474"/>
      <c r="BF176" s="474"/>
      <c r="BG176" s="474"/>
      <c r="BH176" s="474"/>
      <c r="BI176" s="474"/>
      <c r="BJ176" s="474"/>
      <c r="BK176" s="474"/>
      <c r="BL176" s="474"/>
      <c r="BM176" s="474"/>
      <c r="BN176" s="474"/>
      <c r="BO176" s="474"/>
    </row>
    <row r="177" spans="1:67" s="487" customFormat="1" ht="22.5" x14ac:dyDescent="0.25">
      <c r="A177" s="517"/>
      <c r="B177" s="511" t="s">
        <v>836</v>
      </c>
      <c r="C177" s="1328" t="s">
        <v>837</v>
      </c>
      <c r="D177" s="1328"/>
      <c r="E177" s="1328"/>
      <c r="F177" s="1328"/>
      <c r="G177" s="1328"/>
      <c r="H177" s="512" t="s">
        <v>829</v>
      </c>
      <c r="I177" s="527">
        <v>0.19</v>
      </c>
      <c r="J177" s="513" t="s">
        <v>895</v>
      </c>
      <c r="K177" s="561">
        <v>0.35268749999999999</v>
      </c>
      <c r="L177" s="519"/>
      <c r="M177" s="582"/>
      <c r="N177" s="520">
        <v>535.19000000000005</v>
      </c>
      <c r="O177" s="513"/>
      <c r="P177" s="516">
        <v>188.75</v>
      </c>
      <c r="Q177" s="521"/>
      <c r="R177" s="521"/>
      <c r="S177" s="472"/>
      <c r="T177" s="472"/>
      <c r="U177" s="472"/>
      <c r="V177" s="472"/>
      <c r="W177" s="472"/>
      <c r="X177" s="472"/>
      <c r="Y177" s="472"/>
      <c r="Z177" s="472"/>
      <c r="AA177" s="472"/>
      <c r="AB177" s="474"/>
      <c r="AC177" s="474"/>
      <c r="AD177" s="474"/>
      <c r="AE177" s="474"/>
      <c r="AF177" s="474"/>
      <c r="AG177" s="474"/>
      <c r="AH177" s="474"/>
      <c r="AI177" s="474"/>
      <c r="AJ177" s="474"/>
      <c r="AK177" s="474"/>
      <c r="AL177" s="474"/>
      <c r="AM177" s="474"/>
      <c r="AN177" s="499"/>
      <c r="AO177" s="499"/>
      <c r="AP177" s="499"/>
      <c r="AQ177" s="509"/>
      <c r="AR177" s="474"/>
      <c r="AS177" s="474" t="s">
        <v>837</v>
      </c>
      <c r="AT177" s="474"/>
      <c r="AU177" s="540"/>
      <c r="AV177" s="499"/>
      <c r="AW177" s="474"/>
      <c r="AX177" s="499"/>
      <c r="AY177" s="509"/>
      <c r="AZ177" s="474"/>
      <c r="BA177" s="474"/>
      <c r="BB177" s="474"/>
      <c r="BC177" s="474"/>
      <c r="BD177" s="474"/>
      <c r="BE177" s="474"/>
      <c r="BF177" s="474"/>
      <c r="BG177" s="474"/>
      <c r="BH177" s="474"/>
      <c r="BI177" s="474"/>
      <c r="BJ177" s="474"/>
      <c r="BK177" s="474"/>
      <c r="BL177" s="474"/>
      <c r="BM177" s="474"/>
      <c r="BN177" s="474"/>
      <c r="BO177" s="474"/>
    </row>
    <row r="178" spans="1:67" s="487" customFormat="1" ht="22.5" x14ac:dyDescent="0.25">
      <c r="A178" s="525"/>
      <c r="B178" s="511" t="s">
        <v>838</v>
      </c>
      <c r="C178" s="1328" t="s">
        <v>839</v>
      </c>
      <c r="D178" s="1328"/>
      <c r="E178" s="1328"/>
      <c r="F178" s="1328"/>
      <c r="G178" s="1328"/>
      <c r="H178" s="512" t="s">
        <v>822</v>
      </c>
      <c r="I178" s="527">
        <v>0.19</v>
      </c>
      <c r="J178" s="513" t="s">
        <v>895</v>
      </c>
      <c r="K178" s="561">
        <v>0.35268749999999999</v>
      </c>
      <c r="L178" s="515"/>
      <c r="M178" s="513"/>
      <c r="N178" s="526">
        <v>271.47000000000003</v>
      </c>
      <c r="O178" s="513"/>
      <c r="P178" s="530">
        <v>95.74</v>
      </c>
      <c r="Q178" s="472"/>
      <c r="R178" s="472"/>
      <c r="S178" s="472"/>
      <c r="T178" s="472"/>
      <c r="U178" s="472"/>
      <c r="V178" s="472"/>
      <c r="W178" s="472"/>
      <c r="X178" s="472"/>
      <c r="Y178" s="472"/>
      <c r="Z178" s="472"/>
      <c r="AA178" s="472"/>
      <c r="AB178" s="474"/>
      <c r="AC178" s="474"/>
      <c r="AD178" s="474"/>
      <c r="AE178" s="474"/>
      <c r="AF178" s="474"/>
      <c r="AG178" s="474"/>
      <c r="AH178" s="474"/>
      <c r="AI178" s="474"/>
      <c r="AJ178" s="474"/>
      <c r="AK178" s="474"/>
      <c r="AL178" s="474"/>
      <c r="AM178" s="474"/>
      <c r="AN178" s="499"/>
      <c r="AO178" s="499"/>
      <c r="AP178" s="499"/>
      <c r="AQ178" s="509"/>
      <c r="AR178" s="474"/>
      <c r="AS178" s="474"/>
      <c r="AT178" s="474" t="s">
        <v>839</v>
      </c>
      <c r="AU178" s="540"/>
      <c r="AV178" s="499"/>
      <c r="AW178" s="474"/>
      <c r="AX178" s="499"/>
      <c r="AY178" s="509"/>
      <c r="AZ178" s="474"/>
      <c r="BA178" s="474"/>
      <c r="BB178" s="474"/>
      <c r="BC178" s="474"/>
      <c r="BD178" s="474"/>
      <c r="BE178" s="474"/>
      <c r="BF178" s="474"/>
      <c r="BG178" s="474"/>
      <c r="BH178" s="474"/>
      <c r="BI178" s="474"/>
      <c r="BJ178" s="474"/>
      <c r="BK178" s="474"/>
      <c r="BL178" s="474"/>
      <c r="BM178" s="474"/>
      <c r="BN178" s="474"/>
      <c r="BO178" s="474"/>
    </row>
    <row r="179" spans="1:67" s="487" customFormat="1" ht="22.5" x14ac:dyDescent="0.25">
      <c r="A179" s="517"/>
      <c r="B179" s="511" t="s">
        <v>840</v>
      </c>
      <c r="C179" s="1328" t="s">
        <v>841</v>
      </c>
      <c r="D179" s="1328"/>
      <c r="E179" s="1328"/>
      <c r="F179" s="1328"/>
      <c r="G179" s="1328"/>
      <c r="H179" s="512" t="s">
        <v>829</v>
      </c>
      <c r="I179" s="527">
        <v>1.63</v>
      </c>
      <c r="J179" s="513" t="s">
        <v>895</v>
      </c>
      <c r="K179" s="561">
        <v>3.0256875000000001</v>
      </c>
      <c r="L179" s="528">
        <v>4.3499999999999996</v>
      </c>
      <c r="M179" s="524">
        <v>1.19</v>
      </c>
      <c r="N179" s="520">
        <v>5.18</v>
      </c>
      <c r="O179" s="513"/>
      <c r="P179" s="516">
        <v>15.67</v>
      </c>
      <c r="Q179" s="521"/>
      <c r="R179" s="521"/>
      <c r="S179" s="472"/>
      <c r="T179" s="472"/>
      <c r="U179" s="472"/>
      <c r="V179" s="472"/>
      <c r="W179" s="472"/>
      <c r="X179" s="472"/>
      <c r="Y179" s="472"/>
      <c r="Z179" s="472"/>
      <c r="AA179" s="472"/>
      <c r="AB179" s="474"/>
      <c r="AC179" s="474"/>
      <c r="AD179" s="474"/>
      <c r="AE179" s="474"/>
      <c r="AF179" s="474"/>
      <c r="AG179" s="474"/>
      <c r="AH179" s="474"/>
      <c r="AI179" s="474"/>
      <c r="AJ179" s="474"/>
      <c r="AK179" s="474"/>
      <c r="AL179" s="474"/>
      <c r="AM179" s="474"/>
      <c r="AN179" s="499"/>
      <c r="AO179" s="499"/>
      <c r="AP179" s="499"/>
      <c r="AQ179" s="509"/>
      <c r="AR179" s="474"/>
      <c r="AS179" s="474" t="s">
        <v>841</v>
      </c>
      <c r="AT179" s="474"/>
      <c r="AU179" s="540"/>
      <c r="AV179" s="499"/>
      <c r="AW179" s="474"/>
      <c r="AX179" s="499"/>
      <c r="AY179" s="509"/>
      <c r="AZ179" s="474"/>
      <c r="BA179" s="474"/>
      <c r="BB179" s="474"/>
      <c r="BC179" s="474"/>
      <c r="BD179" s="474"/>
      <c r="BE179" s="474"/>
      <c r="BF179" s="474"/>
      <c r="BG179" s="474"/>
      <c r="BH179" s="474"/>
      <c r="BI179" s="474"/>
      <c r="BJ179" s="474"/>
      <c r="BK179" s="474"/>
      <c r="BL179" s="474"/>
      <c r="BM179" s="474"/>
      <c r="BN179" s="474"/>
      <c r="BO179" s="474"/>
    </row>
    <row r="180" spans="1:67" s="487" customFormat="1" ht="23.25" x14ac:dyDescent="0.25">
      <c r="A180" s="517"/>
      <c r="B180" s="511" t="s">
        <v>842</v>
      </c>
      <c r="C180" s="1328" t="s">
        <v>843</v>
      </c>
      <c r="D180" s="1328"/>
      <c r="E180" s="1328"/>
      <c r="F180" s="1328"/>
      <c r="G180" s="1328"/>
      <c r="H180" s="512" t="s">
        <v>829</v>
      </c>
      <c r="I180" s="527">
        <v>6.16</v>
      </c>
      <c r="J180" s="513" t="s">
        <v>895</v>
      </c>
      <c r="K180" s="514">
        <v>11.4345</v>
      </c>
      <c r="L180" s="528">
        <v>51.1</v>
      </c>
      <c r="M180" s="529">
        <v>0.9</v>
      </c>
      <c r="N180" s="520">
        <v>45.99</v>
      </c>
      <c r="O180" s="513"/>
      <c r="P180" s="516">
        <v>525.87</v>
      </c>
      <c r="Q180" s="521"/>
      <c r="R180" s="521"/>
      <c r="S180" s="472"/>
      <c r="T180" s="472"/>
      <c r="U180" s="472"/>
      <c r="V180" s="472"/>
      <c r="W180" s="472"/>
      <c r="X180" s="472"/>
      <c r="Y180" s="472"/>
      <c r="Z180" s="472"/>
      <c r="AA180" s="472"/>
      <c r="AB180" s="474"/>
      <c r="AC180" s="474"/>
      <c r="AD180" s="474"/>
      <c r="AE180" s="474"/>
      <c r="AF180" s="474"/>
      <c r="AG180" s="474"/>
      <c r="AH180" s="474"/>
      <c r="AI180" s="474"/>
      <c r="AJ180" s="474"/>
      <c r="AK180" s="474"/>
      <c r="AL180" s="474"/>
      <c r="AM180" s="474"/>
      <c r="AN180" s="499"/>
      <c r="AO180" s="499"/>
      <c r="AP180" s="499"/>
      <c r="AQ180" s="509"/>
      <c r="AR180" s="474"/>
      <c r="AS180" s="474" t="s">
        <v>843</v>
      </c>
      <c r="AT180" s="474"/>
      <c r="AU180" s="540"/>
      <c r="AV180" s="499"/>
      <c r="AW180" s="474"/>
      <c r="AX180" s="499"/>
      <c r="AY180" s="509"/>
      <c r="AZ180" s="474"/>
      <c r="BA180" s="474"/>
      <c r="BB180" s="474"/>
      <c r="BC180" s="474"/>
      <c r="BD180" s="474"/>
      <c r="BE180" s="474"/>
      <c r="BF180" s="474"/>
      <c r="BG180" s="474"/>
      <c r="BH180" s="474"/>
      <c r="BI180" s="474"/>
      <c r="BJ180" s="474"/>
      <c r="BK180" s="474"/>
      <c r="BL180" s="474"/>
      <c r="BM180" s="474"/>
      <c r="BN180" s="474"/>
      <c r="BO180" s="474"/>
    </row>
    <row r="181" spans="1:67" s="487" customFormat="1" ht="15" x14ac:dyDescent="0.25">
      <c r="A181" s="510"/>
      <c r="B181" s="511" t="s">
        <v>232</v>
      </c>
      <c r="C181" s="1328" t="s">
        <v>844</v>
      </c>
      <c r="D181" s="1328"/>
      <c r="E181" s="1328"/>
      <c r="F181" s="1328"/>
      <c r="G181" s="1328"/>
      <c r="H181" s="512"/>
      <c r="I181" s="513"/>
      <c r="J181" s="513"/>
      <c r="K181" s="513"/>
      <c r="L181" s="515"/>
      <c r="M181" s="513"/>
      <c r="N181" s="515"/>
      <c r="O181" s="513"/>
      <c r="P181" s="516">
        <v>1496.58</v>
      </c>
      <c r="Q181" s="472"/>
      <c r="R181" s="472"/>
      <c r="S181" s="472"/>
      <c r="T181" s="472"/>
      <c r="U181" s="472"/>
      <c r="V181" s="472"/>
      <c r="W181" s="472"/>
      <c r="X181" s="472"/>
      <c r="Y181" s="472"/>
      <c r="Z181" s="472"/>
      <c r="AA181" s="472"/>
      <c r="AB181" s="474"/>
      <c r="AC181" s="474"/>
      <c r="AD181" s="474"/>
      <c r="AE181" s="474"/>
      <c r="AF181" s="474"/>
      <c r="AG181" s="474"/>
      <c r="AH181" s="474"/>
      <c r="AI181" s="474"/>
      <c r="AJ181" s="474"/>
      <c r="AK181" s="474"/>
      <c r="AL181" s="474"/>
      <c r="AM181" s="474"/>
      <c r="AN181" s="499"/>
      <c r="AO181" s="499"/>
      <c r="AP181" s="499"/>
      <c r="AQ181" s="509"/>
      <c r="AR181" s="474" t="s">
        <v>844</v>
      </c>
      <c r="AS181" s="474"/>
      <c r="AT181" s="474"/>
      <c r="AU181" s="540"/>
      <c r="AV181" s="499"/>
      <c r="AW181" s="474"/>
      <c r="AX181" s="499"/>
      <c r="AY181" s="509"/>
      <c r="AZ181" s="474"/>
      <c r="BA181" s="474"/>
      <c r="BB181" s="474"/>
      <c r="BC181" s="474"/>
      <c r="BD181" s="474"/>
      <c r="BE181" s="474"/>
      <c r="BF181" s="474"/>
      <c r="BG181" s="474"/>
      <c r="BH181" s="474"/>
      <c r="BI181" s="474"/>
      <c r="BJ181" s="474"/>
      <c r="BK181" s="474"/>
      <c r="BL181" s="474"/>
      <c r="BM181" s="474"/>
      <c r="BN181" s="474"/>
      <c r="BO181" s="474"/>
    </row>
    <row r="182" spans="1:67" s="487" customFormat="1" ht="15" x14ac:dyDescent="0.25">
      <c r="A182" s="517"/>
      <c r="B182" s="511" t="s">
        <v>845</v>
      </c>
      <c r="C182" s="1328" t="s">
        <v>846</v>
      </c>
      <c r="D182" s="1328"/>
      <c r="E182" s="1328"/>
      <c r="F182" s="1328"/>
      <c r="G182" s="1328"/>
      <c r="H182" s="512" t="s">
        <v>847</v>
      </c>
      <c r="I182" s="527">
        <v>1.37</v>
      </c>
      <c r="J182" s="513"/>
      <c r="K182" s="532">
        <v>1.5069999999999999</v>
      </c>
      <c r="L182" s="519"/>
      <c r="M182" s="582"/>
      <c r="N182" s="520">
        <v>114.64</v>
      </c>
      <c r="O182" s="513"/>
      <c r="P182" s="516">
        <v>172.76</v>
      </c>
      <c r="Q182" s="521"/>
      <c r="R182" s="521"/>
      <c r="S182" s="472"/>
      <c r="T182" s="472"/>
      <c r="U182" s="472"/>
      <c r="V182" s="472"/>
      <c r="W182" s="472"/>
      <c r="X182" s="472"/>
      <c r="Y182" s="472"/>
      <c r="Z182" s="472"/>
      <c r="AA182" s="472"/>
      <c r="AB182" s="474"/>
      <c r="AC182" s="474"/>
      <c r="AD182" s="474"/>
      <c r="AE182" s="474"/>
      <c r="AF182" s="474"/>
      <c r="AG182" s="474"/>
      <c r="AH182" s="474"/>
      <c r="AI182" s="474"/>
      <c r="AJ182" s="474"/>
      <c r="AK182" s="474"/>
      <c r="AL182" s="474"/>
      <c r="AM182" s="474"/>
      <c r="AN182" s="499"/>
      <c r="AO182" s="499"/>
      <c r="AP182" s="499"/>
      <c r="AQ182" s="509"/>
      <c r="AR182" s="474"/>
      <c r="AS182" s="474" t="s">
        <v>846</v>
      </c>
      <c r="AT182" s="474"/>
      <c r="AU182" s="540"/>
      <c r="AV182" s="499"/>
      <c r="AW182" s="474"/>
      <c r="AX182" s="499"/>
      <c r="AY182" s="509"/>
      <c r="AZ182" s="474"/>
      <c r="BA182" s="474"/>
      <c r="BB182" s="474"/>
      <c r="BC182" s="474"/>
      <c r="BD182" s="474"/>
      <c r="BE182" s="474"/>
      <c r="BF182" s="474"/>
      <c r="BG182" s="474"/>
      <c r="BH182" s="474"/>
      <c r="BI182" s="474"/>
      <c r="BJ182" s="474"/>
      <c r="BK182" s="474"/>
      <c r="BL182" s="474"/>
      <c r="BM182" s="474"/>
      <c r="BN182" s="474"/>
      <c r="BO182" s="474"/>
    </row>
    <row r="183" spans="1:67" s="487" customFormat="1" ht="15" x14ac:dyDescent="0.25">
      <c r="A183" s="517"/>
      <c r="B183" s="511" t="s">
        <v>848</v>
      </c>
      <c r="C183" s="1328" t="s">
        <v>849</v>
      </c>
      <c r="D183" s="1328"/>
      <c r="E183" s="1328"/>
      <c r="F183" s="1328"/>
      <c r="G183" s="1328"/>
      <c r="H183" s="512" t="s">
        <v>850</v>
      </c>
      <c r="I183" s="527">
        <v>0.41</v>
      </c>
      <c r="J183" s="513"/>
      <c r="K183" s="532">
        <v>0.45100000000000001</v>
      </c>
      <c r="L183" s="528">
        <v>41.38</v>
      </c>
      <c r="M183" s="529">
        <v>1.2</v>
      </c>
      <c r="N183" s="520">
        <v>49.66</v>
      </c>
      <c r="O183" s="513"/>
      <c r="P183" s="516">
        <v>22.4</v>
      </c>
      <c r="Q183" s="521"/>
      <c r="R183" s="521"/>
      <c r="S183" s="472"/>
      <c r="T183" s="472"/>
      <c r="U183" s="472"/>
      <c r="V183" s="472"/>
      <c r="W183" s="472"/>
      <c r="X183" s="472"/>
      <c r="Y183" s="472"/>
      <c r="Z183" s="472"/>
      <c r="AA183" s="472"/>
      <c r="AB183" s="474"/>
      <c r="AC183" s="474"/>
      <c r="AD183" s="474"/>
      <c r="AE183" s="474"/>
      <c r="AF183" s="474"/>
      <c r="AG183" s="474"/>
      <c r="AH183" s="474"/>
      <c r="AI183" s="474"/>
      <c r="AJ183" s="474"/>
      <c r="AK183" s="474"/>
      <c r="AL183" s="474"/>
      <c r="AM183" s="474"/>
      <c r="AN183" s="499"/>
      <c r="AO183" s="499"/>
      <c r="AP183" s="499"/>
      <c r="AQ183" s="509"/>
      <c r="AR183" s="474"/>
      <c r="AS183" s="474" t="s">
        <v>849</v>
      </c>
      <c r="AT183" s="474"/>
      <c r="AU183" s="540"/>
      <c r="AV183" s="499"/>
      <c r="AW183" s="474"/>
      <c r="AX183" s="499"/>
      <c r="AY183" s="509"/>
      <c r="AZ183" s="474"/>
      <c r="BA183" s="474"/>
      <c r="BB183" s="474"/>
      <c r="BC183" s="474"/>
      <c r="BD183" s="474"/>
      <c r="BE183" s="474"/>
      <c r="BF183" s="474"/>
      <c r="BG183" s="474"/>
      <c r="BH183" s="474"/>
      <c r="BI183" s="474"/>
      <c r="BJ183" s="474"/>
      <c r="BK183" s="474"/>
      <c r="BL183" s="474"/>
      <c r="BM183" s="474"/>
      <c r="BN183" s="474"/>
      <c r="BO183" s="474"/>
    </row>
    <row r="184" spans="1:67" s="487" customFormat="1" ht="15" x14ac:dyDescent="0.25">
      <c r="A184" s="517"/>
      <c r="B184" s="511" t="s">
        <v>851</v>
      </c>
      <c r="C184" s="1328" t="s">
        <v>852</v>
      </c>
      <c r="D184" s="1328"/>
      <c r="E184" s="1328"/>
      <c r="F184" s="1328"/>
      <c r="G184" s="1328"/>
      <c r="H184" s="512" t="s">
        <v>853</v>
      </c>
      <c r="I184" s="532">
        <v>3.2189999999999999</v>
      </c>
      <c r="J184" s="513"/>
      <c r="K184" s="514">
        <v>3.5409000000000002</v>
      </c>
      <c r="L184" s="519"/>
      <c r="M184" s="582"/>
      <c r="N184" s="520">
        <v>6.17</v>
      </c>
      <c r="O184" s="513"/>
      <c r="P184" s="516">
        <v>21.85</v>
      </c>
      <c r="Q184" s="521"/>
      <c r="R184" s="521"/>
      <c r="S184" s="472"/>
      <c r="T184" s="472"/>
      <c r="U184" s="472"/>
      <c r="V184" s="472"/>
      <c r="W184" s="472"/>
      <c r="X184" s="472"/>
      <c r="Y184" s="472"/>
      <c r="Z184" s="472"/>
      <c r="AA184" s="472"/>
      <c r="AB184" s="474"/>
      <c r="AC184" s="474"/>
      <c r="AD184" s="474"/>
      <c r="AE184" s="474"/>
      <c r="AF184" s="474"/>
      <c r="AG184" s="474"/>
      <c r="AH184" s="474"/>
      <c r="AI184" s="474"/>
      <c r="AJ184" s="474"/>
      <c r="AK184" s="474"/>
      <c r="AL184" s="474"/>
      <c r="AM184" s="474"/>
      <c r="AN184" s="499"/>
      <c r="AO184" s="499"/>
      <c r="AP184" s="499"/>
      <c r="AQ184" s="509"/>
      <c r="AR184" s="474"/>
      <c r="AS184" s="474" t="s">
        <v>852</v>
      </c>
      <c r="AT184" s="474"/>
      <c r="AU184" s="540"/>
      <c r="AV184" s="499"/>
      <c r="AW184" s="474"/>
      <c r="AX184" s="499"/>
      <c r="AY184" s="509"/>
      <c r="AZ184" s="474"/>
      <c r="BA184" s="474"/>
      <c r="BB184" s="474"/>
      <c r="BC184" s="474"/>
      <c r="BD184" s="474"/>
      <c r="BE184" s="474"/>
      <c r="BF184" s="474"/>
      <c r="BG184" s="474"/>
      <c r="BH184" s="474"/>
      <c r="BI184" s="474"/>
      <c r="BJ184" s="474"/>
      <c r="BK184" s="474"/>
      <c r="BL184" s="474"/>
      <c r="BM184" s="474"/>
      <c r="BN184" s="474"/>
      <c r="BO184" s="474"/>
    </row>
    <row r="185" spans="1:67" s="487" customFormat="1" ht="23.25" x14ac:dyDescent="0.25">
      <c r="A185" s="517"/>
      <c r="B185" s="511" t="s">
        <v>854</v>
      </c>
      <c r="C185" s="1328" t="s">
        <v>855</v>
      </c>
      <c r="D185" s="1328"/>
      <c r="E185" s="1328"/>
      <c r="F185" s="1328"/>
      <c r="G185" s="1328"/>
      <c r="H185" s="512" t="s">
        <v>850</v>
      </c>
      <c r="I185" s="531">
        <v>4</v>
      </c>
      <c r="J185" s="513"/>
      <c r="K185" s="518">
        <v>4.4000000000000004</v>
      </c>
      <c r="L185" s="528">
        <v>142.68</v>
      </c>
      <c r="M185" s="524">
        <v>1.05</v>
      </c>
      <c r="N185" s="520">
        <v>149.81</v>
      </c>
      <c r="O185" s="513"/>
      <c r="P185" s="516">
        <v>659.16</v>
      </c>
      <c r="Q185" s="521"/>
      <c r="R185" s="521"/>
      <c r="S185" s="472"/>
      <c r="T185" s="472"/>
      <c r="U185" s="472"/>
      <c r="V185" s="472"/>
      <c r="W185" s="472"/>
      <c r="X185" s="472"/>
      <c r="Y185" s="472"/>
      <c r="Z185" s="472"/>
      <c r="AA185" s="472"/>
      <c r="AB185" s="474"/>
      <c r="AC185" s="474"/>
      <c r="AD185" s="474"/>
      <c r="AE185" s="474"/>
      <c r="AF185" s="474"/>
      <c r="AG185" s="474"/>
      <c r="AH185" s="474"/>
      <c r="AI185" s="474"/>
      <c r="AJ185" s="474"/>
      <c r="AK185" s="474"/>
      <c r="AL185" s="474"/>
      <c r="AM185" s="474"/>
      <c r="AN185" s="499"/>
      <c r="AO185" s="499"/>
      <c r="AP185" s="499"/>
      <c r="AQ185" s="509"/>
      <c r="AR185" s="474"/>
      <c r="AS185" s="474" t="s">
        <v>855</v>
      </c>
      <c r="AT185" s="474"/>
      <c r="AU185" s="540"/>
      <c r="AV185" s="499"/>
      <c r="AW185" s="474"/>
      <c r="AX185" s="499"/>
      <c r="AY185" s="509"/>
      <c r="AZ185" s="474"/>
      <c r="BA185" s="474"/>
      <c r="BB185" s="474"/>
      <c r="BC185" s="474"/>
      <c r="BD185" s="474"/>
      <c r="BE185" s="474"/>
      <c r="BF185" s="474"/>
      <c r="BG185" s="474"/>
      <c r="BH185" s="474"/>
      <c r="BI185" s="474"/>
      <c r="BJ185" s="474"/>
      <c r="BK185" s="474"/>
      <c r="BL185" s="474"/>
      <c r="BM185" s="474"/>
      <c r="BN185" s="474"/>
      <c r="BO185" s="474"/>
    </row>
    <row r="186" spans="1:67" s="487" customFormat="1" ht="15" x14ac:dyDescent="0.25">
      <c r="A186" s="517"/>
      <c r="B186" s="511" t="s">
        <v>856</v>
      </c>
      <c r="C186" s="1328" t="s">
        <v>857</v>
      </c>
      <c r="D186" s="1328"/>
      <c r="E186" s="1328"/>
      <c r="F186" s="1328"/>
      <c r="G186" s="1328"/>
      <c r="H186" s="512" t="s">
        <v>816</v>
      </c>
      <c r="I186" s="522">
        <v>1.0000000000000001E-5</v>
      </c>
      <c r="J186" s="513"/>
      <c r="K186" s="546">
        <v>1.1E-5</v>
      </c>
      <c r="L186" s="523">
        <v>70296.2</v>
      </c>
      <c r="M186" s="524">
        <v>1.17</v>
      </c>
      <c r="N186" s="520">
        <v>82246.55</v>
      </c>
      <c r="O186" s="513"/>
      <c r="P186" s="516">
        <v>0.9</v>
      </c>
      <c r="Q186" s="521"/>
      <c r="R186" s="521"/>
      <c r="S186" s="472"/>
      <c r="T186" s="472"/>
      <c r="U186" s="472"/>
      <c r="V186" s="472"/>
      <c r="W186" s="472"/>
      <c r="X186" s="472"/>
      <c r="Y186" s="472"/>
      <c r="Z186" s="472"/>
      <c r="AA186" s="472"/>
      <c r="AB186" s="474"/>
      <c r="AC186" s="474"/>
      <c r="AD186" s="474"/>
      <c r="AE186" s="474"/>
      <c r="AF186" s="474"/>
      <c r="AG186" s="474"/>
      <c r="AH186" s="474"/>
      <c r="AI186" s="474"/>
      <c r="AJ186" s="474"/>
      <c r="AK186" s="474"/>
      <c r="AL186" s="474"/>
      <c r="AM186" s="474"/>
      <c r="AN186" s="499"/>
      <c r="AO186" s="499"/>
      <c r="AP186" s="499"/>
      <c r="AQ186" s="509"/>
      <c r="AR186" s="474"/>
      <c r="AS186" s="474" t="s">
        <v>857</v>
      </c>
      <c r="AT186" s="474"/>
      <c r="AU186" s="540"/>
      <c r="AV186" s="499"/>
      <c r="AW186" s="474"/>
      <c r="AX186" s="499"/>
      <c r="AY186" s="509"/>
      <c r="AZ186" s="474"/>
      <c r="BA186" s="474"/>
      <c r="BB186" s="474"/>
      <c r="BC186" s="474"/>
      <c r="BD186" s="474"/>
      <c r="BE186" s="474"/>
      <c r="BF186" s="474"/>
      <c r="BG186" s="474"/>
      <c r="BH186" s="474"/>
      <c r="BI186" s="474"/>
      <c r="BJ186" s="474"/>
      <c r="BK186" s="474"/>
      <c r="BL186" s="474"/>
      <c r="BM186" s="474"/>
      <c r="BN186" s="474"/>
      <c r="BO186" s="474"/>
    </row>
    <row r="187" spans="1:67" s="487" customFormat="1" ht="15" x14ac:dyDescent="0.25">
      <c r="A187" s="517"/>
      <c r="B187" s="511" t="s">
        <v>858</v>
      </c>
      <c r="C187" s="1328" t="s">
        <v>859</v>
      </c>
      <c r="D187" s="1328"/>
      <c r="E187" s="1328"/>
      <c r="F187" s="1328"/>
      <c r="G187" s="1328"/>
      <c r="H187" s="512" t="s">
        <v>816</v>
      </c>
      <c r="I187" s="514">
        <v>1E-4</v>
      </c>
      <c r="J187" s="513"/>
      <c r="K187" s="522">
        <v>1.1E-4</v>
      </c>
      <c r="L187" s="523">
        <v>231787.35</v>
      </c>
      <c r="M187" s="529">
        <v>1.9</v>
      </c>
      <c r="N187" s="520">
        <v>440395.97</v>
      </c>
      <c r="O187" s="513"/>
      <c r="P187" s="516">
        <v>48.44</v>
      </c>
      <c r="Q187" s="521"/>
      <c r="R187" s="521"/>
      <c r="S187" s="472"/>
      <c r="T187" s="472"/>
      <c r="U187" s="472"/>
      <c r="V187" s="472"/>
      <c r="W187" s="472"/>
      <c r="X187" s="472"/>
      <c r="Y187" s="472"/>
      <c r="Z187" s="472"/>
      <c r="AA187" s="472"/>
      <c r="AB187" s="474"/>
      <c r="AC187" s="474"/>
      <c r="AD187" s="474"/>
      <c r="AE187" s="474"/>
      <c r="AF187" s="474"/>
      <c r="AG187" s="474"/>
      <c r="AH187" s="474"/>
      <c r="AI187" s="474"/>
      <c r="AJ187" s="474"/>
      <c r="AK187" s="474"/>
      <c r="AL187" s="474"/>
      <c r="AM187" s="474"/>
      <c r="AN187" s="499"/>
      <c r="AO187" s="499"/>
      <c r="AP187" s="499"/>
      <c r="AQ187" s="509"/>
      <c r="AR187" s="474"/>
      <c r="AS187" s="474" t="s">
        <v>859</v>
      </c>
      <c r="AT187" s="474"/>
      <c r="AU187" s="540"/>
      <c r="AV187" s="499"/>
      <c r="AW187" s="474"/>
      <c r="AX187" s="499"/>
      <c r="AY187" s="509"/>
      <c r="AZ187" s="474"/>
      <c r="BA187" s="474"/>
      <c r="BB187" s="474"/>
      <c r="BC187" s="474"/>
      <c r="BD187" s="474"/>
      <c r="BE187" s="474"/>
      <c r="BF187" s="474"/>
      <c r="BG187" s="474"/>
      <c r="BH187" s="474"/>
      <c r="BI187" s="474"/>
      <c r="BJ187" s="474"/>
      <c r="BK187" s="474"/>
      <c r="BL187" s="474"/>
      <c r="BM187" s="474"/>
      <c r="BN187" s="474"/>
      <c r="BO187" s="474"/>
    </row>
    <row r="188" spans="1:67" s="487" customFormat="1" ht="23.25" x14ac:dyDescent="0.25">
      <c r="A188" s="517"/>
      <c r="B188" s="511" t="s">
        <v>860</v>
      </c>
      <c r="C188" s="1328" t="s">
        <v>861</v>
      </c>
      <c r="D188" s="1328"/>
      <c r="E188" s="1328"/>
      <c r="F188" s="1328"/>
      <c r="G188" s="1328"/>
      <c r="H188" s="512" t="s">
        <v>816</v>
      </c>
      <c r="I188" s="532">
        <v>1E-3</v>
      </c>
      <c r="J188" s="513"/>
      <c r="K188" s="514">
        <v>1.1000000000000001E-3</v>
      </c>
      <c r="L188" s="523">
        <v>105278.81</v>
      </c>
      <c r="M188" s="524">
        <v>1.1599999999999999</v>
      </c>
      <c r="N188" s="520">
        <v>122123.42</v>
      </c>
      <c r="O188" s="513"/>
      <c r="P188" s="516">
        <v>134.34</v>
      </c>
      <c r="Q188" s="521"/>
      <c r="R188" s="521"/>
      <c r="S188" s="472"/>
      <c r="T188" s="472"/>
      <c r="U188" s="472"/>
      <c r="V188" s="472"/>
      <c r="W188" s="472"/>
      <c r="X188" s="472"/>
      <c r="Y188" s="472"/>
      <c r="Z188" s="472"/>
      <c r="AA188" s="472"/>
      <c r="AB188" s="474"/>
      <c r="AC188" s="474"/>
      <c r="AD188" s="474"/>
      <c r="AE188" s="474"/>
      <c r="AF188" s="474"/>
      <c r="AG188" s="474"/>
      <c r="AH188" s="474"/>
      <c r="AI188" s="474"/>
      <c r="AJ188" s="474"/>
      <c r="AK188" s="474"/>
      <c r="AL188" s="474"/>
      <c r="AM188" s="474"/>
      <c r="AN188" s="499"/>
      <c r="AO188" s="499"/>
      <c r="AP188" s="499"/>
      <c r="AQ188" s="509"/>
      <c r="AR188" s="474"/>
      <c r="AS188" s="474" t="s">
        <v>861</v>
      </c>
      <c r="AT188" s="474"/>
      <c r="AU188" s="540"/>
      <c r="AV188" s="499"/>
      <c r="AW188" s="474"/>
      <c r="AX188" s="499"/>
      <c r="AY188" s="509"/>
      <c r="AZ188" s="474"/>
      <c r="BA188" s="474"/>
      <c r="BB188" s="474"/>
      <c r="BC188" s="474"/>
      <c r="BD188" s="474"/>
      <c r="BE188" s="474"/>
      <c r="BF188" s="474"/>
      <c r="BG188" s="474"/>
      <c r="BH188" s="474"/>
      <c r="BI188" s="474"/>
      <c r="BJ188" s="474"/>
      <c r="BK188" s="474"/>
      <c r="BL188" s="474"/>
      <c r="BM188" s="474"/>
      <c r="BN188" s="474"/>
      <c r="BO188" s="474"/>
    </row>
    <row r="189" spans="1:67" s="487" customFormat="1" ht="34.5" x14ac:dyDescent="0.25">
      <c r="A189" s="517"/>
      <c r="B189" s="511" t="s">
        <v>862</v>
      </c>
      <c r="C189" s="1328" t="s">
        <v>863</v>
      </c>
      <c r="D189" s="1328"/>
      <c r="E189" s="1328"/>
      <c r="F189" s="1328"/>
      <c r="G189" s="1328"/>
      <c r="H189" s="512" t="s">
        <v>864</v>
      </c>
      <c r="I189" s="514">
        <v>1.8700000000000001E-2</v>
      </c>
      <c r="J189" s="513"/>
      <c r="K189" s="522">
        <v>2.0570000000000001E-2</v>
      </c>
      <c r="L189" s="528">
        <v>307.83999999999997</v>
      </c>
      <c r="M189" s="524">
        <v>1.03</v>
      </c>
      <c r="N189" s="520">
        <v>317.08</v>
      </c>
      <c r="O189" s="513"/>
      <c r="P189" s="516">
        <v>6.52</v>
      </c>
      <c r="Q189" s="521"/>
      <c r="R189" s="521"/>
      <c r="S189" s="472"/>
      <c r="T189" s="472"/>
      <c r="U189" s="472"/>
      <c r="V189" s="472"/>
      <c r="W189" s="472"/>
      <c r="X189" s="472"/>
      <c r="Y189" s="472"/>
      <c r="Z189" s="472"/>
      <c r="AA189" s="472"/>
      <c r="AB189" s="474"/>
      <c r="AC189" s="474"/>
      <c r="AD189" s="474"/>
      <c r="AE189" s="474"/>
      <c r="AF189" s="474"/>
      <c r="AG189" s="474"/>
      <c r="AH189" s="474"/>
      <c r="AI189" s="474"/>
      <c r="AJ189" s="474"/>
      <c r="AK189" s="474"/>
      <c r="AL189" s="474"/>
      <c r="AM189" s="474"/>
      <c r="AN189" s="499"/>
      <c r="AO189" s="499"/>
      <c r="AP189" s="499"/>
      <c r="AQ189" s="509"/>
      <c r="AR189" s="474"/>
      <c r="AS189" s="474" t="s">
        <v>863</v>
      </c>
      <c r="AT189" s="474"/>
      <c r="AU189" s="540"/>
      <c r="AV189" s="499"/>
      <c r="AW189" s="474"/>
      <c r="AX189" s="499"/>
      <c r="AY189" s="509"/>
      <c r="AZ189" s="474"/>
      <c r="BA189" s="474"/>
      <c r="BB189" s="474"/>
      <c r="BC189" s="474"/>
      <c r="BD189" s="474"/>
      <c r="BE189" s="474"/>
      <c r="BF189" s="474"/>
      <c r="BG189" s="474"/>
      <c r="BH189" s="474"/>
      <c r="BI189" s="474"/>
      <c r="BJ189" s="474"/>
      <c r="BK189" s="474"/>
      <c r="BL189" s="474"/>
      <c r="BM189" s="474"/>
      <c r="BN189" s="474"/>
      <c r="BO189" s="474"/>
    </row>
    <row r="190" spans="1:67" s="487" customFormat="1" ht="15" x14ac:dyDescent="0.25">
      <c r="A190" s="517"/>
      <c r="B190" s="511" t="s">
        <v>865</v>
      </c>
      <c r="C190" s="1328" t="s">
        <v>866</v>
      </c>
      <c r="D190" s="1328"/>
      <c r="E190" s="1328"/>
      <c r="F190" s="1328"/>
      <c r="G190" s="1328"/>
      <c r="H190" s="512" t="s">
        <v>816</v>
      </c>
      <c r="I190" s="522">
        <v>3.0000000000000001E-5</v>
      </c>
      <c r="J190" s="513"/>
      <c r="K190" s="546">
        <v>3.3000000000000003E-5</v>
      </c>
      <c r="L190" s="523">
        <v>60258.2</v>
      </c>
      <c r="M190" s="524">
        <v>1.19</v>
      </c>
      <c r="N190" s="520">
        <v>71707.259999999995</v>
      </c>
      <c r="O190" s="513"/>
      <c r="P190" s="516">
        <v>2.37</v>
      </c>
      <c r="Q190" s="521"/>
      <c r="R190" s="521"/>
      <c r="S190" s="472"/>
      <c r="T190" s="472"/>
      <c r="U190" s="472"/>
      <c r="V190" s="472"/>
      <c r="W190" s="472"/>
      <c r="X190" s="472"/>
      <c r="Y190" s="472"/>
      <c r="Z190" s="472"/>
      <c r="AA190" s="472"/>
      <c r="AB190" s="474"/>
      <c r="AC190" s="474"/>
      <c r="AD190" s="474"/>
      <c r="AE190" s="474"/>
      <c r="AF190" s="474"/>
      <c r="AG190" s="474"/>
      <c r="AH190" s="474"/>
      <c r="AI190" s="474"/>
      <c r="AJ190" s="474"/>
      <c r="AK190" s="474"/>
      <c r="AL190" s="474"/>
      <c r="AM190" s="474"/>
      <c r="AN190" s="499"/>
      <c r="AO190" s="499"/>
      <c r="AP190" s="499"/>
      <c r="AQ190" s="509"/>
      <c r="AR190" s="474"/>
      <c r="AS190" s="474" t="s">
        <v>866</v>
      </c>
      <c r="AT190" s="474"/>
      <c r="AU190" s="540"/>
      <c r="AV190" s="499"/>
      <c r="AW190" s="474"/>
      <c r="AX190" s="499"/>
      <c r="AY190" s="509"/>
      <c r="AZ190" s="474"/>
      <c r="BA190" s="474"/>
      <c r="BB190" s="474"/>
      <c r="BC190" s="474"/>
      <c r="BD190" s="474"/>
      <c r="BE190" s="474"/>
      <c r="BF190" s="474"/>
      <c r="BG190" s="474"/>
      <c r="BH190" s="474"/>
      <c r="BI190" s="474"/>
      <c r="BJ190" s="474"/>
      <c r="BK190" s="474"/>
      <c r="BL190" s="474"/>
      <c r="BM190" s="474"/>
      <c r="BN190" s="474"/>
      <c r="BO190" s="474"/>
    </row>
    <row r="191" spans="1:67" s="487" customFormat="1" ht="23.25" x14ac:dyDescent="0.25">
      <c r="A191" s="517"/>
      <c r="B191" s="511" t="s">
        <v>867</v>
      </c>
      <c r="C191" s="1328" t="s">
        <v>868</v>
      </c>
      <c r="D191" s="1328"/>
      <c r="E191" s="1328"/>
      <c r="F191" s="1328"/>
      <c r="G191" s="1328"/>
      <c r="H191" s="512" t="s">
        <v>816</v>
      </c>
      <c r="I191" s="522">
        <v>1.9400000000000001E-3</v>
      </c>
      <c r="J191" s="513"/>
      <c r="K191" s="546">
        <v>2.134E-3</v>
      </c>
      <c r="L191" s="523">
        <v>136760</v>
      </c>
      <c r="M191" s="524">
        <v>1.05</v>
      </c>
      <c r="N191" s="520">
        <v>143598</v>
      </c>
      <c r="O191" s="513"/>
      <c r="P191" s="516">
        <v>306.44</v>
      </c>
      <c r="Q191" s="521"/>
      <c r="R191" s="521"/>
      <c r="S191" s="472"/>
      <c r="T191" s="472"/>
      <c r="U191" s="472"/>
      <c r="V191" s="472"/>
      <c r="W191" s="472"/>
      <c r="X191" s="472"/>
      <c r="Y191" s="472"/>
      <c r="Z191" s="472"/>
      <c r="AA191" s="472"/>
      <c r="AB191" s="474"/>
      <c r="AC191" s="474"/>
      <c r="AD191" s="474"/>
      <c r="AE191" s="474"/>
      <c r="AF191" s="474"/>
      <c r="AG191" s="474"/>
      <c r="AH191" s="474"/>
      <c r="AI191" s="474"/>
      <c r="AJ191" s="474"/>
      <c r="AK191" s="474"/>
      <c r="AL191" s="474"/>
      <c r="AM191" s="474"/>
      <c r="AN191" s="499"/>
      <c r="AO191" s="499"/>
      <c r="AP191" s="499"/>
      <c r="AQ191" s="509"/>
      <c r="AR191" s="474"/>
      <c r="AS191" s="474" t="s">
        <v>868</v>
      </c>
      <c r="AT191" s="474"/>
      <c r="AU191" s="540"/>
      <c r="AV191" s="499"/>
      <c r="AW191" s="474"/>
      <c r="AX191" s="499"/>
      <c r="AY191" s="509"/>
      <c r="AZ191" s="474"/>
      <c r="BA191" s="474"/>
      <c r="BB191" s="474"/>
      <c r="BC191" s="474"/>
      <c r="BD191" s="474"/>
      <c r="BE191" s="474"/>
      <c r="BF191" s="474"/>
      <c r="BG191" s="474"/>
      <c r="BH191" s="474"/>
      <c r="BI191" s="474"/>
      <c r="BJ191" s="474"/>
      <c r="BK191" s="474"/>
      <c r="BL191" s="474"/>
      <c r="BM191" s="474"/>
      <c r="BN191" s="474"/>
      <c r="BO191" s="474"/>
    </row>
    <row r="192" spans="1:67" s="487" customFormat="1" ht="34.5" x14ac:dyDescent="0.25">
      <c r="A192" s="517"/>
      <c r="B192" s="511" t="s">
        <v>869</v>
      </c>
      <c r="C192" s="1328" t="s">
        <v>870</v>
      </c>
      <c r="D192" s="1328"/>
      <c r="E192" s="1328"/>
      <c r="F192" s="1328"/>
      <c r="G192" s="1328"/>
      <c r="H192" s="512" t="s">
        <v>847</v>
      </c>
      <c r="I192" s="522">
        <v>1.0300000000000001E-3</v>
      </c>
      <c r="J192" s="513"/>
      <c r="K192" s="546">
        <v>1.1329999999999999E-3</v>
      </c>
      <c r="L192" s="523">
        <v>16496.03</v>
      </c>
      <c r="M192" s="524">
        <v>0.86</v>
      </c>
      <c r="N192" s="520">
        <v>14186.59</v>
      </c>
      <c r="O192" s="513"/>
      <c r="P192" s="516">
        <v>16.07</v>
      </c>
      <c r="Q192" s="521"/>
      <c r="R192" s="521"/>
      <c r="S192" s="472"/>
      <c r="T192" s="472"/>
      <c r="U192" s="472"/>
      <c r="V192" s="472"/>
      <c r="W192" s="472"/>
      <c r="X192" s="472"/>
      <c r="Y192" s="472"/>
      <c r="Z192" s="472"/>
      <c r="AA192" s="472"/>
      <c r="AB192" s="474"/>
      <c r="AC192" s="474"/>
      <c r="AD192" s="474"/>
      <c r="AE192" s="474"/>
      <c r="AF192" s="474"/>
      <c r="AG192" s="474"/>
      <c r="AH192" s="474"/>
      <c r="AI192" s="474"/>
      <c r="AJ192" s="474"/>
      <c r="AK192" s="474"/>
      <c r="AL192" s="474"/>
      <c r="AM192" s="474"/>
      <c r="AN192" s="499"/>
      <c r="AO192" s="499"/>
      <c r="AP192" s="499"/>
      <c r="AQ192" s="509"/>
      <c r="AR192" s="474"/>
      <c r="AS192" s="474" t="s">
        <v>870</v>
      </c>
      <c r="AT192" s="474"/>
      <c r="AU192" s="540"/>
      <c r="AV192" s="499"/>
      <c r="AW192" s="474"/>
      <c r="AX192" s="499"/>
      <c r="AY192" s="509"/>
      <c r="AZ192" s="474"/>
      <c r="BA192" s="474"/>
      <c r="BB192" s="474"/>
      <c r="BC192" s="474"/>
      <c r="BD192" s="474"/>
      <c r="BE192" s="474"/>
      <c r="BF192" s="474"/>
      <c r="BG192" s="474"/>
      <c r="BH192" s="474"/>
      <c r="BI192" s="474"/>
      <c r="BJ192" s="474"/>
      <c r="BK192" s="474"/>
      <c r="BL192" s="474"/>
      <c r="BM192" s="474"/>
      <c r="BN192" s="474"/>
      <c r="BO192" s="474"/>
    </row>
    <row r="193" spans="1:67" s="487" customFormat="1" ht="15" x14ac:dyDescent="0.25">
      <c r="A193" s="517"/>
      <c r="B193" s="511" t="s">
        <v>871</v>
      </c>
      <c r="C193" s="1328" t="s">
        <v>872</v>
      </c>
      <c r="D193" s="1328"/>
      <c r="E193" s="1328"/>
      <c r="F193" s="1328"/>
      <c r="G193" s="1328"/>
      <c r="H193" s="512" t="s">
        <v>816</v>
      </c>
      <c r="I193" s="522">
        <v>3.1E-4</v>
      </c>
      <c r="J193" s="513"/>
      <c r="K193" s="546">
        <v>3.4099999999999999E-4</v>
      </c>
      <c r="L193" s="523">
        <v>51280.15</v>
      </c>
      <c r="M193" s="524">
        <v>1.71</v>
      </c>
      <c r="N193" s="520">
        <v>87689.06</v>
      </c>
      <c r="O193" s="513"/>
      <c r="P193" s="516">
        <v>29.9</v>
      </c>
      <c r="Q193" s="521"/>
      <c r="R193" s="521"/>
      <c r="S193" s="472"/>
      <c r="T193" s="472"/>
      <c r="U193" s="472"/>
      <c r="V193" s="472"/>
      <c r="W193" s="472"/>
      <c r="X193" s="472"/>
      <c r="Y193" s="472"/>
      <c r="Z193" s="472"/>
      <c r="AA193" s="472"/>
      <c r="AB193" s="474"/>
      <c r="AC193" s="474"/>
      <c r="AD193" s="474"/>
      <c r="AE193" s="474"/>
      <c r="AF193" s="474"/>
      <c r="AG193" s="474"/>
      <c r="AH193" s="474"/>
      <c r="AI193" s="474"/>
      <c r="AJ193" s="474"/>
      <c r="AK193" s="474"/>
      <c r="AL193" s="474"/>
      <c r="AM193" s="474"/>
      <c r="AN193" s="499"/>
      <c r="AO193" s="499"/>
      <c r="AP193" s="499"/>
      <c r="AQ193" s="509"/>
      <c r="AR193" s="474"/>
      <c r="AS193" s="474" t="s">
        <v>872</v>
      </c>
      <c r="AT193" s="474"/>
      <c r="AU193" s="540"/>
      <c r="AV193" s="499"/>
      <c r="AW193" s="474"/>
      <c r="AX193" s="499"/>
      <c r="AY193" s="509"/>
      <c r="AZ193" s="474"/>
      <c r="BA193" s="474"/>
      <c r="BB193" s="474"/>
      <c r="BC193" s="474"/>
      <c r="BD193" s="474"/>
      <c r="BE193" s="474"/>
      <c r="BF193" s="474"/>
      <c r="BG193" s="474"/>
      <c r="BH193" s="474"/>
      <c r="BI193" s="474"/>
      <c r="BJ193" s="474"/>
      <c r="BK193" s="474"/>
      <c r="BL193" s="474"/>
      <c r="BM193" s="474"/>
      <c r="BN193" s="474"/>
      <c r="BO193" s="474"/>
    </row>
    <row r="194" spans="1:67" s="487" customFormat="1" ht="15" x14ac:dyDescent="0.25">
      <c r="A194" s="517"/>
      <c r="B194" s="511" t="s">
        <v>873</v>
      </c>
      <c r="C194" s="1328" t="s">
        <v>874</v>
      </c>
      <c r="D194" s="1328"/>
      <c r="E194" s="1328"/>
      <c r="F194" s="1328"/>
      <c r="G194" s="1328"/>
      <c r="H194" s="512" t="s">
        <v>816</v>
      </c>
      <c r="I194" s="514">
        <v>5.9999999999999995E-4</v>
      </c>
      <c r="J194" s="513"/>
      <c r="K194" s="522">
        <v>6.6E-4</v>
      </c>
      <c r="L194" s="523">
        <v>98526.45</v>
      </c>
      <c r="M194" s="524">
        <v>1.1599999999999999</v>
      </c>
      <c r="N194" s="520">
        <v>114290.68</v>
      </c>
      <c r="O194" s="513"/>
      <c r="P194" s="516">
        <v>75.430000000000007</v>
      </c>
      <c r="Q194" s="521"/>
      <c r="R194" s="521"/>
      <c r="S194" s="472"/>
      <c r="T194" s="472"/>
      <c r="U194" s="472"/>
      <c r="V194" s="472"/>
      <c r="W194" s="472"/>
      <c r="X194" s="472"/>
      <c r="Y194" s="472"/>
      <c r="Z194" s="472"/>
      <c r="AA194" s="472"/>
      <c r="AB194" s="474"/>
      <c r="AC194" s="474"/>
      <c r="AD194" s="474"/>
      <c r="AE194" s="474"/>
      <c r="AF194" s="474"/>
      <c r="AG194" s="474"/>
      <c r="AH194" s="474"/>
      <c r="AI194" s="474"/>
      <c r="AJ194" s="474"/>
      <c r="AK194" s="474"/>
      <c r="AL194" s="474"/>
      <c r="AM194" s="474"/>
      <c r="AN194" s="499"/>
      <c r="AO194" s="499"/>
      <c r="AP194" s="499"/>
      <c r="AQ194" s="509"/>
      <c r="AR194" s="474"/>
      <c r="AS194" s="474" t="s">
        <v>874</v>
      </c>
      <c r="AT194" s="474"/>
      <c r="AU194" s="540"/>
      <c r="AV194" s="499"/>
      <c r="AW194" s="474"/>
      <c r="AX194" s="499"/>
      <c r="AY194" s="509"/>
      <c r="AZ194" s="474"/>
      <c r="BA194" s="474"/>
      <c r="BB194" s="474"/>
      <c r="BC194" s="474"/>
      <c r="BD194" s="474"/>
      <c r="BE194" s="474"/>
      <c r="BF194" s="474"/>
      <c r="BG194" s="474"/>
      <c r="BH194" s="474"/>
      <c r="BI194" s="474"/>
      <c r="BJ194" s="474"/>
      <c r="BK194" s="474"/>
      <c r="BL194" s="474"/>
      <c r="BM194" s="474"/>
      <c r="BN194" s="474"/>
      <c r="BO194" s="474"/>
    </row>
    <row r="195" spans="1:67" s="487" customFormat="1" ht="15" x14ac:dyDescent="0.25">
      <c r="A195" s="533" t="s">
        <v>875</v>
      </c>
      <c r="B195" s="534" t="s">
        <v>876</v>
      </c>
      <c r="C195" s="1382" t="s">
        <v>877</v>
      </c>
      <c r="D195" s="1382"/>
      <c r="E195" s="1382"/>
      <c r="F195" s="1382"/>
      <c r="G195" s="1382"/>
      <c r="H195" s="535" t="s">
        <v>850</v>
      </c>
      <c r="I195" s="536">
        <v>0</v>
      </c>
      <c r="J195" s="538"/>
      <c r="K195" s="536">
        <v>0</v>
      </c>
      <c r="L195" s="537"/>
      <c r="M195" s="538"/>
      <c r="N195" s="537"/>
      <c r="O195" s="538"/>
      <c r="P195" s="539"/>
      <c r="Q195" s="472"/>
      <c r="R195" s="472"/>
      <c r="S195" s="472"/>
      <c r="T195" s="472"/>
      <c r="U195" s="472"/>
      <c r="V195" s="472"/>
      <c r="W195" s="472"/>
      <c r="X195" s="472"/>
      <c r="Y195" s="472"/>
      <c r="Z195" s="472"/>
      <c r="AA195" s="472"/>
      <c r="AB195" s="474"/>
      <c r="AC195" s="474"/>
      <c r="AD195" s="474"/>
      <c r="AE195" s="474"/>
      <c r="AF195" s="474"/>
      <c r="AG195" s="474"/>
      <c r="AH195" s="474"/>
      <c r="AI195" s="474"/>
      <c r="AJ195" s="474"/>
      <c r="AK195" s="474"/>
      <c r="AL195" s="474"/>
      <c r="AM195" s="474"/>
      <c r="AN195" s="499"/>
      <c r="AO195" s="499"/>
      <c r="AP195" s="499"/>
      <c r="AQ195" s="509"/>
      <c r="AR195" s="474"/>
      <c r="AS195" s="474"/>
      <c r="AT195" s="474"/>
      <c r="AU195" s="540" t="s">
        <v>877</v>
      </c>
      <c r="AV195" s="499"/>
      <c r="AW195" s="474"/>
      <c r="AX195" s="499"/>
      <c r="AY195" s="509"/>
      <c r="AZ195" s="474"/>
      <c r="BA195" s="474"/>
      <c r="BB195" s="474"/>
      <c r="BC195" s="474"/>
      <c r="BD195" s="474"/>
      <c r="BE195" s="474"/>
      <c r="BF195" s="474"/>
      <c r="BG195" s="474"/>
      <c r="BH195" s="474"/>
      <c r="BI195" s="474"/>
      <c r="BJ195" s="474"/>
      <c r="BK195" s="474"/>
      <c r="BL195" s="474"/>
      <c r="BM195" s="474"/>
      <c r="BN195" s="474"/>
      <c r="BO195" s="474"/>
    </row>
    <row r="196" spans="1:67" s="487" customFormat="1" ht="15" x14ac:dyDescent="0.25">
      <c r="A196" s="533" t="s">
        <v>878</v>
      </c>
      <c r="B196" s="534" t="s">
        <v>879</v>
      </c>
      <c r="C196" s="1382" t="s">
        <v>880</v>
      </c>
      <c r="D196" s="1382"/>
      <c r="E196" s="1382"/>
      <c r="F196" s="1382"/>
      <c r="G196" s="1382"/>
      <c r="H196" s="535" t="s">
        <v>816</v>
      </c>
      <c r="I196" s="536">
        <v>1</v>
      </c>
      <c r="J196" s="538"/>
      <c r="K196" s="547">
        <v>1.1000000000000001</v>
      </c>
      <c r="L196" s="537"/>
      <c r="M196" s="538"/>
      <c r="N196" s="537"/>
      <c r="O196" s="538"/>
      <c r="P196" s="539"/>
      <c r="Q196" s="472"/>
      <c r="R196" s="472"/>
      <c r="S196" s="472"/>
      <c r="T196" s="472"/>
      <c r="U196" s="472"/>
      <c r="V196" s="472"/>
      <c r="W196" s="472"/>
      <c r="X196" s="472"/>
      <c r="Y196" s="472"/>
      <c r="Z196" s="472"/>
      <c r="AA196" s="472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  <c r="AM196" s="474"/>
      <c r="AN196" s="499"/>
      <c r="AO196" s="499"/>
      <c r="AP196" s="499"/>
      <c r="AQ196" s="509"/>
      <c r="AR196" s="474"/>
      <c r="AS196" s="474"/>
      <c r="AT196" s="474"/>
      <c r="AU196" s="540" t="s">
        <v>880</v>
      </c>
      <c r="AV196" s="499"/>
      <c r="AW196" s="474"/>
      <c r="AX196" s="499"/>
      <c r="AY196" s="509"/>
      <c r="AZ196" s="474"/>
      <c r="BA196" s="474"/>
      <c r="BB196" s="474"/>
      <c r="BC196" s="474"/>
      <c r="BD196" s="474"/>
      <c r="BE196" s="474"/>
      <c r="BF196" s="474"/>
      <c r="BG196" s="474"/>
      <c r="BH196" s="474"/>
      <c r="BI196" s="474"/>
      <c r="BJ196" s="474"/>
      <c r="BK196" s="474"/>
      <c r="BL196" s="474"/>
      <c r="BM196" s="474"/>
      <c r="BN196" s="474"/>
      <c r="BO196" s="474"/>
    </row>
    <row r="197" spans="1:67" s="487" customFormat="1" ht="15" x14ac:dyDescent="0.25">
      <c r="A197" s="541"/>
      <c r="B197" s="508"/>
      <c r="C197" s="1353" t="s">
        <v>881</v>
      </c>
      <c r="D197" s="1353"/>
      <c r="E197" s="1353"/>
      <c r="F197" s="1353"/>
      <c r="G197" s="1353"/>
      <c r="H197" s="501"/>
      <c r="I197" s="502"/>
      <c r="J197" s="502"/>
      <c r="K197" s="502"/>
      <c r="L197" s="505"/>
      <c r="M197" s="502"/>
      <c r="N197" s="542"/>
      <c r="O197" s="502"/>
      <c r="P197" s="543">
        <v>32014.25</v>
      </c>
      <c r="Q197" s="521"/>
      <c r="R197" s="521"/>
      <c r="S197" s="472"/>
      <c r="T197" s="472"/>
      <c r="U197" s="472"/>
      <c r="V197" s="472"/>
      <c r="W197" s="472"/>
      <c r="X197" s="472"/>
      <c r="Y197" s="472"/>
      <c r="Z197" s="472"/>
      <c r="AA197" s="472"/>
      <c r="AB197" s="474"/>
      <c r="AC197" s="474"/>
      <c r="AD197" s="474"/>
      <c r="AE197" s="474"/>
      <c r="AF197" s="474"/>
      <c r="AG197" s="474"/>
      <c r="AH197" s="474"/>
      <c r="AI197" s="474"/>
      <c r="AJ197" s="474"/>
      <c r="AK197" s="474"/>
      <c r="AL197" s="474"/>
      <c r="AM197" s="474"/>
      <c r="AN197" s="499"/>
      <c r="AO197" s="499"/>
      <c r="AP197" s="499"/>
      <c r="AQ197" s="509"/>
      <c r="AR197" s="474"/>
      <c r="AS197" s="474"/>
      <c r="AT197" s="474"/>
      <c r="AU197" s="540"/>
      <c r="AV197" s="499" t="s">
        <v>881</v>
      </c>
      <c r="AW197" s="474"/>
      <c r="AX197" s="499"/>
      <c r="AY197" s="509"/>
      <c r="AZ197" s="474"/>
      <c r="BA197" s="474"/>
      <c r="BB197" s="474"/>
      <c r="BC197" s="474"/>
      <c r="BD197" s="474"/>
      <c r="BE197" s="474"/>
      <c r="BF197" s="474"/>
      <c r="BG197" s="474"/>
      <c r="BH197" s="474"/>
      <c r="BI197" s="474"/>
      <c r="BJ197" s="474"/>
      <c r="BK197" s="474"/>
      <c r="BL197" s="474"/>
      <c r="BM197" s="474"/>
      <c r="BN197" s="474"/>
      <c r="BO197" s="474"/>
    </row>
    <row r="198" spans="1:67" s="487" customFormat="1" ht="15" x14ac:dyDescent="0.25">
      <c r="A198" s="525"/>
      <c r="B198" s="511"/>
      <c r="C198" s="1328" t="s">
        <v>882</v>
      </c>
      <c r="D198" s="1328"/>
      <c r="E198" s="1328"/>
      <c r="F198" s="1328"/>
      <c r="G198" s="1328"/>
      <c r="H198" s="512"/>
      <c r="I198" s="513"/>
      <c r="J198" s="513"/>
      <c r="K198" s="513"/>
      <c r="L198" s="515"/>
      <c r="M198" s="513"/>
      <c r="N198" s="515"/>
      <c r="O198" s="513"/>
      <c r="P198" s="516">
        <v>18857.48</v>
      </c>
      <c r="Q198" s="472"/>
      <c r="R198" s="472"/>
      <c r="S198" s="472"/>
      <c r="T198" s="472"/>
      <c r="U198" s="472"/>
      <c r="V198" s="472"/>
      <c r="W198" s="472"/>
      <c r="X198" s="472"/>
      <c r="Y198" s="472"/>
      <c r="Z198" s="472"/>
      <c r="AA198" s="472"/>
      <c r="AB198" s="474"/>
      <c r="AC198" s="474"/>
      <c r="AD198" s="474"/>
      <c r="AE198" s="474"/>
      <c r="AF198" s="474"/>
      <c r="AG198" s="474"/>
      <c r="AH198" s="474"/>
      <c r="AI198" s="474"/>
      <c r="AJ198" s="474"/>
      <c r="AK198" s="474"/>
      <c r="AL198" s="474"/>
      <c r="AM198" s="474"/>
      <c r="AN198" s="499"/>
      <c r="AO198" s="499"/>
      <c r="AP198" s="499"/>
      <c r="AQ198" s="509"/>
      <c r="AR198" s="474"/>
      <c r="AS198" s="474"/>
      <c r="AT198" s="474"/>
      <c r="AU198" s="540"/>
      <c r="AV198" s="499"/>
      <c r="AW198" s="474" t="s">
        <v>882</v>
      </c>
      <c r="AX198" s="499"/>
      <c r="AY198" s="509"/>
      <c r="AZ198" s="474"/>
      <c r="BA198" s="474"/>
      <c r="BB198" s="474"/>
      <c r="BC198" s="474"/>
      <c r="BD198" s="474"/>
      <c r="BE198" s="474"/>
      <c r="BF198" s="474"/>
      <c r="BG198" s="474"/>
      <c r="BH198" s="474"/>
      <c r="BI198" s="474"/>
      <c r="BJ198" s="474"/>
      <c r="BK198" s="474"/>
      <c r="BL198" s="474"/>
      <c r="BM198" s="474"/>
      <c r="BN198" s="474"/>
      <c r="BO198" s="474"/>
    </row>
    <row r="199" spans="1:67" s="487" customFormat="1" ht="15" x14ac:dyDescent="0.25">
      <c r="A199" s="525"/>
      <c r="B199" s="511" t="s">
        <v>883</v>
      </c>
      <c r="C199" s="1328" t="s">
        <v>884</v>
      </c>
      <c r="D199" s="1328"/>
      <c r="E199" s="1328"/>
      <c r="F199" s="1328"/>
      <c r="G199" s="1328"/>
      <c r="H199" s="512" t="s">
        <v>648</v>
      </c>
      <c r="I199" s="531">
        <v>93</v>
      </c>
      <c r="J199" s="513"/>
      <c r="K199" s="531">
        <v>93</v>
      </c>
      <c r="L199" s="515"/>
      <c r="M199" s="513"/>
      <c r="N199" s="515"/>
      <c r="O199" s="513"/>
      <c r="P199" s="516">
        <v>17537.46</v>
      </c>
      <c r="Q199" s="472"/>
      <c r="R199" s="472"/>
      <c r="S199" s="472"/>
      <c r="T199" s="472"/>
      <c r="U199" s="472"/>
      <c r="V199" s="472"/>
      <c r="W199" s="472"/>
      <c r="X199" s="472"/>
      <c r="Y199" s="472"/>
      <c r="Z199" s="472"/>
      <c r="AA199" s="472"/>
      <c r="AB199" s="474"/>
      <c r="AC199" s="474"/>
      <c r="AD199" s="474"/>
      <c r="AE199" s="474"/>
      <c r="AF199" s="474"/>
      <c r="AG199" s="474"/>
      <c r="AH199" s="474"/>
      <c r="AI199" s="474"/>
      <c r="AJ199" s="474"/>
      <c r="AK199" s="474"/>
      <c r="AL199" s="474"/>
      <c r="AM199" s="474"/>
      <c r="AN199" s="499"/>
      <c r="AO199" s="499"/>
      <c r="AP199" s="499"/>
      <c r="AQ199" s="509"/>
      <c r="AR199" s="474"/>
      <c r="AS199" s="474"/>
      <c r="AT199" s="474"/>
      <c r="AU199" s="540"/>
      <c r="AV199" s="499"/>
      <c r="AW199" s="474" t="s">
        <v>884</v>
      </c>
      <c r="AX199" s="499"/>
      <c r="AY199" s="509"/>
      <c r="AZ199" s="474"/>
      <c r="BA199" s="474"/>
      <c r="BB199" s="474"/>
      <c r="BC199" s="474"/>
      <c r="BD199" s="474"/>
      <c r="BE199" s="474"/>
      <c r="BF199" s="474"/>
      <c r="BG199" s="474"/>
      <c r="BH199" s="474"/>
      <c r="BI199" s="474"/>
      <c r="BJ199" s="474"/>
      <c r="BK199" s="474"/>
      <c r="BL199" s="474"/>
      <c r="BM199" s="474"/>
      <c r="BN199" s="474"/>
      <c r="BO199" s="474"/>
    </row>
    <row r="200" spans="1:67" s="487" customFormat="1" ht="22.5" x14ac:dyDescent="0.25">
      <c r="A200" s="525"/>
      <c r="B200" s="511" t="s">
        <v>885</v>
      </c>
      <c r="C200" s="1328" t="s">
        <v>886</v>
      </c>
      <c r="D200" s="1328"/>
      <c r="E200" s="1328"/>
      <c r="F200" s="1328"/>
      <c r="G200" s="1328"/>
      <c r="H200" s="512" t="s">
        <v>648</v>
      </c>
      <c r="I200" s="531">
        <v>62</v>
      </c>
      <c r="J200" s="527">
        <v>0.85</v>
      </c>
      <c r="K200" s="518">
        <v>52.7</v>
      </c>
      <c r="L200" s="515"/>
      <c r="M200" s="513"/>
      <c r="N200" s="515"/>
      <c r="O200" s="513"/>
      <c r="P200" s="516">
        <v>9937.89</v>
      </c>
      <c r="Q200" s="472"/>
      <c r="R200" s="472"/>
      <c r="S200" s="472"/>
      <c r="T200" s="472"/>
      <c r="U200" s="472"/>
      <c r="V200" s="472"/>
      <c r="W200" s="472"/>
      <c r="X200" s="472"/>
      <c r="Y200" s="472"/>
      <c r="Z200" s="472"/>
      <c r="AA200" s="472"/>
      <c r="AB200" s="474"/>
      <c r="AC200" s="474"/>
      <c r="AD200" s="474"/>
      <c r="AE200" s="474"/>
      <c r="AF200" s="474"/>
      <c r="AG200" s="474"/>
      <c r="AH200" s="474"/>
      <c r="AI200" s="474"/>
      <c r="AJ200" s="474"/>
      <c r="AK200" s="474"/>
      <c r="AL200" s="474"/>
      <c r="AM200" s="474"/>
      <c r="AN200" s="499"/>
      <c r="AO200" s="499"/>
      <c r="AP200" s="499"/>
      <c r="AQ200" s="509"/>
      <c r="AR200" s="474"/>
      <c r="AS200" s="474"/>
      <c r="AT200" s="474"/>
      <c r="AU200" s="540"/>
      <c r="AV200" s="499"/>
      <c r="AW200" s="474" t="s">
        <v>886</v>
      </c>
      <c r="AX200" s="499"/>
      <c r="AY200" s="509"/>
      <c r="AZ200" s="474"/>
      <c r="BA200" s="474"/>
      <c r="BB200" s="474"/>
      <c r="BC200" s="474"/>
      <c r="BD200" s="474"/>
      <c r="BE200" s="474"/>
      <c r="BF200" s="474"/>
      <c r="BG200" s="474"/>
      <c r="BH200" s="474"/>
      <c r="BI200" s="474"/>
      <c r="BJ200" s="474"/>
      <c r="BK200" s="474"/>
      <c r="BL200" s="474"/>
      <c r="BM200" s="474"/>
      <c r="BN200" s="474"/>
      <c r="BO200" s="474"/>
    </row>
    <row r="201" spans="1:67" s="487" customFormat="1" ht="15" x14ac:dyDescent="0.25">
      <c r="A201" s="544"/>
      <c r="B201" s="585"/>
      <c r="C201" s="1353" t="s">
        <v>887</v>
      </c>
      <c r="D201" s="1353"/>
      <c r="E201" s="1353"/>
      <c r="F201" s="1353"/>
      <c r="G201" s="1353"/>
      <c r="H201" s="501"/>
      <c r="I201" s="502"/>
      <c r="J201" s="502"/>
      <c r="K201" s="502"/>
      <c r="L201" s="505"/>
      <c r="M201" s="502"/>
      <c r="N201" s="542">
        <v>54081.45</v>
      </c>
      <c r="O201" s="502"/>
      <c r="P201" s="543">
        <v>59489.599999999999</v>
      </c>
      <c r="Q201" s="472"/>
      <c r="R201" s="472"/>
      <c r="S201" s="472"/>
      <c r="T201" s="472"/>
      <c r="U201" s="472"/>
      <c r="V201" s="472"/>
      <c r="W201" s="472"/>
      <c r="X201" s="472"/>
      <c r="Y201" s="472"/>
      <c r="Z201" s="472"/>
      <c r="AA201" s="472"/>
      <c r="AB201" s="474"/>
      <c r="AC201" s="474"/>
      <c r="AD201" s="474"/>
      <c r="AE201" s="474"/>
      <c r="AF201" s="474"/>
      <c r="AG201" s="474"/>
      <c r="AH201" s="474"/>
      <c r="AI201" s="474"/>
      <c r="AJ201" s="474"/>
      <c r="AK201" s="474"/>
      <c r="AL201" s="474"/>
      <c r="AM201" s="474"/>
      <c r="AN201" s="499"/>
      <c r="AO201" s="499"/>
      <c r="AP201" s="499"/>
      <c r="AQ201" s="509"/>
      <c r="AR201" s="474"/>
      <c r="AS201" s="474"/>
      <c r="AT201" s="474"/>
      <c r="AU201" s="540"/>
      <c r="AV201" s="499"/>
      <c r="AW201" s="474"/>
      <c r="AX201" s="499" t="s">
        <v>887</v>
      </c>
      <c r="AY201" s="509"/>
      <c r="AZ201" s="474"/>
      <c r="BA201" s="474"/>
      <c r="BB201" s="474"/>
      <c r="BC201" s="474"/>
      <c r="BD201" s="474"/>
      <c r="BE201" s="474"/>
      <c r="BF201" s="474"/>
      <c r="BG201" s="474"/>
      <c r="BH201" s="474"/>
      <c r="BI201" s="474"/>
      <c r="BJ201" s="474"/>
      <c r="BK201" s="474"/>
      <c r="BL201" s="474"/>
      <c r="BM201" s="474"/>
      <c r="BN201" s="474"/>
      <c r="BO201" s="474"/>
    </row>
    <row r="202" spans="1:67" s="487" customFormat="1" ht="23.25" x14ac:dyDescent="0.25">
      <c r="A202" s="500" t="s">
        <v>662</v>
      </c>
      <c r="B202" s="586" t="s">
        <v>896</v>
      </c>
      <c r="C202" s="1377" t="s">
        <v>861</v>
      </c>
      <c r="D202" s="1377"/>
      <c r="E202" s="1377"/>
      <c r="F202" s="1377"/>
      <c r="G202" s="1377"/>
      <c r="H202" s="501" t="s">
        <v>816</v>
      </c>
      <c r="I202" s="502">
        <v>1.1000000000000001</v>
      </c>
      <c r="J202" s="503">
        <v>1</v>
      </c>
      <c r="K202" s="504">
        <v>1.1000000000000001</v>
      </c>
      <c r="L202" s="505"/>
      <c r="M202" s="502"/>
      <c r="N202" s="505"/>
      <c r="O202" s="502"/>
      <c r="P202" s="543">
        <v>134335.76</v>
      </c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4"/>
      <c r="AC202" s="474"/>
      <c r="AD202" s="474"/>
      <c r="AE202" s="474"/>
      <c r="AF202" s="474"/>
      <c r="AG202" s="474"/>
      <c r="AH202" s="474"/>
      <c r="AI202" s="474"/>
      <c r="AJ202" s="474"/>
      <c r="AK202" s="474"/>
      <c r="AL202" s="474"/>
      <c r="AM202" s="474"/>
      <c r="AN202" s="499"/>
      <c r="AO202" s="499"/>
      <c r="AP202" s="499" t="s">
        <v>861</v>
      </c>
      <c r="AQ202" s="509"/>
      <c r="AR202" s="474"/>
      <c r="AS202" s="474"/>
      <c r="AT202" s="474"/>
      <c r="AU202" s="540"/>
      <c r="AV202" s="499"/>
      <c r="AW202" s="474"/>
      <c r="AX202" s="499"/>
      <c r="AY202" s="509"/>
      <c r="AZ202" s="474"/>
      <c r="BA202" s="474"/>
      <c r="BB202" s="474"/>
      <c r="BC202" s="474"/>
      <c r="BD202" s="474"/>
      <c r="BE202" s="474"/>
      <c r="BF202" s="474"/>
      <c r="BG202" s="474"/>
      <c r="BH202" s="474"/>
      <c r="BI202" s="474"/>
      <c r="BJ202" s="474"/>
      <c r="BK202" s="474"/>
      <c r="BL202" s="474"/>
      <c r="BM202" s="474"/>
      <c r="BN202" s="474"/>
      <c r="BO202" s="474"/>
    </row>
    <row r="203" spans="1:67" s="487" customFormat="1" ht="15" x14ac:dyDescent="0.25">
      <c r="A203" s="544"/>
      <c r="B203" s="585"/>
      <c r="C203" s="1300" t="s">
        <v>897</v>
      </c>
      <c r="D203" s="1300"/>
      <c r="E203" s="1300"/>
      <c r="F203" s="1300"/>
      <c r="G203" s="1300"/>
      <c r="H203" s="1300"/>
      <c r="I203" s="1300"/>
      <c r="J203" s="1300"/>
      <c r="K203" s="1300"/>
      <c r="L203" s="1300"/>
      <c r="M203" s="1300"/>
      <c r="N203" s="1300"/>
      <c r="O203" s="1300"/>
      <c r="P203" s="1361"/>
      <c r="Q203" s="472"/>
      <c r="R203" s="472"/>
      <c r="S203" s="472"/>
      <c r="T203" s="472"/>
      <c r="U203" s="472"/>
      <c r="V203" s="472"/>
      <c r="W203" s="472"/>
      <c r="X203" s="472"/>
      <c r="Y203" s="472"/>
      <c r="Z203" s="472"/>
      <c r="AA203" s="472"/>
      <c r="AB203" s="474"/>
      <c r="AC203" s="474"/>
      <c r="AD203" s="474"/>
      <c r="AE203" s="474"/>
      <c r="AF203" s="474"/>
      <c r="AG203" s="474"/>
      <c r="AH203" s="474"/>
      <c r="AI203" s="474"/>
      <c r="AJ203" s="474"/>
      <c r="AK203" s="474"/>
      <c r="AL203" s="474"/>
      <c r="AM203" s="474"/>
      <c r="AN203" s="499"/>
      <c r="AO203" s="499"/>
      <c r="AP203" s="499"/>
      <c r="AQ203" s="509"/>
      <c r="AR203" s="474"/>
      <c r="AS203" s="474"/>
      <c r="AT203" s="474"/>
      <c r="AU203" s="540"/>
      <c r="AV203" s="499"/>
      <c r="AW203" s="474"/>
      <c r="AX203" s="499"/>
      <c r="AY203" s="509" t="s">
        <v>897</v>
      </c>
      <c r="AZ203" s="474"/>
      <c r="BA203" s="474"/>
      <c r="BB203" s="474"/>
      <c r="BC203" s="474"/>
      <c r="BD203" s="474"/>
      <c r="BE203" s="474"/>
      <c r="BF203" s="474"/>
      <c r="BG203" s="474"/>
      <c r="BH203" s="474"/>
      <c r="BI203" s="474"/>
      <c r="BJ203" s="474"/>
      <c r="BK203" s="474"/>
      <c r="BL203" s="474"/>
      <c r="BM203" s="474"/>
      <c r="BN203" s="474"/>
      <c r="BO203" s="474"/>
    </row>
    <row r="204" spans="1:67" s="487" customFormat="1" ht="23.25" x14ac:dyDescent="0.25">
      <c r="A204" s="525" t="s">
        <v>662</v>
      </c>
      <c r="B204" s="511" t="s">
        <v>896</v>
      </c>
      <c r="C204" s="1328" t="s">
        <v>898</v>
      </c>
      <c r="D204" s="1328"/>
      <c r="E204" s="1328"/>
      <c r="F204" s="1328"/>
      <c r="G204" s="1328"/>
      <c r="H204" s="512" t="s">
        <v>816</v>
      </c>
      <c r="I204" s="518">
        <v>1.1000000000000001</v>
      </c>
      <c r="J204" s="513"/>
      <c r="K204" s="518">
        <v>1.1000000000000001</v>
      </c>
      <c r="L204" s="520">
        <v>105278.81</v>
      </c>
      <c r="M204" s="527">
        <v>1.1599999999999999</v>
      </c>
      <c r="N204" s="520">
        <v>122123.42</v>
      </c>
      <c r="O204" s="513"/>
      <c r="P204" s="516">
        <v>134335.76</v>
      </c>
      <c r="Q204" s="472"/>
      <c r="R204" s="472"/>
      <c r="S204" s="472"/>
      <c r="T204" s="472"/>
      <c r="U204" s="472"/>
      <c r="V204" s="472"/>
      <c r="W204" s="472"/>
      <c r="X204" s="472"/>
      <c r="Y204" s="472"/>
      <c r="Z204" s="472"/>
      <c r="AA204" s="472"/>
      <c r="AB204" s="474"/>
      <c r="AC204" s="474"/>
      <c r="AD204" s="474"/>
      <c r="AE204" s="474"/>
      <c r="AF204" s="474"/>
      <c r="AG204" s="474"/>
      <c r="AH204" s="474"/>
      <c r="AI204" s="474"/>
      <c r="AJ204" s="474"/>
      <c r="AK204" s="474"/>
      <c r="AL204" s="474"/>
      <c r="AM204" s="474"/>
      <c r="AN204" s="499"/>
      <c r="AO204" s="499"/>
      <c r="AP204" s="499"/>
      <c r="AQ204" s="509"/>
      <c r="AR204" s="474"/>
      <c r="AS204" s="474"/>
      <c r="AT204" s="474"/>
      <c r="AU204" s="540"/>
      <c r="AV204" s="499"/>
      <c r="AW204" s="474"/>
      <c r="AX204" s="499"/>
      <c r="AY204" s="509"/>
      <c r="AZ204" s="474" t="s">
        <v>898</v>
      </c>
      <c r="BA204" s="474"/>
      <c r="BB204" s="474"/>
      <c r="BC204" s="474"/>
      <c r="BD204" s="474"/>
      <c r="BE204" s="474"/>
      <c r="BF204" s="474"/>
      <c r="BG204" s="474"/>
      <c r="BH204" s="474"/>
      <c r="BI204" s="474"/>
      <c r="BJ204" s="474"/>
      <c r="BK204" s="474"/>
      <c r="BL204" s="474"/>
      <c r="BM204" s="474"/>
      <c r="BN204" s="474"/>
      <c r="BO204" s="474"/>
    </row>
    <row r="205" spans="1:67" s="487" customFormat="1" ht="57" x14ac:dyDescent="0.25">
      <c r="A205" s="525" t="s">
        <v>903</v>
      </c>
      <c r="B205" s="511" t="s">
        <v>899</v>
      </c>
      <c r="C205" s="1328" t="s">
        <v>900</v>
      </c>
      <c r="D205" s="1328"/>
      <c r="E205" s="1328"/>
      <c r="F205" s="1328"/>
      <c r="G205" s="1328"/>
      <c r="H205" s="512" t="s">
        <v>816</v>
      </c>
      <c r="I205" s="513"/>
      <c r="J205" s="513"/>
      <c r="K205" s="518">
        <v>1.1000000000000001</v>
      </c>
      <c r="L205" s="515"/>
      <c r="M205" s="513"/>
      <c r="N205" s="526">
        <v>-336.27</v>
      </c>
      <c r="O205" s="513"/>
      <c r="P205" s="530">
        <v>-369.9</v>
      </c>
      <c r="Q205" s="472"/>
      <c r="R205" s="472"/>
      <c r="S205" s="472"/>
      <c r="T205" s="472"/>
      <c r="U205" s="472"/>
      <c r="V205" s="472"/>
      <c r="W205" s="472"/>
      <c r="X205" s="472"/>
      <c r="Y205" s="472"/>
      <c r="Z205" s="472"/>
      <c r="AA205" s="472"/>
      <c r="AB205" s="474"/>
      <c r="AC205" s="474"/>
      <c r="AD205" s="474"/>
      <c r="AE205" s="474"/>
      <c r="AF205" s="474"/>
      <c r="AG205" s="474"/>
      <c r="AH205" s="474"/>
      <c r="AI205" s="474"/>
      <c r="AJ205" s="474"/>
      <c r="AK205" s="474"/>
      <c r="AL205" s="474"/>
      <c r="AM205" s="474"/>
      <c r="AN205" s="499"/>
      <c r="AO205" s="499"/>
      <c r="AP205" s="499"/>
      <c r="AQ205" s="509"/>
      <c r="AR205" s="474"/>
      <c r="AS205" s="474"/>
      <c r="AT205" s="474"/>
      <c r="AU205" s="540"/>
      <c r="AV205" s="499"/>
      <c r="AW205" s="474"/>
      <c r="AX205" s="499"/>
      <c r="AY205" s="509"/>
      <c r="AZ205" s="474"/>
      <c r="BA205" s="474" t="s">
        <v>900</v>
      </c>
      <c r="BB205" s="474"/>
      <c r="BC205" s="474"/>
      <c r="BD205" s="474"/>
      <c r="BE205" s="474"/>
      <c r="BF205" s="474"/>
      <c r="BG205" s="474"/>
      <c r="BH205" s="474"/>
      <c r="BI205" s="474"/>
      <c r="BJ205" s="474"/>
      <c r="BK205" s="474"/>
      <c r="BL205" s="474"/>
      <c r="BM205" s="474"/>
      <c r="BN205" s="474"/>
      <c r="BO205" s="474"/>
    </row>
    <row r="206" spans="1:67" s="487" customFormat="1" ht="57" x14ac:dyDescent="0.25">
      <c r="A206" s="525" t="s">
        <v>904</v>
      </c>
      <c r="B206" s="511" t="s">
        <v>901</v>
      </c>
      <c r="C206" s="1328" t="s">
        <v>902</v>
      </c>
      <c r="D206" s="1328"/>
      <c r="E206" s="1328"/>
      <c r="F206" s="1328"/>
      <c r="G206" s="1328"/>
      <c r="H206" s="512" t="s">
        <v>816</v>
      </c>
      <c r="I206" s="513"/>
      <c r="J206" s="513"/>
      <c r="K206" s="518">
        <v>1.1000000000000001</v>
      </c>
      <c r="L206" s="515"/>
      <c r="M206" s="513"/>
      <c r="N206" s="526">
        <v>657.2</v>
      </c>
      <c r="O206" s="513"/>
      <c r="P206" s="530">
        <v>722.92</v>
      </c>
      <c r="Q206" s="472"/>
      <c r="R206" s="472"/>
      <c r="S206" s="472"/>
      <c r="T206" s="472"/>
      <c r="U206" s="472"/>
      <c r="V206" s="472"/>
      <c r="W206" s="472"/>
      <c r="X206" s="472"/>
      <c r="Y206" s="472"/>
      <c r="Z206" s="472"/>
      <c r="AA206" s="472"/>
      <c r="AB206" s="474"/>
      <c r="AC206" s="474"/>
      <c r="AD206" s="474"/>
      <c r="AE206" s="474"/>
      <c r="AF206" s="474"/>
      <c r="AG206" s="474"/>
      <c r="AH206" s="474"/>
      <c r="AI206" s="474"/>
      <c r="AJ206" s="474"/>
      <c r="AK206" s="474"/>
      <c r="AL206" s="474"/>
      <c r="AM206" s="474"/>
      <c r="AN206" s="499"/>
      <c r="AO206" s="499"/>
      <c r="AP206" s="499"/>
      <c r="AQ206" s="509"/>
      <c r="AR206" s="474"/>
      <c r="AS206" s="474"/>
      <c r="AT206" s="474"/>
      <c r="AU206" s="540"/>
      <c r="AV206" s="499"/>
      <c r="AW206" s="474"/>
      <c r="AX206" s="499"/>
      <c r="AY206" s="509"/>
      <c r="AZ206" s="474"/>
      <c r="BA206" s="474" t="s">
        <v>902</v>
      </c>
      <c r="BB206" s="474"/>
      <c r="BC206" s="474"/>
      <c r="BD206" s="474"/>
      <c r="BE206" s="474"/>
      <c r="BF206" s="474"/>
      <c r="BG206" s="474"/>
      <c r="BH206" s="474"/>
      <c r="BI206" s="474"/>
      <c r="BJ206" s="474"/>
      <c r="BK206" s="474"/>
      <c r="BL206" s="474"/>
      <c r="BM206" s="474"/>
      <c r="BN206" s="474"/>
      <c r="BO206" s="474"/>
    </row>
    <row r="207" spans="1:67" s="487" customFormat="1" ht="15" x14ac:dyDescent="0.25">
      <c r="A207" s="544"/>
      <c r="B207" s="585"/>
      <c r="C207" s="1353" t="s">
        <v>887</v>
      </c>
      <c r="D207" s="1353"/>
      <c r="E207" s="1353"/>
      <c r="F207" s="1353"/>
      <c r="G207" s="1353"/>
      <c r="H207" s="501"/>
      <c r="I207" s="502"/>
      <c r="J207" s="502"/>
      <c r="K207" s="502"/>
      <c r="L207" s="505"/>
      <c r="M207" s="502"/>
      <c r="N207" s="505"/>
      <c r="O207" s="502"/>
      <c r="P207" s="543">
        <v>134688.78</v>
      </c>
      <c r="Q207" s="472"/>
      <c r="R207" s="472"/>
      <c r="S207" s="472"/>
      <c r="T207" s="472"/>
      <c r="U207" s="472"/>
      <c r="V207" s="472"/>
      <c r="W207" s="472"/>
      <c r="X207" s="472"/>
      <c r="Y207" s="472"/>
      <c r="Z207" s="472"/>
      <c r="AA207" s="472"/>
      <c r="AB207" s="474"/>
      <c r="AC207" s="474"/>
      <c r="AD207" s="474"/>
      <c r="AE207" s="474"/>
      <c r="AF207" s="474"/>
      <c r="AG207" s="474"/>
      <c r="AH207" s="474"/>
      <c r="AI207" s="474"/>
      <c r="AJ207" s="474"/>
      <c r="AK207" s="474"/>
      <c r="AL207" s="474"/>
      <c r="AM207" s="474"/>
      <c r="AN207" s="499"/>
      <c r="AO207" s="499"/>
      <c r="AP207" s="499"/>
      <c r="AQ207" s="509"/>
      <c r="AR207" s="474"/>
      <c r="AS207" s="474"/>
      <c r="AT207" s="474"/>
      <c r="AU207" s="540"/>
      <c r="AV207" s="499"/>
      <c r="AW207" s="474"/>
      <c r="AX207" s="499" t="s">
        <v>887</v>
      </c>
      <c r="AY207" s="509"/>
      <c r="AZ207" s="474"/>
      <c r="BA207" s="474"/>
      <c r="BB207" s="474"/>
      <c r="BC207" s="474"/>
      <c r="BD207" s="474"/>
      <c r="BE207" s="474"/>
      <c r="BF207" s="474"/>
      <c r="BG207" s="474"/>
      <c r="BH207" s="474"/>
      <c r="BI207" s="474"/>
      <c r="BJ207" s="474"/>
      <c r="BK207" s="474"/>
      <c r="BL207" s="474"/>
      <c r="BM207" s="474"/>
      <c r="BN207" s="474"/>
      <c r="BO207" s="474"/>
    </row>
    <row r="208" spans="1:67" s="487" customFormat="1" ht="15" x14ac:dyDescent="0.25">
      <c r="A208" s="548"/>
      <c r="B208" s="549"/>
      <c r="C208" s="549"/>
      <c r="D208" s="549"/>
      <c r="E208" s="549"/>
      <c r="F208" s="550"/>
      <c r="G208" s="550"/>
      <c r="H208" s="550"/>
      <c r="I208" s="550"/>
      <c r="J208" s="551"/>
      <c r="K208" s="550"/>
      <c r="L208" s="550"/>
      <c r="M208" s="550"/>
      <c r="N208" s="551"/>
      <c r="O208" s="582"/>
      <c r="P208" s="551"/>
      <c r="Q208" s="472"/>
      <c r="R208" s="472"/>
      <c r="S208" s="472"/>
      <c r="T208" s="472"/>
      <c r="U208" s="472"/>
      <c r="V208" s="472"/>
      <c r="W208" s="472"/>
      <c r="X208" s="472"/>
      <c r="Y208" s="472"/>
      <c r="Z208" s="472"/>
      <c r="AA208" s="472"/>
      <c r="AB208" s="474"/>
      <c r="AC208" s="474"/>
      <c r="AD208" s="474"/>
      <c r="AE208" s="474"/>
      <c r="AF208" s="474"/>
      <c r="AG208" s="474"/>
      <c r="AH208" s="474"/>
      <c r="AI208" s="474"/>
      <c r="AJ208" s="474"/>
      <c r="AK208" s="474"/>
      <c r="AL208" s="474"/>
      <c r="AM208" s="474"/>
      <c r="AN208" s="499"/>
      <c r="AO208" s="499"/>
      <c r="AP208" s="499"/>
      <c r="AQ208" s="509"/>
      <c r="AR208" s="474"/>
      <c r="AS208" s="474"/>
      <c r="AT208" s="474"/>
      <c r="AU208" s="540"/>
      <c r="AV208" s="499"/>
      <c r="AW208" s="474"/>
      <c r="AX208" s="499"/>
      <c r="AY208" s="509"/>
      <c r="AZ208" s="474"/>
      <c r="BA208" s="474"/>
      <c r="BB208" s="474"/>
      <c r="BC208" s="474"/>
      <c r="BD208" s="474"/>
      <c r="BE208" s="474"/>
      <c r="BF208" s="474"/>
      <c r="BG208" s="474"/>
      <c r="BH208" s="474"/>
      <c r="BI208" s="474"/>
      <c r="BJ208" s="474"/>
      <c r="BK208" s="474"/>
      <c r="BL208" s="474"/>
      <c r="BM208" s="474"/>
      <c r="BN208" s="474"/>
      <c r="BO208" s="474"/>
    </row>
    <row r="209" spans="1:67" s="487" customFormat="1" ht="15" x14ac:dyDescent="0.25">
      <c r="A209" s="541"/>
      <c r="B209" s="552"/>
      <c r="C209" s="1360" t="s">
        <v>4091</v>
      </c>
      <c r="D209" s="1360"/>
      <c r="E209" s="1360"/>
      <c r="F209" s="1360"/>
      <c r="G209" s="1360"/>
      <c r="H209" s="1360"/>
      <c r="I209" s="1360"/>
      <c r="J209" s="1360"/>
      <c r="K209" s="1360"/>
      <c r="L209" s="1360"/>
      <c r="M209" s="1360"/>
      <c r="N209" s="1360"/>
      <c r="O209" s="1360"/>
      <c r="P209" s="553"/>
      <c r="Q209" s="472"/>
      <c r="R209" s="472"/>
      <c r="S209" s="472"/>
      <c r="T209" s="472"/>
      <c r="U209" s="472"/>
      <c r="V209" s="472"/>
      <c r="W209" s="472"/>
      <c r="X209" s="472"/>
      <c r="Y209" s="472"/>
      <c r="Z209" s="472"/>
      <c r="AA209" s="472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  <c r="AM209" s="474"/>
      <c r="AN209" s="499"/>
      <c r="AO209" s="499"/>
      <c r="AP209" s="499"/>
      <c r="AQ209" s="509"/>
      <c r="AR209" s="474"/>
      <c r="AS209" s="474"/>
      <c r="AT209" s="474"/>
      <c r="AU209" s="540"/>
      <c r="AV209" s="499"/>
      <c r="AW209" s="474"/>
      <c r="AX209" s="499"/>
      <c r="AY209" s="509"/>
      <c r="AZ209" s="474"/>
      <c r="BA209" s="474"/>
      <c r="BB209" s="499" t="s">
        <v>4091</v>
      </c>
      <c r="BC209" s="474"/>
      <c r="BD209" s="474"/>
      <c r="BE209" s="474"/>
      <c r="BF209" s="474"/>
      <c r="BG209" s="474"/>
      <c r="BH209" s="474"/>
      <c r="BI209" s="474"/>
      <c r="BJ209" s="474"/>
      <c r="BK209" s="474"/>
      <c r="BL209" s="474"/>
      <c r="BM209" s="474"/>
      <c r="BN209" s="474"/>
      <c r="BO209" s="474"/>
    </row>
    <row r="210" spans="1:67" s="487" customFormat="1" ht="15" x14ac:dyDescent="0.25">
      <c r="A210" s="541"/>
      <c r="B210" s="508"/>
      <c r="C210" s="1300" t="s">
        <v>905</v>
      </c>
      <c r="D210" s="1300"/>
      <c r="E210" s="1300"/>
      <c r="F210" s="1300"/>
      <c r="G210" s="1300"/>
      <c r="H210" s="1300"/>
      <c r="I210" s="1300"/>
      <c r="J210" s="1300"/>
      <c r="K210" s="1300"/>
      <c r="L210" s="1300"/>
      <c r="M210" s="1300"/>
      <c r="N210" s="1300"/>
      <c r="O210" s="1300"/>
      <c r="P210" s="554">
        <v>1381223.71</v>
      </c>
      <c r="Q210" s="477"/>
      <c r="R210" s="477"/>
      <c r="S210" s="472"/>
      <c r="T210" s="472"/>
      <c r="U210" s="472"/>
      <c r="V210" s="472"/>
      <c r="W210" s="472"/>
      <c r="X210" s="472"/>
      <c r="Y210" s="472"/>
      <c r="Z210" s="472"/>
      <c r="AA210" s="472"/>
      <c r="AB210" s="474"/>
      <c r="AC210" s="474"/>
      <c r="AD210" s="474"/>
      <c r="AE210" s="474"/>
      <c r="AF210" s="474"/>
      <c r="AG210" s="474"/>
      <c r="AH210" s="474"/>
      <c r="AI210" s="474"/>
      <c r="AJ210" s="474"/>
      <c r="AK210" s="474"/>
      <c r="AL210" s="474"/>
      <c r="AM210" s="474"/>
      <c r="AN210" s="499"/>
      <c r="AO210" s="499"/>
      <c r="AP210" s="499"/>
      <c r="AQ210" s="509"/>
      <c r="AR210" s="474"/>
      <c r="AS210" s="474"/>
      <c r="AT210" s="474"/>
      <c r="AU210" s="540"/>
      <c r="AV210" s="499"/>
      <c r="AW210" s="474"/>
      <c r="AX210" s="499"/>
      <c r="AY210" s="509"/>
      <c r="AZ210" s="474"/>
      <c r="BA210" s="474"/>
      <c r="BB210" s="499"/>
      <c r="BC210" s="509" t="s">
        <v>905</v>
      </c>
      <c r="BD210" s="474"/>
      <c r="BE210" s="474"/>
      <c r="BF210" s="474"/>
      <c r="BG210" s="474"/>
      <c r="BH210" s="474"/>
      <c r="BI210" s="474"/>
      <c r="BJ210" s="474"/>
      <c r="BK210" s="474"/>
      <c r="BL210" s="474"/>
      <c r="BM210" s="474"/>
      <c r="BN210" s="474"/>
      <c r="BO210" s="474"/>
    </row>
    <row r="211" spans="1:67" s="487" customFormat="1" ht="15" x14ac:dyDescent="0.25">
      <c r="A211" s="541"/>
      <c r="B211" s="508"/>
      <c r="C211" s="1300" t="s">
        <v>906</v>
      </c>
      <c r="D211" s="1300"/>
      <c r="E211" s="1300"/>
      <c r="F211" s="1300"/>
      <c r="G211" s="1300"/>
      <c r="H211" s="1300"/>
      <c r="I211" s="1300"/>
      <c r="J211" s="1300"/>
      <c r="K211" s="1300"/>
      <c r="L211" s="1300"/>
      <c r="M211" s="1300"/>
      <c r="N211" s="1300"/>
      <c r="O211" s="1300"/>
      <c r="P211" s="555"/>
      <c r="Q211" s="477"/>
      <c r="R211" s="477"/>
      <c r="S211" s="472"/>
      <c r="T211" s="472"/>
      <c r="U211" s="472"/>
      <c r="V211" s="472"/>
      <c r="W211" s="472"/>
      <c r="X211" s="472"/>
      <c r="Y211" s="472"/>
      <c r="Z211" s="472"/>
      <c r="AA211" s="472"/>
      <c r="AB211" s="474"/>
      <c r="AC211" s="474"/>
      <c r="AD211" s="474"/>
      <c r="AE211" s="474"/>
      <c r="AF211" s="474"/>
      <c r="AG211" s="474"/>
      <c r="AH211" s="474"/>
      <c r="AI211" s="474"/>
      <c r="AJ211" s="474"/>
      <c r="AK211" s="474"/>
      <c r="AL211" s="474"/>
      <c r="AM211" s="474"/>
      <c r="AN211" s="499"/>
      <c r="AO211" s="499"/>
      <c r="AP211" s="499"/>
      <c r="AQ211" s="509"/>
      <c r="AR211" s="474"/>
      <c r="AS211" s="474"/>
      <c r="AT211" s="474"/>
      <c r="AU211" s="540"/>
      <c r="AV211" s="499"/>
      <c r="AW211" s="474"/>
      <c r="AX211" s="499"/>
      <c r="AY211" s="509"/>
      <c r="AZ211" s="474"/>
      <c r="BA211" s="474"/>
      <c r="BB211" s="499"/>
      <c r="BC211" s="509" t="s">
        <v>906</v>
      </c>
      <c r="BD211" s="474"/>
      <c r="BE211" s="474"/>
      <c r="BF211" s="474"/>
      <c r="BG211" s="474"/>
      <c r="BH211" s="474"/>
      <c r="BI211" s="474"/>
      <c r="BJ211" s="474"/>
      <c r="BK211" s="474"/>
      <c r="BL211" s="474"/>
      <c r="BM211" s="474"/>
      <c r="BN211" s="474"/>
      <c r="BO211" s="474"/>
    </row>
    <row r="212" spans="1:67" s="487" customFormat="1" ht="15" x14ac:dyDescent="0.25">
      <c r="A212" s="541"/>
      <c r="B212" s="508"/>
      <c r="C212" s="1300" t="s">
        <v>907</v>
      </c>
      <c r="D212" s="1300"/>
      <c r="E212" s="1300"/>
      <c r="F212" s="1300"/>
      <c r="G212" s="1300"/>
      <c r="H212" s="1300"/>
      <c r="I212" s="1300"/>
      <c r="J212" s="1300"/>
      <c r="K212" s="1300"/>
      <c r="L212" s="1300"/>
      <c r="M212" s="1300"/>
      <c r="N212" s="1300"/>
      <c r="O212" s="1300"/>
      <c r="P212" s="554">
        <v>190655.71</v>
      </c>
      <c r="Q212" s="477"/>
      <c r="R212" s="477"/>
      <c r="S212" s="472"/>
      <c r="T212" s="472"/>
      <c r="U212" s="472"/>
      <c r="V212" s="472"/>
      <c r="W212" s="472"/>
      <c r="X212" s="472"/>
      <c r="Y212" s="472"/>
      <c r="Z212" s="472"/>
      <c r="AA212" s="472"/>
      <c r="AB212" s="474"/>
      <c r="AC212" s="474"/>
      <c r="AD212" s="474"/>
      <c r="AE212" s="474"/>
      <c r="AF212" s="474"/>
      <c r="AG212" s="474"/>
      <c r="AH212" s="474"/>
      <c r="AI212" s="474"/>
      <c r="AJ212" s="474"/>
      <c r="AK212" s="474"/>
      <c r="AL212" s="474"/>
      <c r="AM212" s="474"/>
      <c r="AN212" s="499"/>
      <c r="AO212" s="499"/>
      <c r="AP212" s="499"/>
      <c r="AQ212" s="509"/>
      <c r="AR212" s="474"/>
      <c r="AS212" s="474"/>
      <c r="AT212" s="474"/>
      <c r="AU212" s="540"/>
      <c r="AV212" s="499"/>
      <c r="AW212" s="474"/>
      <c r="AX212" s="499"/>
      <c r="AY212" s="509"/>
      <c r="AZ212" s="474"/>
      <c r="BA212" s="474"/>
      <c r="BB212" s="499"/>
      <c r="BC212" s="509" t="s">
        <v>907</v>
      </c>
      <c r="BD212" s="474"/>
      <c r="BE212" s="474"/>
      <c r="BF212" s="474"/>
      <c r="BG212" s="474"/>
      <c r="BH212" s="474"/>
      <c r="BI212" s="474"/>
      <c r="BJ212" s="474"/>
      <c r="BK212" s="474"/>
      <c r="BL212" s="474"/>
      <c r="BM212" s="474"/>
      <c r="BN212" s="474"/>
      <c r="BO212" s="474"/>
    </row>
    <row r="213" spans="1:67" s="487" customFormat="1" ht="15" x14ac:dyDescent="0.25">
      <c r="A213" s="541"/>
      <c r="B213" s="508"/>
      <c r="C213" s="1300" t="s">
        <v>908</v>
      </c>
      <c r="D213" s="1300"/>
      <c r="E213" s="1300"/>
      <c r="F213" s="1300"/>
      <c r="G213" s="1300"/>
      <c r="H213" s="1300"/>
      <c r="I213" s="1300"/>
      <c r="J213" s="1300"/>
      <c r="K213" s="1300"/>
      <c r="L213" s="1300"/>
      <c r="M213" s="1300"/>
      <c r="N213" s="1300"/>
      <c r="O213" s="1300"/>
      <c r="P213" s="554">
        <v>135597.60999999999</v>
      </c>
      <c r="Q213" s="477"/>
      <c r="R213" s="477"/>
      <c r="S213" s="472"/>
      <c r="T213" s="472"/>
      <c r="U213" s="472"/>
      <c r="V213" s="472"/>
      <c r="W213" s="472"/>
      <c r="X213" s="472"/>
      <c r="Y213" s="472"/>
      <c r="Z213" s="472"/>
      <c r="AA213" s="472"/>
      <c r="AB213" s="474"/>
      <c r="AC213" s="474"/>
      <c r="AD213" s="474"/>
      <c r="AE213" s="474"/>
      <c r="AF213" s="474"/>
      <c r="AG213" s="474"/>
      <c r="AH213" s="474"/>
      <c r="AI213" s="474"/>
      <c r="AJ213" s="474"/>
      <c r="AK213" s="474"/>
      <c r="AL213" s="474"/>
      <c r="AM213" s="474"/>
      <c r="AN213" s="499"/>
      <c r="AO213" s="499"/>
      <c r="AP213" s="499"/>
      <c r="AQ213" s="509"/>
      <c r="AR213" s="474"/>
      <c r="AS213" s="474"/>
      <c r="AT213" s="474"/>
      <c r="AU213" s="540"/>
      <c r="AV213" s="499"/>
      <c r="AW213" s="474"/>
      <c r="AX213" s="499"/>
      <c r="AY213" s="509"/>
      <c r="AZ213" s="474"/>
      <c r="BA213" s="474"/>
      <c r="BB213" s="499"/>
      <c r="BC213" s="509" t="s">
        <v>908</v>
      </c>
      <c r="BD213" s="474"/>
      <c r="BE213" s="474"/>
      <c r="BF213" s="474"/>
      <c r="BG213" s="474"/>
      <c r="BH213" s="474"/>
      <c r="BI213" s="474"/>
      <c r="BJ213" s="474"/>
      <c r="BK213" s="474"/>
      <c r="BL213" s="474"/>
      <c r="BM213" s="474"/>
      <c r="BN213" s="474"/>
      <c r="BO213" s="474"/>
    </row>
    <row r="214" spans="1:67" s="487" customFormat="1" ht="15" x14ac:dyDescent="0.25">
      <c r="A214" s="541"/>
      <c r="B214" s="508"/>
      <c r="C214" s="1300" t="s">
        <v>909</v>
      </c>
      <c r="D214" s="1300"/>
      <c r="E214" s="1300"/>
      <c r="F214" s="1300"/>
      <c r="G214" s="1300"/>
      <c r="H214" s="1300"/>
      <c r="I214" s="1300"/>
      <c r="J214" s="1300"/>
      <c r="K214" s="1300"/>
      <c r="L214" s="1300"/>
      <c r="M214" s="1300"/>
      <c r="N214" s="1300"/>
      <c r="O214" s="1300"/>
      <c r="P214" s="554">
        <v>34410.839999999997</v>
      </c>
      <c r="Q214" s="477"/>
      <c r="R214" s="477"/>
      <c r="S214" s="472"/>
      <c r="T214" s="472"/>
      <c r="U214" s="472"/>
      <c r="V214" s="472"/>
      <c r="W214" s="472"/>
      <c r="X214" s="472"/>
      <c r="Y214" s="472"/>
      <c r="Z214" s="472"/>
      <c r="AA214" s="472"/>
      <c r="AB214" s="474"/>
      <c r="AC214" s="474"/>
      <c r="AD214" s="474"/>
      <c r="AE214" s="474"/>
      <c r="AF214" s="474"/>
      <c r="AG214" s="474"/>
      <c r="AH214" s="474"/>
      <c r="AI214" s="474"/>
      <c r="AJ214" s="474"/>
      <c r="AK214" s="474"/>
      <c r="AL214" s="474"/>
      <c r="AM214" s="474"/>
      <c r="AN214" s="499"/>
      <c r="AO214" s="499"/>
      <c r="AP214" s="499"/>
      <c r="AQ214" s="509"/>
      <c r="AR214" s="474"/>
      <c r="AS214" s="474"/>
      <c r="AT214" s="474"/>
      <c r="AU214" s="540"/>
      <c r="AV214" s="499"/>
      <c r="AW214" s="474"/>
      <c r="AX214" s="499"/>
      <c r="AY214" s="509"/>
      <c r="AZ214" s="474"/>
      <c r="BA214" s="474"/>
      <c r="BB214" s="499"/>
      <c r="BC214" s="509" t="s">
        <v>909</v>
      </c>
      <c r="BD214" s="474"/>
      <c r="BE214" s="474"/>
      <c r="BF214" s="474"/>
      <c r="BG214" s="474"/>
      <c r="BH214" s="474"/>
      <c r="BI214" s="474"/>
      <c r="BJ214" s="474"/>
      <c r="BK214" s="474"/>
      <c r="BL214" s="474"/>
      <c r="BM214" s="474"/>
      <c r="BN214" s="474"/>
      <c r="BO214" s="474"/>
    </row>
    <row r="215" spans="1:67" s="487" customFormat="1" ht="15" x14ac:dyDescent="0.25">
      <c r="A215" s="541"/>
      <c r="B215" s="508"/>
      <c r="C215" s="1300" t="s">
        <v>910</v>
      </c>
      <c r="D215" s="1300"/>
      <c r="E215" s="1300"/>
      <c r="F215" s="1300"/>
      <c r="G215" s="1300"/>
      <c r="H215" s="1300"/>
      <c r="I215" s="1300"/>
      <c r="J215" s="1300"/>
      <c r="K215" s="1300"/>
      <c r="L215" s="1300"/>
      <c r="M215" s="1300"/>
      <c r="N215" s="1300"/>
      <c r="O215" s="1300"/>
      <c r="P215" s="554">
        <v>1015200.03</v>
      </c>
      <c r="Q215" s="477"/>
      <c r="R215" s="477"/>
      <c r="S215" s="472"/>
      <c r="T215" s="472"/>
      <c r="U215" s="472"/>
      <c r="V215" s="472"/>
      <c r="W215" s="472"/>
      <c r="X215" s="472"/>
      <c r="Y215" s="472"/>
      <c r="Z215" s="472"/>
      <c r="AA215" s="472"/>
      <c r="AB215" s="474"/>
      <c r="AC215" s="474"/>
      <c r="AD215" s="474"/>
      <c r="AE215" s="474"/>
      <c r="AF215" s="474"/>
      <c r="AG215" s="474"/>
      <c r="AH215" s="474"/>
      <c r="AI215" s="474"/>
      <c r="AJ215" s="474"/>
      <c r="AK215" s="474"/>
      <c r="AL215" s="474"/>
      <c r="AM215" s="474"/>
      <c r="AN215" s="499"/>
      <c r="AO215" s="499"/>
      <c r="AP215" s="499"/>
      <c r="AQ215" s="509"/>
      <c r="AR215" s="474"/>
      <c r="AS215" s="474"/>
      <c r="AT215" s="474"/>
      <c r="AU215" s="540"/>
      <c r="AV215" s="499"/>
      <c r="AW215" s="474"/>
      <c r="AX215" s="499"/>
      <c r="AY215" s="509"/>
      <c r="AZ215" s="474"/>
      <c r="BA215" s="474"/>
      <c r="BB215" s="499"/>
      <c r="BC215" s="509" t="s">
        <v>910</v>
      </c>
      <c r="BD215" s="474"/>
      <c r="BE215" s="474"/>
      <c r="BF215" s="474"/>
      <c r="BG215" s="474"/>
      <c r="BH215" s="474"/>
      <c r="BI215" s="474"/>
      <c r="BJ215" s="474"/>
      <c r="BK215" s="474"/>
      <c r="BL215" s="474"/>
      <c r="BM215" s="474"/>
      <c r="BN215" s="474"/>
      <c r="BO215" s="474"/>
    </row>
    <row r="216" spans="1:67" s="487" customFormat="1" ht="15" x14ac:dyDescent="0.25">
      <c r="A216" s="541"/>
      <c r="B216" s="508"/>
      <c r="C216" s="1300" t="s">
        <v>911</v>
      </c>
      <c r="D216" s="1300"/>
      <c r="E216" s="1300"/>
      <c r="F216" s="1300"/>
      <c r="G216" s="1300"/>
      <c r="H216" s="1300"/>
      <c r="I216" s="1300"/>
      <c r="J216" s="1300"/>
      <c r="K216" s="1300"/>
      <c r="L216" s="1300"/>
      <c r="M216" s="1300"/>
      <c r="N216" s="1300"/>
      <c r="O216" s="1300"/>
      <c r="P216" s="554">
        <v>5359.52</v>
      </c>
      <c r="Q216" s="477"/>
      <c r="R216" s="477"/>
      <c r="S216" s="472"/>
      <c r="T216" s="472"/>
      <c r="U216" s="472"/>
      <c r="V216" s="472"/>
      <c r="W216" s="472"/>
      <c r="X216" s="472"/>
      <c r="Y216" s="472"/>
      <c r="Z216" s="472"/>
      <c r="AA216" s="472"/>
      <c r="AB216" s="474"/>
      <c r="AC216" s="474"/>
      <c r="AD216" s="474"/>
      <c r="AE216" s="474"/>
      <c r="AF216" s="474"/>
      <c r="AG216" s="474"/>
      <c r="AH216" s="474"/>
      <c r="AI216" s="474"/>
      <c r="AJ216" s="474"/>
      <c r="AK216" s="474"/>
      <c r="AL216" s="474"/>
      <c r="AM216" s="474"/>
      <c r="AN216" s="499"/>
      <c r="AO216" s="499"/>
      <c r="AP216" s="499"/>
      <c r="AQ216" s="509"/>
      <c r="AR216" s="474"/>
      <c r="AS216" s="474"/>
      <c r="AT216" s="474"/>
      <c r="AU216" s="540"/>
      <c r="AV216" s="499"/>
      <c r="AW216" s="474"/>
      <c r="AX216" s="499"/>
      <c r="AY216" s="509"/>
      <c r="AZ216" s="474"/>
      <c r="BA216" s="474"/>
      <c r="BB216" s="499"/>
      <c r="BC216" s="509" t="s">
        <v>911</v>
      </c>
      <c r="BD216" s="474"/>
      <c r="BE216" s="474"/>
      <c r="BF216" s="474"/>
      <c r="BG216" s="474"/>
      <c r="BH216" s="474"/>
      <c r="BI216" s="474"/>
      <c r="BJ216" s="474"/>
      <c r="BK216" s="474"/>
      <c r="BL216" s="474"/>
      <c r="BM216" s="474"/>
      <c r="BN216" s="474"/>
      <c r="BO216" s="474"/>
    </row>
    <row r="217" spans="1:67" s="487" customFormat="1" ht="15" x14ac:dyDescent="0.25">
      <c r="A217" s="541"/>
      <c r="B217" s="508"/>
      <c r="C217" s="1300" t="s">
        <v>912</v>
      </c>
      <c r="D217" s="1300"/>
      <c r="E217" s="1300"/>
      <c r="F217" s="1300"/>
      <c r="G217" s="1300"/>
      <c r="H217" s="1300"/>
      <c r="I217" s="1300"/>
      <c r="J217" s="1300"/>
      <c r="K217" s="1300"/>
      <c r="L217" s="1300"/>
      <c r="M217" s="1300"/>
      <c r="N217" s="1300"/>
      <c r="O217" s="1300"/>
      <c r="P217" s="554">
        <v>1709145.67</v>
      </c>
      <c r="Q217" s="477"/>
      <c r="R217" s="477"/>
      <c r="S217" s="472"/>
      <c r="T217" s="472"/>
      <c r="U217" s="472"/>
      <c r="V217" s="472"/>
      <c r="W217" s="472"/>
      <c r="X217" s="472"/>
      <c r="Y217" s="472"/>
      <c r="Z217" s="472"/>
      <c r="AA217" s="472"/>
      <c r="AB217" s="474"/>
      <c r="AC217" s="474"/>
      <c r="AD217" s="474"/>
      <c r="AE217" s="474"/>
      <c r="AF217" s="474"/>
      <c r="AG217" s="474"/>
      <c r="AH217" s="474"/>
      <c r="AI217" s="474"/>
      <c r="AJ217" s="474"/>
      <c r="AK217" s="474"/>
      <c r="AL217" s="474"/>
      <c r="AM217" s="474"/>
      <c r="AN217" s="499"/>
      <c r="AO217" s="499"/>
      <c r="AP217" s="499"/>
      <c r="AQ217" s="509"/>
      <c r="AR217" s="474"/>
      <c r="AS217" s="474"/>
      <c r="AT217" s="474"/>
      <c r="AU217" s="540"/>
      <c r="AV217" s="499"/>
      <c r="AW217" s="474"/>
      <c r="AX217" s="499"/>
      <c r="AY217" s="509"/>
      <c r="AZ217" s="474"/>
      <c r="BA217" s="474"/>
      <c r="BB217" s="499"/>
      <c r="BC217" s="509" t="s">
        <v>912</v>
      </c>
      <c r="BD217" s="474"/>
      <c r="BE217" s="474"/>
      <c r="BF217" s="474"/>
      <c r="BG217" s="474"/>
      <c r="BH217" s="474"/>
      <c r="BI217" s="474"/>
      <c r="BJ217" s="474"/>
      <c r="BK217" s="474"/>
      <c r="BL217" s="474"/>
      <c r="BM217" s="474"/>
      <c r="BN217" s="474"/>
      <c r="BO217" s="474"/>
    </row>
    <row r="218" spans="1:67" s="487" customFormat="1" ht="15" x14ac:dyDescent="0.25">
      <c r="A218" s="541"/>
      <c r="B218" s="508"/>
      <c r="C218" s="1300" t="s">
        <v>913</v>
      </c>
      <c r="D218" s="1300"/>
      <c r="E218" s="1300"/>
      <c r="F218" s="1300"/>
      <c r="G218" s="1300"/>
      <c r="H218" s="1300"/>
      <c r="I218" s="1300"/>
      <c r="J218" s="1300"/>
      <c r="K218" s="1300"/>
      <c r="L218" s="1300"/>
      <c r="M218" s="1300"/>
      <c r="N218" s="1300"/>
      <c r="O218" s="1300"/>
      <c r="P218" s="554">
        <v>1703786.15</v>
      </c>
      <c r="Q218" s="477"/>
      <c r="R218" s="477"/>
      <c r="S218" s="472"/>
      <c r="T218" s="472"/>
      <c r="U218" s="472"/>
      <c r="V218" s="472"/>
      <c r="W218" s="472"/>
      <c r="X218" s="472"/>
      <c r="Y218" s="472"/>
      <c r="Z218" s="472"/>
      <c r="AA218" s="472"/>
      <c r="AB218" s="474"/>
      <c r="AC218" s="474"/>
      <c r="AD218" s="474"/>
      <c r="AE218" s="474"/>
      <c r="AF218" s="474"/>
      <c r="AG218" s="474"/>
      <c r="AH218" s="474"/>
      <c r="AI218" s="474"/>
      <c r="AJ218" s="474"/>
      <c r="AK218" s="474"/>
      <c r="AL218" s="474"/>
      <c r="AM218" s="474"/>
      <c r="AN218" s="499"/>
      <c r="AO218" s="499"/>
      <c r="AP218" s="499"/>
      <c r="AQ218" s="509"/>
      <c r="AR218" s="474"/>
      <c r="AS218" s="474"/>
      <c r="AT218" s="474"/>
      <c r="AU218" s="540"/>
      <c r="AV218" s="499"/>
      <c r="AW218" s="474"/>
      <c r="AX218" s="499"/>
      <c r="AY218" s="509"/>
      <c r="AZ218" s="474"/>
      <c r="BA218" s="474"/>
      <c r="BB218" s="499"/>
      <c r="BC218" s="509" t="s">
        <v>913</v>
      </c>
      <c r="BD218" s="474"/>
      <c r="BE218" s="474"/>
      <c r="BF218" s="474"/>
      <c r="BG218" s="474"/>
      <c r="BH218" s="474"/>
      <c r="BI218" s="474"/>
      <c r="BJ218" s="474"/>
      <c r="BK218" s="474"/>
      <c r="BL218" s="474"/>
      <c r="BM218" s="474"/>
      <c r="BN218" s="474"/>
      <c r="BO218" s="474"/>
    </row>
    <row r="219" spans="1:67" s="487" customFormat="1" ht="15" x14ac:dyDescent="0.25">
      <c r="A219" s="541"/>
      <c r="B219" s="508"/>
      <c r="C219" s="1300" t="s">
        <v>914</v>
      </c>
      <c r="D219" s="1300"/>
      <c r="E219" s="1300"/>
      <c r="F219" s="1300"/>
      <c r="G219" s="1300"/>
      <c r="H219" s="1300"/>
      <c r="I219" s="1300"/>
      <c r="J219" s="1300"/>
      <c r="K219" s="1300"/>
      <c r="L219" s="1300"/>
      <c r="M219" s="1300"/>
      <c r="N219" s="1300"/>
      <c r="O219" s="1300"/>
      <c r="P219" s="555"/>
      <c r="Q219" s="477"/>
      <c r="R219" s="477"/>
      <c r="S219" s="472"/>
      <c r="T219" s="472"/>
      <c r="U219" s="472"/>
      <c r="V219" s="472"/>
      <c r="W219" s="472"/>
      <c r="X219" s="472"/>
      <c r="Y219" s="472"/>
      <c r="Z219" s="472"/>
      <c r="AA219" s="472"/>
      <c r="AB219" s="474"/>
      <c r="AC219" s="474"/>
      <c r="AD219" s="474"/>
      <c r="AE219" s="474"/>
      <c r="AF219" s="474"/>
      <c r="AG219" s="474"/>
      <c r="AH219" s="474"/>
      <c r="AI219" s="474"/>
      <c r="AJ219" s="474"/>
      <c r="AK219" s="474"/>
      <c r="AL219" s="474"/>
      <c r="AM219" s="474"/>
      <c r="AN219" s="499"/>
      <c r="AO219" s="499"/>
      <c r="AP219" s="499"/>
      <c r="AQ219" s="509"/>
      <c r="AR219" s="474"/>
      <c r="AS219" s="474"/>
      <c r="AT219" s="474"/>
      <c r="AU219" s="540"/>
      <c r="AV219" s="499"/>
      <c r="AW219" s="474"/>
      <c r="AX219" s="499"/>
      <c r="AY219" s="509"/>
      <c r="AZ219" s="474"/>
      <c r="BA219" s="474"/>
      <c r="BB219" s="499"/>
      <c r="BC219" s="509" t="s">
        <v>914</v>
      </c>
      <c r="BD219" s="474"/>
      <c r="BE219" s="474"/>
      <c r="BF219" s="474"/>
      <c r="BG219" s="474"/>
      <c r="BH219" s="474"/>
      <c r="BI219" s="474"/>
      <c r="BJ219" s="474"/>
      <c r="BK219" s="474"/>
      <c r="BL219" s="474"/>
      <c r="BM219" s="474"/>
      <c r="BN219" s="474"/>
      <c r="BO219" s="474"/>
    </row>
    <row r="220" spans="1:67" s="487" customFormat="1" ht="15" x14ac:dyDescent="0.25">
      <c r="A220" s="541"/>
      <c r="B220" s="508"/>
      <c r="C220" s="1300" t="s">
        <v>915</v>
      </c>
      <c r="D220" s="1300"/>
      <c r="E220" s="1300"/>
      <c r="F220" s="1300"/>
      <c r="G220" s="1300"/>
      <c r="H220" s="1300"/>
      <c r="I220" s="1300"/>
      <c r="J220" s="1300"/>
      <c r="K220" s="1300"/>
      <c r="L220" s="1300"/>
      <c r="M220" s="1300"/>
      <c r="N220" s="1300"/>
      <c r="O220" s="1300"/>
      <c r="P220" s="554">
        <v>190655.71</v>
      </c>
      <c r="Q220" s="477"/>
      <c r="R220" s="477"/>
      <c r="S220" s="472"/>
      <c r="T220" s="472"/>
      <c r="U220" s="472"/>
      <c r="V220" s="472"/>
      <c r="W220" s="472"/>
      <c r="X220" s="472"/>
      <c r="Y220" s="472"/>
      <c r="Z220" s="472"/>
      <c r="AA220" s="472"/>
      <c r="AB220" s="474"/>
      <c r="AC220" s="474"/>
      <c r="AD220" s="474"/>
      <c r="AE220" s="474"/>
      <c r="AF220" s="474"/>
      <c r="AG220" s="474"/>
      <c r="AH220" s="474"/>
      <c r="AI220" s="474"/>
      <c r="AJ220" s="474"/>
      <c r="AK220" s="474"/>
      <c r="AL220" s="474"/>
      <c r="AM220" s="474"/>
      <c r="AN220" s="499"/>
      <c r="AO220" s="499"/>
      <c r="AP220" s="499"/>
      <c r="AQ220" s="509"/>
      <c r="AR220" s="474"/>
      <c r="AS220" s="474"/>
      <c r="AT220" s="474"/>
      <c r="AU220" s="540"/>
      <c r="AV220" s="499"/>
      <c r="AW220" s="474"/>
      <c r="AX220" s="499"/>
      <c r="AY220" s="509"/>
      <c r="AZ220" s="474"/>
      <c r="BA220" s="474"/>
      <c r="BB220" s="499"/>
      <c r="BC220" s="509" t="s">
        <v>915</v>
      </c>
      <c r="BD220" s="474"/>
      <c r="BE220" s="474"/>
      <c r="BF220" s="474"/>
      <c r="BG220" s="474"/>
      <c r="BH220" s="474"/>
      <c r="BI220" s="474"/>
      <c r="BJ220" s="474"/>
      <c r="BK220" s="474"/>
      <c r="BL220" s="474"/>
      <c r="BM220" s="474"/>
      <c r="BN220" s="474"/>
      <c r="BO220" s="474"/>
    </row>
    <row r="221" spans="1:67" s="487" customFormat="1" ht="15" x14ac:dyDescent="0.25">
      <c r="A221" s="541"/>
      <c r="B221" s="508"/>
      <c r="C221" s="1300" t="s">
        <v>916</v>
      </c>
      <c r="D221" s="1300"/>
      <c r="E221" s="1300"/>
      <c r="F221" s="1300"/>
      <c r="G221" s="1300"/>
      <c r="H221" s="1300"/>
      <c r="I221" s="1300"/>
      <c r="J221" s="1300"/>
      <c r="K221" s="1300"/>
      <c r="L221" s="1300"/>
      <c r="M221" s="1300"/>
      <c r="N221" s="1300"/>
      <c r="O221" s="1300"/>
      <c r="P221" s="554">
        <v>135597.60999999999</v>
      </c>
      <c r="Q221" s="477"/>
      <c r="R221" s="477"/>
      <c r="S221" s="472"/>
      <c r="T221" s="472"/>
      <c r="U221" s="472"/>
      <c r="V221" s="472"/>
      <c r="W221" s="472"/>
      <c r="X221" s="472"/>
      <c r="Y221" s="472"/>
      <c r="Z221" s="472"/>
      <c r="AA221" s="472"/>
      <c r="AB221" s="474"/>
      <c r="AC221" s="474"/>
      <c r="AD221" s="474"/>
      <c r="AE221" s="474"/>
      <c r="AF221" s="474"/>
      <c r="AG221" s="474"/>
      <c r="AH221" s="474"/>
      <c r="AI221" s="474"/>
      <c r="AJ221" s="474"/>
      <c r="AK221" s="474"/>
      <c r="AL221" s="474"/>
      <c r="AM221" s="474"/>
      <c r="AN221" s="499"/>
      <c r="AO221" s="499"/>
      <c r="AP221" s="499"/>
      <c r="AQ221" s="509"/>
      <c r="AR221" s="474"/>
      <c r="AS221" s="474"/>
      <c r="AT221" s="474"/>
      <c r="AU221" s="540"/>
      <c r="AV221" s="499"/>
      <c r="AW221" s="474"/>
      <c r="AX221" s="499"/>
      <c r="AY221" s="509"/>
      <c r="AZ221" s="474"/>
      <c r="BA221" s="474"/>
      <c r="BB221" s="499"/>
      <c r="BC221" s="509" t="s">
        <v>916</v>
      </c>
      <c r="BD221" s="474"/>
      <c r="BE221" s="474"/>
      <c r="BF221" s="474"/>
      <c r="BG221" s="474"/>
      <c r="BH221" s="474"/>
      <c r="BI221" s="474"/>
      <c r="BJ221" s="474"/>
      <c r="BK221" s="474"/>
      <c r="BL221" s="474"/>
      <c r="BM221" s="474"/>
      <c r="BN221" s="474"/>
      <c r="BO221" s="474"/>
    </row>
    <row r="222" spans="1:67" s="487" customFormat="1" ht="15" x14ac:dyDescent="0.25">
      <c r="A222" s="541"/>
      <c r="B222" s="508"/>
      <c r="C222" s="1300" t="s">
        <v>917</v>
      </c>
      <c r="D222" s="1300"/>
      <c r="E222" s="1300"/>
      <c r="F222" s="1300"/>
      <c r="G222" s="1300"/>
      <c r="H222" s="1300"/>
      <c r="I222" s="1300"/>
      <c r="J222" s="1300"/>
      <c r="K222" s="1300"/>
      <c r="L222" s="1300"/>
      <c r="M222" s="1300"/>
      <c r="N222" s="1300"/>
      <c r="O222" s="1300"/>
      <c r="P222" s="554">
        <v>34410.839999999997</v>
      </c>
      <c r="Q222" s="477"/>
      <c r="R222" s="477"/>
      <c r="S222" s="472"/>
      <c r="T222" s="472"/>
      <c r="U222" s="472"/>
      <c r="V222" s="472"/>
      <c r="W222" s="472"/>
      <c r="X222" s="472"/>
      <c r="Y222" s="472"/>
      <c r="Z222" s="472"/>
      <c r="AA222" s="472"/>
      <c r="AB222" s="474"/>
      <c r="AC222" s="474"/>
      <c r="AD222" s="474"/>
      <c r="AE222" s="474"/>
      <c r="AF222" s="474"/>
      <c r="AG222" s="474"/>
      <c r="AH222" s="474"/>
      <c r="AI222" s="474"/>
      <c r="AJ222" s="474"/>
      <c r="AK222" s="474"/>
      <c r="AL222" s="474"/>
      <c r="AM222" s="474"/>
      <c r="AN222" s="499"/>
      <c r="AO222" s="499"/>
      <c r="AP222" s="499"/>
      <c r="AQ222" s="509"/>
      <c r="AR222" s="474"/>
      <c r="AS222" s="474"/>
      <c r="AT222" s="474"/>
      <c r="AU222" s="540"/>
      <c r="AV222" s="499"/>
      <c r="AW222" s="474"/>
      <c r="AX222" s="499"/>
      <c r="AY222" s="509"/>
      <c r="AZ222" s="474"/>
      <c r="BA222" s="474"/>
      <c r="BB222" s="499"/>
      <c r="BC222" s="509" t="s">
        <v>917</v>
      </c>
      <c r="BD222" s="474"/>
      <c r="BE222" s="474"/>
      <c r="BF222" s="474"/>
      <c r="BG222" s="474"/>
      <c r="BH222" s="474"/>
      <c r="BI222" s="474"/>
      <c r="BJ222" s="474"/>
      <c r="BK222" s="474"/>
      <c r="BL222" s="474"/>
      <c r="BM222" s="474"/>
      <c r="BN222" s="474"/>
      <c r="BO222" s="474"/>
    </row>
    <row r="223" spans="1:67" s="487" customFormat="1" ht="15" x14ac:dyDescent="0.25">
      <c r="A223" s="541"/>
      <c r="B223" s="508"/>
      <c r="C223" s="1300" t="s">
        <v>918</v>
      </c>
      <c r="D223" s="1300"/>
      <c r="E223" s="1300"/>
      <c r="F223" s="1300"/>
      <c r="G223" s="1300"/>
      <c r="H223" s="1300"/>
      <c r="I223" s="1300"/>
      <c r="J223" s="1300"/>
      <c r="K223" s="1300"/>
      <c r="L223" s="1300"/>
      <c r="M223" s="1300"/>
      <c r="N223" s="1300"/>
      <c r="O223" s="1300"/>
      <c r="P223" s="554">
        <v>1015200.03</v>
      </c>
      <c r="Q223" s="477"/>
      <c r="R223" s="477"/>
      <c r="S223" s="472"/>
      <c r="T223" s="472"/>
      <c r="U223" s="472"/>
      <c r="V223" s="472"/>
      <c r="W223" s="472"/>
      <c r="X223" s="472"/>
      <c r="Y223" s="472"/>
      <c r="Z223" s="472"/>
      <c r="AA223" s="472"/>
      <c r="AB223" s="474"/>
      <c r="AC223" s="474"/>
      <c r="AD223" s="474"/>
      <c r="AE223" s="474"/>
      <c r="AF223" s="474"/>
      <c r="AG223" s="474"/>
      <c r="AH223" s="474"/>
      <c r="AI223" s="474"/>
      <c r="AJ223" s="474"/>
      <c r="AK223" s="474"/>
      <c r="AL223" s="474"/>
      <c r="AM223" s="474"/>
      <c r="AN223" s="499"/>
      <c r="AO223" s="499"/>
      <c r="AP223" s="499"/>
      <c r="AQ223" s="509"/>
      <c r="AR223" s="474"/>
      <c r="AS223" s="474"/>
      <c r="AT223" s="474"/>
      <c r="AU223" s="540"/>
      <c r="AV223" s="499"/>
      <c r="AW223" s="474"/>
      <c r="AX223" s="499"/>
      <c r="AY223" s="509"/>
      <c r="AZ223" s="474"/>
      <c r="BA223" s="474"/>
      <c r="BB223" s="499"/>
      <c r="BC223" s="509" t="s">
        <v>918</v>
      </c>
      <c r="BD223" s="474"/>
      <c r="BE223" s="474"/>
      <c r="BF223" s="474"/>
      <c r="BG223" s="474"/>
      <c r="BH223" s="474"/>
      <c r="BI223" s="474"/>
      <c r="BJ223" s="474"/>
      <c r="BK223" s="474"/>
      <c r="BL223" s="474"/>
      <c r="BM223" s="474"/>
      <c r="BN223" s="474"/>
      <c r="BO223" s="474"/>
    </row>
    <row r="224" spans="1:67" s="487" customFormat="1" ht="15" x14ac:dyDescent="0.25">
      <c r="A224" s="541"/>
      <c r="B224" s="508"/>
      <c r="C224" s="1300" t="s">
        <v>919</v>
      </c>
      <c r="D224" s="1300"/>
      <c r="E224" s="1300"/>
      <c r="F224" s="1300"/>
      <c r="G224" s="1300"/>
      <c r="H224" s="1300"/>
      <c r="I224" s="1300"/>
      <c r="J224" s="1300"/>
      <c r="K224" s="1300"/>
      <c r="L224" s="1300"/>
      <c r="M224" s="1300"/>
      <c r="N224" s="1300"/>
      <c r="O224" s="1300"/>
      <c r="P224" s="554">
        <v>209311.89</v>
      </c>
      <c r="Q224" s="477"/>
      <c r="R224" s="477"/>
      <c r="S224" s="472"/>
      <c r="T224" s="472"/>
      <c r="U224" s="472"/>
      <c r="V224" s="472"/>
      <c r="W224" s="472"/>
      <c r="X224" s="472"/>
      <c r="Y224" s="472"/>
      <c r="Z224" s="472"/>
      <c r="AA224" s="472"/>
      <c r="AB224" s="474"/>
      <c r="AC224" s="474"/>
      <c r="AD224" s="474"/>
      <c r="AE224" s="474"/>
      <c r="AF224" s="474"/>
      <c r="AG224" s="474"/>
      <c r="AH224" s="474"/>
      <c r="AI224" s="474"/>
      <c r="AJ224" s="474"/>
      <c r="AK224" s="474"/>
      <c r="AL224" s="474"/>
      <c r="AM224" s="474"/>
      <c r="AN224" s="499"/>
      <c r="AO224" s="499"/>
      <c r="AP224" s="499"/>
      <c r="AQ224" s="509"/>
      <c r="AR224" s="474"/>
      <c r="AS224" s="474"/>
      <c r="AT224" s="474"/>
      <c r="AU224" s="540"/>
      <c r="AV224" s="499"/>
      <c r="AW224" s="474"/>
      <c r="AX224" s="499"/>
      <c r="AY224" s="509"/>
      <c r="AZ224" s="474"/>
      <c r="BA224" s="474"/>
      <c r="BB224" s="499"/>
      <c r="BC224" s="509" t="s">
        <v>919</v>
      </c>
      <c r="BD224" s="474"/>
      <c r="BE224" s="474"/>
      <c r="BF224" s="474"/>
      <c r="BG224" s="474"/>
      <c r="BH224" s="474"/>
      <c r="BI224" s="474"/>
      <c r="BJ224" s="474"/>
      <c r="BK224" s="474"/>
      <c r="BL224" s="474"/>
      <c r="BM224" s="474"/>
      <c r="BN224" s="474"/>
      <c r="BO224" s="474"/>
    </row>
    <row r="225" spans="1:67" s="487" customFormat="1" ht="15" x14ac:dyDescent="0.25">
      <c r="A225" s="541"/>
      <c r="B225" s="508"/>
      <c r="C225" s="1300" t="s">
        <v>920</v>
      </c>
      <c r="D225" s="1300"/>
      <c r="E225" s="1300"/>
      <c r="F225" s="1300"/>
      <c r="G225" s="1300"/>
      <c r="H225" s="1300"/>
      <c r="I225" s="1300"/>
      <c r="J225" s="1300"/>
      <c r="K225" s="1300"/>
      <c r="L225" s="1300"/>
      <c r="M225" s="1300"/>
      <c r="N225" s="1300"/>
      <c r="O225" s="1300"/>
      <c r="P225" s="554">
        <v>118610.07</v>
      </c>
      <c r="Q225" s="477"/>
      <c r="R225" s="477"/>
      <c r="S225" s="472"/>
      <c r="T225" s="472"/>
      <c r="U225" s="472"/>
      <c r="V225" s="472"/>
      <c r="W225" s="472"/>
      <c r="X225" s="472"/>
      <c r="Y225" s="472"/>
      <c r="Z225" s="472"/>
      <c r="AA225" s="472"/>
      <c r="AB225" s="474"/>
      <c r="AC225" s="474"/>
      <c r="AD225" s="474"/>
      <c r="AE225" s="474"/>
      <c r="AF225" s="474"/>
      <c r="AG225" s="474"/>
      <c r="AH225" s="474"/>
      <c r="AI225" s="474"/>
      <c r="AJ225" s="474"/>
      <c r="AK225" s="474"/>
      <c r="AL225" s="474"/>
      <c r="AM225" s="474"/>
      <c r="AN225" s="499"/>
      <c r="AO225" s="499"/>
      <c r="AP225" s="499"/>
      <c r="AQ225" s="509"/>
      <c r="AR225" s="474"/>
      <c r="AS225" s="474"/>
      <c r="AT225" s="474"/>
      <c r="AU225" s="540"/>
      <c r="AV225" s="499"/>
      <c r="AW225" s="474"/>
      <c r="AX225" s="499"/>
      <c r="AY225" s="509"/>
      <c r="AZ225" s="474"/>
      <c r="BA225" s="474"/>
      <c r="BB225" s="499"/>
      <c r="BC225" s="509" t="s">
        <v>920</v>
      </c>
      <c r="BD225" s="474"/>
      <c r="BE225" s="474"/>
      <c r="BF225" s="474"/>
      <c r="BG225" s="474"/>
      <c r="BH225" s="474"/>
      <c r="BI225" s="474"/>
      <c r="BJ225" s="474"/>
      <c r="BK225" s="474"/>
      <c r="BL225" s="474"/>
      <c r="BM225" s="474"/>
      <c r="BN225" s="474"/>
      <c r="BO225" s="474"/>
    </row>
    <row r="226" spans="1:67" s="487" customFormat="1" ht="15" x14ac:dyDescent="0.25">
      <c r="A226" s="541"/>
      <c r="B226" s="508"/>
      <c r="C226" s="1300" t="s">
        <v>921</v>
      </c>
      <c r="D226" s="1300"/>
      <c r="E226" s="1300"/>
      <c r="F226" s="1300"/>
      <c r="G226" s="1300"/>
      <c r="H226" s="1300"/>
      <c r="I226" s="1300"/>
      <c r="J226" s="1300"/>
      <c r="K226" s="1300"/>
      <c r="L226" s="1300"/>
      <c r="M226" s="1300"/>
      <c r="N226" s="1300"/>
      <c r="O226" s="1300"/>
      <c r="P226" s="554">
        <v>5359.52</v>
      </c>
      <c r="Q226" s="477"/>
      <c r="R226" s="477"/>
      <c r="S226" s="472"/>
      <c r="T226" s="472"/>
      <c r="U226" s="472"/>
      <c r="V226" s="472"/>
      <c r="W226" s="472"/>
      <c r="X226" s="472"/>
      <c r="Y226" s="472"/>
      <c r="Z226" s="472"/>
      <c r="AA226" s="472"/>
      <c r="AB226" s="474"/>
      <c r="AC226" s="474"/>
      <c r="AD226" s="474"/>
      <c r="AE226" s="474"/>
      <c r="AF226" s="474"/>
      <c r="AG226" s="474"/>
      <c r="AH226" s="474"/>
      <c r="AI226" s="474"/>
      <c r="AJ226" s="474"/>
      <c r="AK226" s="474"/>
      <c r="AL226" s="474"/>
      <c r="AM226" s="474"/>
      <c r="AN226" s="499"/>
      <c r="AO226" s="499"/>
      <c r="AP226" s="499"/>
      <c r="AQ226" s="509"/>
      <c r="AR226" s="474"/>
      <c r="AS226" s="474"/>
      <c r="AT226" s="474"/>
      <c r="AU226" s="540"/>
      <c r="AV226" s="499"/>
      <c r="AW226" s="474"/>
      <c r="AX226" s="499"/>
      <c r="AY226" s="509"/>
      <c r="AZ226" s="474"/>
      <c r="BA226" s="474"/>
      <c r="BB226" s="499"/>
      <c r="BC226" s="509" t="s">
        <v>921</v>
      </c>
      <c r="BD226" s="474"/>
      <c r="BE226" s="474"/>
      <c r="BF226" s="474"/>
      <c r="BG226" s="474"/>
      <c r="BH226" s="474"/>
      <c r="BI226" s="474"/>
      <c r="BJ226" s="474"/>
      <c r="BK226" s="474"/>
      <c r="BL226" s="474"/>
      <c r="BM226" s="474"/>
      <c r="BN226" s="474"/>
      <c r="BO226" s="474"/>
    </row>
    <row r="227" spans="1:67" s="487" customFormat="1" ht="15" x14ac:dyDescent="0.25">
      <c r="A227" s="541"/>
      <c r="B227" s="508"/>
      <c r="C227" s="1300" t="s">
        <v>922</v>
      </c>
      <c r="D227" s="1300"/>
      <c r="E227" s="1300"/>
      <c r="F227" s="1300"/>
      <c r="G227" s="1300"/>
      <c r="H227" s="1300"/>
      <c r="I227" s="1300"/>
      <c r="J227" s="1300"/>
      <c r="K227" s="1300"/>
      <c r="L227" s="1300"/>
      <c r="M227" s="1300"/>
      <c r="N227" s="1300"/>
      <c r="O227" s="1300"/>
      <c r="P227" s="554">
        <v>225066.55</v>
      </c>
      <c r="Q227" s="477"/>
      <c r="R227" s="477"/>
      <c r="S227" s="472"/>
      <c r="T227" s="472"/>
      <c r="U227" s="472"/>
      <c r="V227" s="472"/>
      <c r="W227" s="472"/>
      <c r="X227" s="472"/>
      <c r="Y227" s="472"/>
      <c r="Z227" s="472"/>
      <c r="AA227" s="472"/>
      <c r="AB227" s="474"/>
      <c r="AC227" s="474"/>
      <c r="AD227" s="474"/>
      <c r="AE227" s="474"/>
      <c r="AF227" s="474"/>
      <c r="AG227" s="474"/>
      <c r="AH227" s="474"/>
      <c r="AI227" s="474"/>
      <c r="AJ227" s="474"/>
      <c r="AK227" s="474"/>
      <c r="AL227" s="474"/>
      <c r="AM227" s="474"/>
      <c r="AN227" s="499"/>
      <c r="AO227" s="499"/>
      <c r="AP227" s="499"/>
      <c r="AQ227" s="509"/>
      <c r="AR227" s="474"/>
      <c r="AS227" s="474"/>
      <c r="AT227" s="474"/>
      <c r="AU227" s="540"/>
      <c r="AV227" s="499"/>
      <c r="AW227" s="474"/>
      <c r="AX227" s="499"/>
      <c r="AY227" s="509"/>
      <c r="AZ227" s="474"/>
      <c r="BA227" s="474"/>
      <c r="BB227" s="499"/>
      <c r="BC227" s="509" t="s">
        <v>922</v>
      </c>
      <c r="BD227" s="474"/>
      <c r="BE227" s="474"/>
      <c r="BF227" s="474"/>
      <c r="BG227" s="474"/>
      <c r="BH227" s="474"/>
      <c r="BI227" s="474"/>
      <c r="BJ227" s="474"/>
      <c r="BK227" s="474"/>
      <c r="BL227" s="474"/>
      <c r="BM227" s="474"/>
      <c r="BN227" s="474"/>
      <c r="BO227" s="474"/>
    </row>
    <row r="228" spans="1:67" s="487" customFormat="1" ht="15" x14ac:dyDescent="0.25">
      <c r="A228" s="541"/>
      <c r="B228" s="508"/>
      <c r="C228" s="1300" t="s">
        <v>923</v>
      </c>
      <c r="D228" s="1300"/>
      <c r="E228" s="1300"/>
      <c r="F228" s="1300"/>
      <c r="G228" s="1300"/>
      <c r="H228" s="1300"/>
      <c r="I228" s="1300"/>
      <c r="J228" s="1300"/>
      <c r="K228" s="1300"/>
      <c r="L228" s="1300"/>
      <c r="M228" s="1300"/>
      <c r="N228" s="1300"/>
      <c r="O228" s="1300"/>
      <c r="P228" s="554">
        <v>209311.89</v>
      </c>
      <c r="Q228" s="477"/>
      <c r="R228" s="477"/>
      <c r="S228" s="472"/>
      <c r="T228" s="472"/>
      <c r="U228" s="472"/>
      <c r="V228" s="472"/>
      <c r="W228" s="472"/>
      <c r="X228" s="472"/>
      <c r="Y228" s="472"/>
      <c r="Z228" s="472"/>
      <c r="AA228" s="472"/>
      <c r="AB228" s="474"/>
      <c r="AC228" s="474"/>
      <c r="AD228" s="474"/>
      <c r="AE228" s="474"/>
      <c r="AF228" s="474"/>
      <c r="AG228" s="474"/>
      <c r="AH228" s="474"/>
      <c r="AI228" s="474"/>
      <c r="AJ228" s="474"/>
      <c r="AK228" s="474"/>
      <c r="AL228" s="474"/>
      <c r="AM228" s="474"/>
      <c r="AN228" s="499"/>
      <c r="AO228" s="499"/>
      <c r="AP228" s="499"/>
      <c r="AQ228" s="509"/>
      <c r="AR228" s="474"/>
      <c r="AS228" s="474"/>
      <c r="AT228" s="474"/>
      <c r="AU228" s="540"/>
      <c r="AV228" s="499"/>
      <c r="AW228" s="474"/>
      <c r="AX228" s="499"/>
      <c r="AY228" s="509"/>
      <c r="AZ228" s="474"/>
      <c r="BA228" s="474"/>
      <c r="BB228" s="499"/>
      <c r="BC228" s="509" t="s">
        <v>923</v>
      </c>
      <c r="BD228" s="474"/>
      <c r="BE228" s="474"/>
      <c r="BF228" s="474"/>
      <c r="BG228" s="474"/>
      <c r="BH228" s="474"/>
      <c r="BI228" s="474"/>
      <c r="BJ228" s="474"/>
      <c r="BK228" s="474"/>
      <c r="BL228" s="474"/>
      <c r="BM228" s="474"/>
      <c r="BN228" s="474"/>
      <c r="BO228" s="474"/>
    </row>
    <row r="229" spans="1:67" s="487" customFormat="1" ht="15" x14ac:dyDescent="0.25">
      <c r="A229" s="541"/>
      <c r="B229" s="508"/>
      <c r="C229" s="1300" t="s">
        <v>924</v>
      </c>
      <c r="D229" s="1300"/>
      <c r="E229" s="1300"/>
      <c r="F229" s="1300"/>
      <c r="G229" s="1300"/>
      <c r="H229" s="1300"/>
      <c r="I229" s="1300"/>
      <c r="J229" s="1300"/>
      <c r="K229" s="1300"/>
      <c r="L229" s="1300"/>
      <c r="M229" s="1300"/>
      <c r="N229" s="1300"/>
      <c r="O229" s="1300"/>
      <c r="P229" s="554">
        <v>118610.07</v>
      </c>
      <c r="Q229" s="477"/>
      <c r="R229" s="477"/>
      <c r="S229" s="472"/>
      <c r="T229" s="472"/>
      <c r="U229" s="472"/>
      <c r="V229" s="472"/>
      <c r="W229" s="472"/>
      <c r="X229" s="472"/>
      <c r="Y229" s="472"/>
      <c r="Z229" s="472"/>
      <c r="AA229" s="472"/>
      <c r="AB229" s="474"/>
      <c r="AC229" s="474"/>
      <c r="AD229" s="474"/>
      <c r="AE229" s="474"/>
      <c r="AF229" s="474"/>
      <c r="AG229" s="474"/>
      <c r="AH229" s="474"/>
      <c r="AI229" s="474"/>
      <c r="AJ229" s="474"/>
      <c r="AK229" s="474"/>
      <c r="AL229" s="474"/>
      <c r="AM229" s="474"/>
      <c r="AN229" s="499"/>
      <c r="AO229" s="499"/>
      <c r="AP229" s="499"/>
      <c r="AQ229" s="509"/>
      <c r="AR229" s="474"/>
      <c r="AS229" s="474"/>
      <c r="AT229" s="474"/>
      <c r="AU229" s="540"/>
      <c r="AV229" s="499"/>
      <c r="AW229" s="474"/>
      <c r="AX229" s="499"/>
      <c r="AY229" s="509"/>
      <c r="AZ229" s="474"/>
      <c r="BA229" s="474"/>
      <c r="BB229" s="499"/>
      <c r="BC229" s="509" t="s">
        <v>924</v>
      </c>
      <c r="BD229" s="474"/>
      <c r="BE229" s="474"/>
      <c r="BF229" s="474"/>
      <c r="BG229" s="474"/>
      <c r="BH229" s="474"/>
      <c r="BI229" s="474"/>
      <c r="BJ229" s="474"/>
      <c r="BK229" s="474"/>
      <c r="BL229" s="474"/>
      <c r="BM229" s="474"/>
      <c r="BN229" s="474"/>
      <c r="BO229" s="474"/>
    </row>
    <row r="230" spans="1:67" s="487" customFormat="1" ht="15" x14ac:dyDescent="0.25">
      <c r="A230" s="541"/>
      <c r="B230" s="552"/>
      <c r="C230" s="1360" t="s">
        <v>4092</v>
      </c>
      <c r="D230" s="1360"/>
      <c r="E230" s="1360"/>
      <c r="F230" s="1360"/>
      <c r="G230" s="1360"/>
      <c r="H230" s="1360"/>
      <c r="I230" s="1360"/>
      <c r="J230" s="1360"/>
      <c r="K230" s="1360"/>
      <c r="L230" s="1360"/>
      <c r="M230" s="1360"/>
      <c r="N230" s="1360"/>
      <c r="O230" s="1360"/>
      <c r="P230" s="556">
        <v>1709145.67</v>
      </c>
      <c r="Q230" s="477"/>
      <c r="R230" s="477"/>
      <c r="S230" s="472"/>
      <c r="T230" s="472"/>
      <c r="U230" s="472"/>
      <c r="V230" s="472"/>
      <c r="W230" s="472"/>
      <c r="X230" s="472"/>
      <c r="Y230" s="472"/>
      <c r="Z230" s="472"/>
      <c r="AA230" s="472"/>
      <c r="AB230" s="474"/>
      <c r="AC230" s="474"/>
      <c r="AD230" s="474"/>
      <c r="AE230" s="474"/>
      <c r="AF230" s="474"/>
      <c r="AG230" s="474"/>
      <c r="AH230" s="474"/>
      <c r="AI230" s="474"/>
      <c r="AJ230" s="474"/>
      <c r="AK230" s="474"/>
      <c r="AL230" s="474"/>
      <c r="AM230" s="474"/>
      <c r="AN230" s="499"/>
      <c r="AO230" s="499"/>
      <c r="AP230" s="499"/>
      <c r="AQ230" s="509"/>
      <c r="AR230" s="474"/>
      <c r="AS230" s="474"/>
      <c r="AT230" s="474"/>
      <c r="AU230" s="540"/>
      <c r="AV230" s="499"/>
      <c r="AW230" s="474"/>
      <c r="AX230" s="499"/>
      <c r="AY230" s="509"/>
      <c r="AZ230" s="474"/>
      <c r="BA230" s="474"/>
      <c r="BB230" s="499"/>
      <c r="BC230" s="509"/>
      <c r="BD230" s="499" t="s">
        <v>4092</v>
      </c>
      <c r="BE230" s="474"/>
      <c r="BF230" s="474"/>
      <c r="BG230" s="474"/>
      <c r="BH230" s="474"/>
      <c r="BI230" s="474"/>
      <c r="BJ230" s="474"/>
      <c r="BK230" s="474"/>
      <c r="BL230" s="474"/>
      <c r="BM230" s="474"/>
      <c r="BN230" s="474"/>
      <c r="BO230" s="474"/>
    </row>
    <row r="231" spans="1:67" s="487" customFormat="1" ht="15" x14ac:dyDescent="0.25">
      <c r="A231" s="541"/>
      <c r="B231" s="552"/>
      <c r="C231" s="1360" t="s">
        <v>925</v>
      </c>
      <c r="D231" s="1360"/>
      <c r="E231" s="1360"/>
      <c r="F231" s="1360"/>
      <c r="G231" s="1360"/>
      <c r="H231" s="1360"/>
      <c r="I231" s="1360"/>
      <c r="J231" s="1360"/>
      <c r="K231" s="1360"/>
      <c r="L231" s="1360"/>
      <c r="M231" s="1360"/>
      <c r="N231" s="1360"/>
      <c r="O231" s="1360"/>
      <c r="P231" s="557"/>
      <c r="Q231" s="477"/>
      <c r="R231" s="477"/>
      <c r="S231" s="472"/>
      <c r="T231" s="472"/>
      <c r="U231" s="472"/>
      <c r="V231" s="472"/>
      <c r="W231" s="472"/>
      <c r="X231" s="472"/>
      <c r="Y231" s="472"/>
      <c r="Z231" s="472"/>
      <c r="AA231" s="472"/>
      <c r="AB231" s="474"/>
      <c r="AC231" s="474"/>
      <c r="AD231" s="474"/>
      <c r="AE231" s="474"/>
      <c r="AF231" s="474"/>
      <c r="AG231" s="474"/>
      <c r="AH231" s="474"/>
      <c r="AI231" s="474"/>
      <c r="AJ231" s="474"/>
      <c r="AK231" s="474"/>
      <c r="AL231" s="474"/>
      <c r="AM231" s="474"/>
      <c r="AN231" s="499"/>
      <c r="AO231" s="499"/>
      <c r="AP231" s="499"/>
      <c r="AQ231" s="509"/>
      <c r="AR231" s="474"/>
      <c r="AS231" s="474"/>
      <c r="AT231" s="474"/>
      <c r="AU231" s="540"/>
      <c r="AV231" s="499"/>
      <c r="AW231" s="474"/>
      <c r="AX231" s="499"/>
      <c r="AY231" s="509"/>
      <c r="AZ231" s="474"/>
      <c r="BA231" s="474"/>
      <c r="BB231" s="499"/>
      <c r="BC231" s="509"/>
      <c r="BD231" s="499"/>
      <c r="BE231" s="499" t="s">
        <v>925</v>
      </c>
      <c r="BF231" s="474"/>
      <c r="BG231" s="474"/>
      <c r="BH231" s="474"/>
      <c r="BI231" s="474"/>
      <c r="BJ231" s="474"/>
      <c r="BK231" s="474"/>
      <c r="BL231" s="474"/>
      <c r="BM231" s="474"/>
      <c r="BN231" s="474"/>
      <c r="BO231" s="474"/>
    </row>
    <row r="232" spans="1:67" s="487" customFormat="1" ht="15" x14ac:dyDescent="0.25">
      <c r="A232" s="541"/>
      <c r="B232" s="552"/>
      <c r="C232" s="1299" t="s">
        <v>926</v>
      </c>
      <c r="D232" s="1299"/>
      <c r="E232" s="1299"/>
      <c r="F232" s="1299"/>
      <c r="G232" s="1299"/>
      <c r="H232" s="1299"/>
      <c r="I232" s="1299"/>
      <c r="J232" s="1299"/>
      <c r="K232" s="558">
        <v>735.21405000000004</v>
      </c>
      <c r="L232" s="1299"/>
      <c r="M232" s="1299"/>
      <c r="N232" s="1299"/>
      <c r="O232" s="1299"/>
      <c r="P232" s="555"/>
      <c r="Q232" s="477"/>
      <c r="R232" s="477"/>
      <c r="S232" s="472"/>
      <c r="T232" s="472"/>
      <c r="U232" s="472"/>
      <c r="V232" s="472"/>
      <c r="W232" s="472"/>
      <c r="X232" s="472"/>
      <c r="Y232" s="472"/>
      <c r="Z232" s="472"/>
      <c r="AA232" s="472"/>
      <c r="AB232" s="474"/>
      <c r="AC232" s="474"/>
      <c r="AD232" s="474"/>
      <c r="AE232" s="474"/>
      <c r="AF232" s="474"/>
      <c r="AG232" s="474"/>
      <c r="AH232" s="474"/>
      <c r="AI232" s="474"/>
      <c r="AJ232" s="474"/>
      <c r="AK232" s="474"/>
      <c r="AL232" s="474"/>
      <c r="AM232" s="474"/>
      <c r="AN232" s="499"/>
      <c r="AO232" s="499"/>
      <c r="AP232" s="499"/>
      <c r="AQ232" s="509"/>
      <c r="AR232" s="474"/>
      <c r="AS232" s="474"/>
      <c r="AT232" s="474"/>
      <c r="AU232" s="540"/>
      <c r="AV232" s="499"/>
      <c r="AW232" s="474"/>
      <c r="AX232" s="499"/>
      <c r="AY232" s="509"/>
      <c r="AZ232" s="474"/>
      <c r="BA232" s="474"/>
      <c r="BB232" s="499"/>
      <c r="BC232" s="509"/>
      <c r="BD232" s="499"/>
      <c r="BE232" s="499"/>
      <c r="BF232" s="509" t="s">
        <v>926</v>
      </c>
      <c r="BG232" s="474"/>
      <c r="BH232" s="474"/>
      <c r="BI232" s="474"/>
      <c r="BJ232" s="474"/>
      <c r="BK232" s="474"/>
      <c r="BL232" s="474"/>
      <c r="BM232" s="474"/>
      <c r="BN232" s="474"/>
      <c r="BO232" s="474"/>
    </row>
    <row r="233" spans="1:67" s="487" customFormat="1" ht="15" x14ac:dyDescent="0.25">
      <c r="A233" s="541"/>
      <c r="B233" s="552"/>
      <c r="C233" s="1299" t="s">
        <v>927</v>
      </c>
      <c r="D233" s="1299"/>
      <c r="E233" s="1299"/>
      <c r="F233" s="1299"/>
      <c r="G233" s="1299"/>
      <c r="H233" s="1299"/>
      <c r="I233" s="1299"/>
      <c r="J233" s="1299"/>
      <c r="K233" s="558">
        <v>95.412329999999997</v>
      </c>
      <c r="L233" s="1299"/>
      <c r="M233" s="1299"/>
      <c r="N233" s="1299"/>
      <c r="O233" s="1299"/>
      <c r="P233" s="555"/>
      <c r="Q233" s="477"/>
      <c r="R233" s="477"/>
      <c r="S233" s="472"/>
      <c r="T233" s="472"/>
      <c r="U233" s="472"/>
      <c r="V233" s="472"/>
      <c r="W233" s="472"/>
      <c r="X233" s="472"/>
      <c r="Y233" s="472"/>
      <c r="Z233" s="472"/>
      <c r="AA233" s="472"/>
      <c r="AB233" s="474"/>
      <c r="AC233" s="474"/>
      <c r="AD233" s="474"/>
      <c r="AE233" s="474"/>
      <c r="AF233" s="474"/>
      <c r="AG233" s="474"/>
      <c r="AH233" s="474"/>
      <c r="AI233" s="474"/>
      <c r="AJ233" s="474"/>
      <c r="AK233" s="474"/>
      <c r="AL233" s="474"/>
      <c r="AM233" s="474"/>
      <c r="AN233" s="499"/>
      <c r="AO233" s="499"/>
      <c r="AP233" s="499"/>
      <c r="AQ233" s="509"/>
      <c r="AR233" s="474"/>
      <c r="AS233" s="474"/>
      <c r="AT233" s="474"/>
      <c r="AU233" s="540"/>
      <c r="AV233" s="499"/>
      <c r="AW233" s="474"/>
      <c r="AX233" s="499"/>
      <c r="AY233" s="509"/>
      <c r="AZ233" s="474"/>
      <c r="BA233" s="474"/>
      <c r="BB233" s="499"/>
      <c r="BC233" s="509"/>
      <c r="BD233" s="499"/>
      <c r="BE233" s="499"/>
      <c r="BF233" s="509" t="s">
        <v>927</v>
      </c>
      <c r="BG233" s="474"/>
      <c r="BH233" s="474"/>
      <c r="BI233" s="474"/>
      <c r="BJ233" s="474"/>
      <c r="BK233" s="474"/>
      <c r="BL233" s="474"/>
      <c r="BM233" s="474"/>
      <c r="BN233" s="474"/>
      <c r="BO233" s="474"/>
    </row>
    <row r="234" spans="1:67" s="487" customFormat="1" ht="15" x14ac:dyDescent="0.25">
      <c r="A234" s="1347" t="s">
        <v>4093</v>
      </c>
      <c r="B234" s="1348"/>
      <c r="C234" s="1348"/>
      <c r="D234" s="1348"/>
      <c r="E234" s="1348"/>
      <c r="F234" s="1348"/>
      <c r="G234" s="1348"/>
      <c r="H234" s="1348"/>
      <c r="I234" s="1348"/>
      <c r="J234" s="1348"/>
      <c r="K234" s="1348"/>
      <c r="L234" s="1348"/>
      <c r="M234" s="1348"/>
      <c r="N234" s="1348"/>
      <c r="O234" s="1348"/>
      <c r="P234" s="1349"/>
      <c r="Q234" s="472"/>
      <c r="R234" s="472"/>
      <c r="S234" s="472"/>
      <c r="T234" s="472"/>
      <c r="U234" s="472"/>
      <c r="V234" s="472"/>
      <c r="W234" s="472"/>
      <c r="X234" s="472"/>
      <c r="Y234" s="472"/>
      <c r="Z234" s="472"/>
      <c r="AA234" s="472"/>
      <c r="AB234" s="474"/>
      <c r="AC234" s="474"/>
      <c r="AD234" s="474"/>
      <c r="AE234" s="474"/>
      <c r="AF234" s="474"/>
      <c r="AG234" s="474"/>
      <c r="AH234" s="474"/>
      <c r="AI234" s="474"/>
      <c r="AJ234" s="474"/>
      <c r="AK234" s="474"/>
      <c r="AL234" s="474"/>
      <c r="AM234" s="474"/>
      <c r="AN234" s="499" t="s">
        <v>4093</v>
      </c>
      <c r="AO234" s="499"/>
      <c r="AP234" s="499"/>
      <c r="AQ234" s="509"/>
      <c r="AR234" s="474"/>
      <c r="AS234" s="474"/>
      <c r="AT234" s="474"/>
      <c r="AU234" s="540"/>
      <c r="AV234" s="499"/>
      <c r="AW234" s="474"/>
      <c r="AX234" s="499"/>
      <c r="AY234" s="509"/>
      <c r="AZ234" s="474"/>
      <c r="BA234" s="474"/>
      <c r="BB234" s="499"/>
      <c r="BC234" s="509"/>
      <c r="BD234" s="499"/>
      <c r="BE234" s="499"/>
      <c r="BF234" s="509"/>
      <c r="BG234" s="474"/>
      <c r="BH234" s="474"/>
      <c r="BI234" s="474"/>
      <c r="BJ234" s="474"/>
      <c r="BK234" s="474"/>
      <c r="BL234" s="474"/>
      <c r="BM234" s="474"/>
      <c r="BN234" s="474"/>
      <c r="BO234" s="474"/>
    </row>
    <row r="235" spans="1:67" s="487" customFormat="1" ht="23.25" x14ac:dyDescent="0.25">
      <c r="A235" s="500" t="s">
        <v>663</v>
      </c>
      <c r="B235" s="586" t="s">
        <v>814</v>
      </c>
      <c r="C235" s="1377" t="s">
        <v>815</v>
      </c>
      <c r="D235" s="1377"/>
      <c r="E235" s="1377"/>
      <c r="F235" s="1377"/>
      <c r="G235" s="1377"/>
      <c r="H235" s="501" t="s">
        <v>816</v>
      </c>
      <c r="I235" s="502">
        <v>18.100000000000001</v>
      </c>
      <c r="J235" s="503">
        <v>1</v>
      </c>
      <c r="K235" s="504">
        <v>18.100000000000001</v>
      </c>
      <c r="L235" s="505"/>
      <c r="M235" s="502"/>
      <c r="N235" s="505"/>
      <c r="O235" s="502"/>
      <c r="P235" s="506"/>
      <c r="Q235" s="472"/>
      <c r="R235" s="472"/>
      <c r="S235" s="472"/>
      <c r="T235" s="472"/>
      <c r="U235" s="472"/>
      <c r="V235" s="472"/>
      <c r="W235" s="472"/>
      <c r="X235" s="472"/>
      <c r="Y235" s="472"/>
      <c r="Z235" s="472"/>
      <c r="AA235" s="472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  <c r="AM235" s="474"/>
      <c r="AN235" s="499"/>
      <c r="AO235" s="499"/>
      <c r="AP235" s="499" t="s">
        <v>815</v>
      </c>
      <c r="AQ235" s="509"/>
      <c r="AR235" s="474"/>
      <c r="AS235" s="474"/>
      <c r="AT235" s="474"/>
      <c r="AU235" s="540"/>
      <c r="AV235" s="499"/>
      <c r="AW235" s="474"/>
      <c r="AX235" s="499"/>
      <c r="AY235" s="509"/>
      <c r="AZ235" s="474"/>
      <c r="BA235" s="474"/>
      <c r="BB235" s="499"/>
      <c r="BC235" s="509"/>
      <c r="BD235" s="499"/>
      <c r="BE235" s="499"/>
      <c r="BF235" s="509"/>
      <c r="BG235" s="474"/>
      <c r="BH235" s="474"/>
      <c r="BI235" s="474"/>
      <c r="BJ235" s="474"/>
      <c r="BK235" s="474"/>
      <c r="BL235" s="474"/>
      <c r="BM235" s="474"/>
      <c r="BN235" s="474"/>
      <c r="BO235" s="474"/>
    </row>
    <row r="236" spans="1:67" s="487" customFormat="1" ht="22.5" x14ac:dyDescent="0.25">
      <c r="A236" s="507"/>
      <c r="B236" s="508" t="s">
        <v>817</v>
      </c>
      <c r="C236" s="1340" t="s">
        <v>818</v>
      </c>
      <c r="D236" s="1340"/>
      <c r="E236" s="1340"/>
      <c r="F236" s="1340"/>
      <c r="G236" s="1340"/>
      <c r="H236" s="1340"/>
      <c r="I236" s="1340"/>
      <c r="J236" s="1340"/>
      <c r="K236" s="1340"/>
      <c r="L236" s="1340"/>
      <c r="M236" s="1340"/>
      <c r="N236" s="1340"/>
      <c r="O236" s="1340"/>
      <c r="P236" s="1341"/>
      <c r="Q236" s="472"/>
      <c r="R236" s="472"/>
      <c r="S236" s="472"/>
      <c r="T236" s="472"/>
      <c r="U236" s="472"/>
      <c r="V236" s="472"/>
      <c r="W236" s="472"/>
      <c r="X236" s="472"/>
      <c r="Y236" s="472"/>
      <c r="Z236" s="472"/>
      <c r="AA236" s="472"/>
      <c r="AB236" s="474"/>
      <c r="AC236" s="474"/>
      <c r="AD236" s="474"/>
      <c r="AE236" s="474"/>
      <c r="AF236" s="474"/>
      <c r="AG236" s="474"/>
      <c r="AH236" s="474"/>
      <c r="AI236" s="474"/>
      <c r="AJ236" s="474"/>
      <c r="AK236" s="474"/>
      <c r="AL236" s="474"/>
      <c r="AM236" s="474"/>
      <c r="AN236" s="499"/>
      <c r="AO236" s="499"/>
      <c r="AP236" s="499"/>
      <c r="AQ236" s="509" t="s">
        <v>818</v>
      </c>
      <c r="AR236" s="474"/>
      <c r="AS236" s="474"/>
      <c r="AT236" s="474"/>
      <c r="AU236" s="540"/>
      <c r="AV236" s="499"/>
      <c r="AW236" s="474"/>
      <c r="AX236" s="499"/>
      <c r="AY236" s="509"/>
      <c r="AZ236" s="474"/>
      <c r="BA236" s="474"/>
      <c r="BB236" s="499"/>
      <c r="BC236" s="509"/>
      <c r="BD236" s="499"/>
      <c r="BE236" s="499"/>
      <c r="BF236" s="509"/>
      <c r="BG236" s="474"/>
      <c r="BH236" s="474"/>
      <c r="BI236" s="474"/>
      <c r="BJ236" s="474"/>
      <c r="BK236" s="474"/>
      <c r="BL236" s="474"/>
      <c r="BM236" s="474"/>
      <c r="BN236" s="474"/>
      <c r="BO236" s="474"/>
    </row>
    <row r="237" spans="1:67" s="487" customFormat="1" ht="33.75" x14ac:dyDescent="0.25">
      <c r="A237" s="507"/>
      <c r="B237" s="508" t="s">
        <v>819</v>
      </c>
      <c r="C237" s="1340" t="s">
        <v>820</v>
      </c>
      <c r="D237" s="1340"/>
      <c r="E237" s="1340"/>
      <c r="F237" s="1340"/>
      <c r="G237" s="1340"/>
      <c r="H237" s="1340"/>
      <c r="I237" s="1340"/>
      <c r="J237" s="1340"/>
      <c r="K237" s="1340"/>
      <c r="L237" s="1340"/>
      <c r="M237" s="1340"/>
      <c r="N237" s="1340"/>
      <c r="O237" s="1340"/>
      <c r="P237" s="1341"/>
      <c r="Q237" s="472"/>
      <c r="R237" s="472"/>
      <c r="S237" s="472"/>
      <c r="T237" s="472"/>
      <c r="U237" s="472"/>
      <c r="V237" s="472"/>
      <c r="W237" s="472"/>
      <c r="X237" s="472"/>
      <c r="Y237" s="472"/>
      <c r="Z237" s="472"/>
      <c r="AA237" s="472"/>
      <c r="AB237" s="474"/>
      <c r="AC237" s="474"/>
      <c r="AD237" s="474"/>
      <c r="AE237" s="474"/>
      <c r="AF237" s="474"/>
      <c r="AG237" s="474"/>
      <c r="AH237" s="474"/>
      <c r="AI237" s="474"/>
      <c r="AJ237" s="474"/>
      <c r="AK237" s="474"/>
      <c r="AL237" s="474"/>
      <c r="AM237" s="474"/>
      <c r="AN237" s="499"/>
      <c r="AO237" s="499"/>
      <c r="AP237" s="499"/>
      <c r="AQ237" s="509" t="s">
        <v>820</v>
      </c>
      <c r="AR237" s="474"/>
      <c r="AS237" s="474"/>
      <c r="AT237" s="474"/>
      <c r="AU237" s="540"/>
      <c r="AV237" s="499"/>
      <c r="AW237" s="474"/>
      <c r="AX237" s="499"/>
      <c r="AY237" s="509"/>
      <c r="AZ237" s="474"/>
      <c r="BA237" s="474"/>
      <c r="BB237" s="499"/>
      <c r="BC237" s="509"/>
      <c r="BD237" s="499"/>
      <c r="BE237" s="499"/>
      <c r="BF237" s="509"/>
      <c r="BG237" s="474"/>
      <c r="BH237" s="474"/>
      <c r="BI237" s="474"/>
      <c r="BJ237" s="474"/>
      <c r="BK237" s="474"/>
      <c r="BL237" s="474"/>
      <c r="BM237" s="474"/>
      <c r="BN237" s="474"/>
      <c r="BO237" s="474"/>
    </row>
    <row r="238" spans="1:67" s="487" customFormat="1" ht="15" x14ac:dyDescent="0.25">
      <c r="A238" s="510"/>
      <c r="B238" s="511" t="s">
        <v>190</v>
      </c>
      <c r="C238" s="1328" t="s">
        <v>821</v>
      </c>
      <c r="D238" s="1328"/>
      <c r="E238" s="1328"/>
      <c r="F238" s="1328"/>
      <c r="G238" s="1328"/>
      <c r="H238" s="512" t="s">
        <v>822</v>
      </c>
      <c r="I238" s="513"/>
      <c r="J238" s="513"/>
      <c r="K238" s="522">
        <v>614.05155000000002</v>
      </c>
      <c r="L238" s="515"/>
      <c r="M238" s="513"/>
      <c r="N238" s="515"/>
      <c r="O238" s="513"/>
      <c r="P238" s="516">
        <v>159235.85</v>
      </c>
      <c r="Q238" s="472"/>
      <c r="R238" s="472"/>
      <c r="S238" s="472"/>
      <c r="T238" s="472"/>
      <c r="U238" s="472"/>
      <c r="V238" s="472"/>
      <c r="W238" s="472"/>
      <c r="X238" s="472"/>
      <c r="Y238" s="472"/>
      <c r="Z238" s="472"/>
      <c r="AA238" s="472"/>
      <c r="AB238" s="474"/>
      <c r="AC238" s="474"/>
      <c r="AD238" s="474"/>
      <c r="AE238" s="474"/>
      <c r="AF238" s="474"/>
      <c r="AG238" s="474"/>
      <c r="AH238" s="474"/>
      <c r="AI238" s="474"/>
      <c r="AJ238" s="474"/>
      <c r="AK238" s="474"/>
      <c r="AL238" s="474"/>
      <c r="AM238" s="474"/>
      <c r="AN238" s="499"/>
      <c r="AO238" s="499"/>
      <c r="AP238" s="499"/>
      <c r="AQ238" s="509"/>
      <c r="AR238" s="474" t="s">
        <v>821</v>
      </c>
      <c r="AS238" s="474"/>
      <c r="AT238" s="474"/>
      <c r="AU238" s="540"/>
      <c r="AV238" s="499"/>
      <c r="AW238" s="474"/>
      <c r="AX238" s="499"/>
      <c r="AY238" s="509"/>
      <c r="AZ238" s="474"/>
      <c r="BA238" s="474"/>
      <c r="BB238" s="499"/>
      <c r="BC238" s="509"/>
      <c r="BD238" s="499"/>
      <c r="BE238" s="499"/>
      <c r="BF238" s="509"/>
      <c r="BG238" s="474"/>
      <c r="BH238" s="474"/>
      <c r="BI238" s="474"/>
      <c r="BJ238" s="474"/>
      <c r="BK238" s="474"/>
      <c r="BL238" s="474"/>
      <c r="BM238" s="474"/>
      <c r="BN238" s="474"/>
      <c r="BO238" s="474"/>
    </row>
    <row r="239" spans="1:67" s="487" customFormat="1" ht="22.5" x14ac:dyDescent="0.25">
      <c r="A239" s="517"/>
      <c r="B239" s="511" t="s">
        <v>823</v>
      </c>
      <c r="C239" s="1328" t="s">
        <v>824</v>
      </c>
      <c r="D239" s="1328"/>
      <c r="E239" s="1328"/>
      <c r="F239" s="1328"/>
      <c r="G239" s="1328"/>
      <c r="H239" s="512" t="s">
        <v>822</v>
      </c>
      <c r="I239" s="518">
        <v>35.9</v>
      </c>
      <c r="J239" s="513" t="s">
        <v>825</v>
      </c>
      <c r="K239" s="522">
        <v>614.05155000000002</v>
      </c>
      <c r="L239" s="519"/>
      <c r="M239" s="582"/>
      <c r="N239" s="520">
        <v>259.32</v>
      </c>
      <c r="O239" s="513"/>
      <c r="P239" s="516">
        <v>159235.85</v>
      </c>
      <c r="Q239" s="521"/>
      <c r="R239" s="521"/>
      <c r="S239" s="472"/>
      <c r="T239" s="472"/>
      <c r="U239" s="472"/>
      <c r="V239" s="472"/>
      <c r="W239" s="472"/>
      <c r="X239" s="472"/>
      <c r="Y239" s="472"/>
      <c r="Z239" s="472"/>
      <c r="AA239" s="472"/>
      <c r="AB239" s="474"/>
      <c r="AC239" s="474"/>
      <c r="AD239" s="474"/>
      <c r="AE239" s="474"/>
      <c r="AF239" s="474"/>
      <c r="AG239" s="474"/>
      <c r="AH239" s="474"/>
      <c r="AI239" s="474"/>
      <c r="AJ239" s="474"/>
      <c r="AK239" s="474"/>
      <c r="AL239" s="474"/>
      <c r="AM239" s="474"/>
      <c r="AN239" s="499"/>
      <c r="AO239" s="499"/>
      <c r="AP239" s="499"/>
      <c r="AQ239" s="509"/>
      <c r="AR239" s="474"/>
      <c r="AS239" s="474" t="s">
        <v>824</v>
      </c>
      <c r="AT239" s="474"/>
      <c r="AU239" s="540"/>
      <c r="AV239" s="499"/>
      <c r="AW239" s="474"/>
      <c r="AX239" s="499"/>
      <c r="AY239" s="509"/>
      <c r="AZ239" s="474"/>
      <c r="BA239" s="474"/>
      <c r="BB239" s="499"/>
      <c r="BC239" s="509"/>
      <c r="BD239" s="499"/>
      <c r="BE239" s="499"/>
      <c r="BF239" s="509"/>
      <c r="BG239" s="474"/>
      <c r="BH239" s="474"/>
      <c r="BI239" s="474"/>
      <c r="BJ239" s="474"/>
      <c r="BK239" s="474"/>
      <c r="BL239" s="474"/>
      <c r="BM239" s="474"/>
      <c r="BN239" s="474"/>
      <c r="BO239" s="474"/>
    </row>
    <row r="240" spans="1:67" s="487" customFormat="1" ht="15" x14ac:dyDescent="0.25">
      <c r="A240" s="510"/>
      <c r="B240" s="511" t="s">
        <v>651</v>
      </c>
      <c r="C240" s="1328" t="s">
        <v>712</v>
      </c>
      <c r="D240" s="1328"/>
      <c r="E240" s="1328"/>
      <c r="F240" s="1328"/>
      <c r="G240" s="1328"/>
      <c r="H240" s="512"/>
      <c r="I240" s="513"/>
      <c r="J240" s="513"/>
      <c r="K240" s="513"/>
      <c r="L240" s="515"/>
      <c r="M240" s="513"/>
      <c r="N240" s="515"/>
      <c r="O240" s="513"/>
      <c r="P240" s="516">
        <v>107443.53</v>
      </c>
      <c r="Q240" s="472"/>
      <c r="R240" s="472"/>
      <c r="S240" s="472"/>
      <c r="T240" s="472"/>
      <c r="U240" s="472"/>
      <c r="V240" s="472"/>
      <c r="W240" s="472"/>
      <c r="X240" s="472"/>
      <c r="Y240" s="472"/>
      <c r="Z240" s="472"/>
      <c r="AA240" s="472"/>
      <c r="AB240" s="474"/>
      <c r="AC240" s="474"/>
      <c r="AD240" s="474"/>
      <c r="AE240" s="474"/>
      <c r="AF240" s="474"/>
      <c r="AG240" s="474"/>
      <c r="AH240" s="474"/>
      <c r="AI240" s="474"/>
      <c r="AJ240" s="474"/>
      <c r="AK240" s="474"/>
      <c r="AL240" s="474"/>
      <c r="AM240" s="474"/>
      <c r="AN240" s="499"/>
      <c r="AO240" s="499"/>
      <c r="AP240" s="499"/>
      <c r="AQ240" s="509"/>
      <c r="AR240" s="474" t="s">
        <v>712</v>
      </c>
      <c r="AS240" s="474"/>
      <c r="AT240" s="474"/>
      <c r="AU240" s="540"/>
      <c r="AV240" s="499"/>
      <c r="AW240" s="474"/>
      <c r="AX240" s="499"/>
      <c r="AY240" s="509"/>
      <c r="AZ240" s="474"/>
      <c r="BA240" s="474"/>
      <c r="BB240" s="499"/>
      <c r="BC240" s="509"/>
      <c r="BD240" s="499"/>
      <c r="BE240" s="499"/>
      <c r="BF240" s="509"/>
      <c r="BG240" s="474"/>
      <c r="BH240" s="474"/>
      <c r="BI240" s="474"/>
      <c r="BJ240" s="474"/>
      <c r="BK240" s="474"/>
      <c r="BL240" s="474"/>
      <c r="BM240" s="474"/>
      <c r="BN240" s="474"/>
      <c r="BO240" s="474"/>
    </row>
    <row r="241" spans="1:67" s="487" customFormat="1" ht="15" x14ac:dyDescent="0.25">
      <c r="A241" s="510"/>
      <c r="B241" s="511"/>
      <c r="C241" s="1328" t="s">
        <v>826</v>
      </c>
      <c r="D241" s="1328"/>
      <c r="E241" s="1328"/>
      <c r="F241" s="1328"/>
      <c r="G241" s="1328"/>
      <c r="H241" s="512" t="s">
        <v>822</v>
      </c>
      <c r="I241" s="513"/>
      <c r="J241" s="513"/>
      <c r="K241" s="522">
        <v>75.601889999999997</v>
      </c>
      <c r="L241" s="515"/>
      <c r="M241" s="513"/>
      <c r="N241" s="515"/>
      <c r="O241" s="513"/>
      <c r="P241" s="516">
        <v>27266.13</v>
      </c>
      <c r="Q241" s="472"/>
      <c r="R241" s="472"/>
      <c r="S241" s="472"/>
      <c r="T241" s="472"/>
      <c r="U241" s="472"/>
      <c r="V241" s="472"/>
      <c r="W241" s="472"/>
      <c r="X241" s="472"/>
      <c r="Y241" s="472"/>
      <c r="Z241" s="472"/>
      <c r="AA241" s="472"/>
      <c r="AB241" s="474"/>
      <c r="AC241" s="474"/>
      <c r="AD241" s="474"/>
      <c r="AE241" s="474"/>
      <c r="AF241" s="474"/>
      <c r="AG241" s="474"/>
      <c r="AH241" s="474"/>
      <c r="AI241" s="474"/>
      <c r="AJ241" s="474"/>
      <c r="AK241" s="474"/>
      <c r="AL241" s="474"/>
      <c r="AM241" s="474"/>
      <c r="AN241" s="499"/>
      <c r="AO241" s="499"/>
      <c r="AP241" s="499"/>
      <c r="AQ241" s="509"/>
      <c r="AR241" s="474" t="s">
        <v>826</v>
      </c>
      <c r="AS241" s="474"/>
      <c r="AT241" s="474"/>
      <c r="AU241" s="540"/>
      <c r="AV241" s="499"/>
      <c r="AW241" s="474"/>
      <c r="AX241" s="499"/>
      <c r="AY241" s="509"/>
      <c r="AZ241" s="474"/>
      <c r="BA241" s="474"/>
      <c r="BB241" s="499"/>
      <c r="BC241" s="509"/>
      <c r="BD241" s="499"/>
      <c r="BE241" s="499"/>
      <c r="BF241" s="509"/>
      <c r="BG241" s="474"/>
      <c r="BH241" s="474"/>
      <c r="BI241" s="474"/>
      <c r="BJ241" s="474"/>
      <c r="BK241" s="474"/>
      <c r="BL241" s="474"/>
      <c r="BM241" s="474"/>
      <c r="BN241" s="474"/>
      <c r="BO241" s="474"/>
    </row>
    <row r="242" spans="1:67" s="487" customFormat="1" ht="22.5" x14ac:dyDescent="0.25">
      <c r="A242" s="517"/>
      <c r="B242" s="511" t="s">
        <v>827</v>
      </c>
      <c r="C242" s="1328" t="s">
        <v>828</v>
      </c>
      <c r="D242" s="1328"/>
      <c r="E242" s="1328"/>
      <c r="F242" s="1328"/>
      <c r="G242" s="1328"/>
      <c r="H242" s="512" t="s">
        <v>829</v>
      </c>
      <c r="I242" s="518">
        <v>0.1</v>
      </c>
      <c r="J242" s="513" t="s">
        <v>825</v>
      </c>
      <c r="K242" s="522">
        <v>1.71045</v>
      </c>
      <c r="L242" s="523">
        <v>1803.79</v>
      </c>
      <c r="M242" s="524">
        <v>1.1399999999999999</v>
      </c>
      <c r="N242" s="520">
        <v>2056.3200000000002</v>
      </c>
      <c r="O242" s="513"/>
      <c r="P242" s="516">
        <v>3517.23</v>
      </c>
      <c r="Q242" s="521"/>
      <c r="R242" s="521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4"/>
      <c r="AC242" s="474"/>
      <c r="AD242" s="474"/>
      <c r="AE242" s="474"/>
      <c r="AF242" s="474"/>
      <c r="AG242" s="474"/>
      <c r="AH242" s="474"/>
      <c r="AI242" s="474"/>
      <c r="AJ242" s="474"/>
      <c r="AK242" s="474"/>
      <c r="AL242" s="474"/>
      <c r="AM242" s="474"/>
      <c r="AN242" s="499"/>
      <c r="AO242" s="499"/>
      <c r="AP242" s="499"/>
      <c r="AQ242" s="509"/>
      <c r="AR242" s="474"/>
      <c r="AS242" s="474" t="s">
        <v>828</v>
      </c>
      <c r="AT242" s="474"/>
      <c r="AU242" s="540"/>
      <c r="AV242" s="499"/>
      <c r="AW242" s="474"/>
      <c r="AX242" s="499"/>
      <c r="AY242" s="509"/>
      <c r="AZ242" s="474"/>
      <c r="BA242" s="474"/>
      <c r="BB242" s="499"/>
      <c r="BC242" s="509"/>
      <c r="BD242" s="499"/>
      <c r="BE242" s="499"/>
      <c r="BF242" s="509"/>
      <c r="BG242" s="474"/>
      <c r="BH242" s="474"/>
      <c r="BI242" s="474"/>
      <c r="BJ242" s="474"/>
      <c r="BK242" s="474"/>
      <c r="BL242" s="474"/>
      <c r="BM242" s="474"/>
      <c r="BN242" s="474"/>
      <c r="BO242" s="474"/>
    </row>
    <row r="243" spans="1:67" s="487" customFormat="1" ht="22.5" x14ac:dyDescent="0.25">
      <c r="A243" s="525"/>
      <c r="B243" s="511" t="s">
        <v>830</v>
      </c>
      <c r="C243" s="1328" t="s">
        <v>831</v>
      </c>
      <c r="D243" s="1328"/>
      <c r="E243" s="1328"/>
      <c r="F243" s="1328"/>
      <c r="G243" s="1328"/>
      <c r="H243" s="512" t="s">
        <v>822</v>
      </c>
      <c r="I243" s="518">
        <v>0.1</v>
      </c>
      <c r="J243" s="513" t="s">
        <v>825</v>
      </c>
      <c r="K243" s="522">
        <v>1.71045</v>
      </c>
      <c r="L243" s="515"/>
      <c r="M243" s="513"/>
      <c r="N243" s="526">
        <v>364.66</v>
      </c>
      <c r="O243" s="513"/>
      <c r="P243" s="530">
        <v>623.73</v>
      </c>
      <c r="Q243" s="472"/>
      <c r="R243" s="472"/>
      <c r="S243" s="472"/>
      <c r="T243" s="472"/>
      <c r="U243" s="472"/>
      <c r="V243" s="472"/>
      <c r="W243" s="472"/>
      <c r="X243" s="472"/>
      <c r="Y243" s="472"/>
      <c r="Z243" s="472"/>
      <c r="AA243" s="472"/>
      <c r="AB243" s="474"/>
      <c r="AC243" s="474"/>
      <c r="AD243" s="474"/>
      <c r="AE243" s="474"/>
      <c r="AF243" s="474"/>
      <c r="AG243" s="474"/>
      <c r="AH243" s="474"/>
      <c r="AI243" s="474"/>
      <c r="AJ243" s="474"/>
      <c r="AK243" s="474"/>
      <c r="AL243" s="474"/>
      <c r="AM243" s="474"/>
      <c r="AN243" s="499"/>
      <c r="AO243" s="499"/>
      <c r="AP243" s="499"/>
      <c r="AQ243" s="509"/>
      <c r="AR243" s="474"/>
      <c r="AS243" s="474"/>
      <c r="AT243" s="474" t="s">
        <v>831</v>
      </c>
      <c r="AU243" s="540"/>
      <c r="AV243" s="499"/>
      <c r="AW243" s="474"/>
      <c r="AX243" s="499"/>
      <c r="AY243" s="509"/>
      <c r="AZ243" s="474"/>
      <c r="BA243" s="474"/>
      <c r="BB243" s="499"/>
      <c r="BC243" s="509"/>
      <c r="BD243" s="499"/>
      <c r="BE243" s="499"/>
      <c r="BF243" s="509"/>
      <c r="BG243" s="474"/>
      <c r="BH243" s="474"/>
      <c r="BI243" s="474"/>
      <c r="BJ243" s="474"/>
      <c r="BK243" s="474"/>
      <c r="BL243" s="474"/>
      <c r="BM243" s="474"/>
      <c r="BN243" s="474"/>
      <c r="BO243" s="474"/>
    </row>
    <row r="244" spans="1:67" s="487" customFormat="1" ht="22.5" x14ac:dyDescent="0.25">
      <c r="A244" s="517"/>
      <c r="B244" s="511" t="s">
        <v>832</v>
      </c>
      <c r="C244" s="1328" t="s">
        <v>833</v>
      </c>
      <c r="D244" s="1328"/>
      <c r="E244" s="1328"/>
      <c r="F244" s="1328"/>
      <c r="G244" s="1328"/>
      <c r="H244" s="512" t="s">
        <v>829</v>
      </c>
      <c r="I244" s="527">
        <v>4.13</v>
      </c>
      <c r="J244" s="513" t="s">
        <v>825</v>
      </c>
      <c r="K244" s="546">
        <v>70.641585000000006</v>
      </c>
      <c r="L244" s="519"/>
      <c r="M244" s="582"/>
      <c r="N244" s="520">
        <v>1374.22</v>
      </c>
      <c r="O244" s="513"/>
      <c r="P244" s="516">
        <v>97077.08</v>
      </c>
      <c r="Q244" s="521"/>
      <c r="R244" s="521"/>
      <c r="S244" s="472"/>
      <c r="T244" s="472"/>
      <c r="U244" s="472"/>
      <c r="V244" s="472"/>
      <c r="W244" s="472"/>
      <c r="X244" s="472"/>
      <c r="Y244" s="472"/>
      <c r="Z244" s="472"/>
      <c r="AA244" s="472"/>
      <c r="AB244" s="474"/>
      <c r="AC244" s="474"/>
      <c r="AD244" s="474"/>
      <c r="AE244" s="474"/>
      <c r="AF244" s="474"/>
      <c r="AG244" s="474"/>
      <c r="AH244" s="474"/>
      <c r="AI244" s="474"/>
      <c r="AJ244" s="474"/>
      <c r="AK244" s="474"/>
      <c r="AL244" s="474"/>
      <c r="AM244" s="474"/>
      <c r="AN244" s="499"/>
      <c r="AO244" s="499"/>
      <c r="AP244" s="499"/>
      <c r="AQ244" s="509"/>
      <c r="AR244" s="474"/>
      <c r="AS244" s="474" t="s">
        <v>833</v>
      </c>
      <c r="AT244" s="474"/>
      <c r="AU244" s="540"/>
      <c r="AV244" s="499"/>
      <c r="AW244" s="474"/>
      <c r="AX244" s="499"/>
      <c r="AY244" s="509"/>
      <c r="AZ244" s="474"/>
      <c r="BA244" s="474"/>
      <c r="BB244" s="499"/>
      <c r="BC244" s="509"/>
      <c r="BD244" s="499"/>
      <c r="BE244" s="499"/>
      <c r="BF244" s="509"/>
      <c r="BG244" s="474"/>
      <c r="BH244" s="474"/>
      <c r="BI244" s="474"/>
      <c r="BJ244" s="474"/>
      <c r="BK244" s="474"/>
      <c r="BL244" s="474"/>
      <c r="BM244" s="474"/>
      <c r="BN244" s="474"/>
      <c r="BO244" s="474"/>
    </row>
    <row r="245" spans="1:67" s="487" customFormat="1" ht="22.5" x14ac:dyDescent="0.25">
      <c r="A245" s="525"/>
      <c r="B245" s="511" t="s">
        <v>830</v>
      </c>
      <c r="C245" s="1328" t="s">
        <v>831</v>
      </c>
      <c r="D245" s="1328"/>
      <c r="E245" s="1328"/>
      <c r="F245" s="1328"/>
      <c r="G245" s="1328"/>
      <c r="H245" s="512" t="s">
        <v>822</v>
      </c>
      <c r="I245" s="527">
        <v>4.13</v>
      </c>
      <c r="J245" s="513" t="s">
        <v>825</v>
      </c>
      <c r="K245" s="546">
        <v>70.641585000000006</v>
      </c>
      <c r="L245" s="515"/>
      <c r="M245" s="513"/>
      <c r="N245" s="526">
        <v>364.66</v>
      </c>
      <c r="O245" s="513"/>
      <c r="P245" s="516">
        <v>25760.16</v>
      </c>
      <c r="Q245" s="472"/>
      <c r="R245" s="472"/>
      <c r="S245" s="472"/>
      <c r="T245" s="472"/>
      <c r="U245" s="472"/>
      <c r="V245" s="472"/>
      <c r="W245" s="472"/>
      <c r="X245" s="472"/>
      <c r="Y245" s="472"/>
      <c r="Z245" s="472"/>
      <c r="AA245" s="472"/>
      <c r="AB245" s="474"/>
      <c r="AC245" s="474"/>
      <c r="AD245" s="474"/>
      <c r="AE245" s="474"/>
      <c r="AF245" s="474"/>
      <c r="AG245" s="474"/>
      <c r="AH245" s="474"/>
      <c r="AI245" s="474"/>
      <c r="AJ245" s="474"/>
      <c r="AK245" s="474"/>
      <c r="AL245" s="474"/>
      <c r="AM245" s="474"/>
      <c r="AN245" s="499"/>
      <c r="AO245" s="499"/>
      <c r="AP245" s="499"/>
      <c r="AQ245" s="509"/>
      <c r="AR245" s="474"/>
      <c r="AS245" s="474"/>
      <c r="AT245" s="474" t="s">
        <v>831</v>
      </c>
      <c r="AU245" s="540"/>
      <c r="AV245" s="499"/>
      <c r="AW245" s="474"/>
      <c r="AX245" s="499"/>
      <c r="AY245" s="509"/>
      <c r="AZ245" s="474"/>
      <c r="BA245" s="474"/>
      <c r="BB245" s="499"/>
      <c r="BC245" s="509"/>
      <c r="BD245" s="499"/>
      <c r="BE245" s="499"/>
      <c r="BF245" s="509"/>
      <c r="BG245" s="474"/>
      <c r="BH245" s="474"/>
      <c r="BI245" s="474"/>
      <c r="BJ245" s="474"/>
      <c r="BK245" s="474"/>
      <c r="BL245" s="474"/>
      <c r="BM245" s="474"/>
      <c r="BN245" s="474"/>
      <c r="BO245" s="474"/>
    </row>
    <row r="246" spans="1:67" s="487" customFormat="1" ht="22.5" x14ac:dyDescent="0.25">
      <c r="A246" s="517"/>
      <c r="B246" s="511" t="s">
        <v>834</v>
      </c>
      <c r="C246" s="1328" t="s">
        <v>835</v>
      </c>
      <c r="D246" s="1328"/>
      <c r="E246" s="1328"/>
      <c r="F246" s="1328"/>
      <c r="G246" s="1328"/>
      <c r="H246" s="512" t="s">
        <v>829</v>
      </c>
      <c r="I246" s="527">
        <v>3.17</v>
      </c>
      <c r="J246" s="513" t="s">
        <v>825</v>
      </c>
      <c r="K246" s="546">
        <v>54.221265000000002</v>
      </c>
      <c r="L246" s="528">
        <v>1.75</v>
      </c>
      <c r="M246" s="524">
        <v>1.26</v>
      </c>
      <c r="N246" s="520">
        <v>2.21</v>
      </c>
      <c r="O246" s="513"/>
      <c r="P246" s="516">
        <v>119.83</v>
      </c>
      <c r="Q246" s="521"/>
      <c r="R246" s="521"/>
      <c r="S246" s="472"/>
      <c r="T246" s="472"/>
      <c r="U246" s="472"/>
      <c r="V246" s="472"/>
      <c r="W246" s="472"/>
      <c r="X246" s="472"/>
      <c r="Y246" s="472"/>
      <c r="Z246" s="472"/>
      <c r="AA246" s="472"/>
      <c r="AB246" s="474"/>
      <c r="AC246" s="474"/>
      <c r="AD246" s="474"/>
      <c r="AE246" s="474"/>
      <c r="AF246" s="474"/>
      <c r="AG246" s="474"/>
      <c r="AH246" s="474"/>
      <c r="AI246" s="474"/>
      <c r="AJ246" s="474"/>
      <c r="AK246" s="474"/>
      <c r="AL246" s="474"/>
      <c r="AM246" s="474"/>
      <c r="AN246" s="499"/>
      <c r="AO246" s="499"/>
      <c r="AP246" s="499"/>
      <c r="AQ246" s="509"/>
      <c r="AR246" s="474"/>
      <c r="AS246" s="474" t="s">
        <v>835</v>
      </c>
      <c r="AT246" s="474"/>
      <c r="AU246" s="540"/>
      <c r="AV246" s="499"/>
      <c r="AW246" s="474"/>
      <c r="AX246" s="499"/>
      <c r="AY246" s="509"/>
      <c r="AZ246" s="474"/>
      <c r="BA246" s="474"/>
      <c r="BB246" s="499"/>
      <c r="BC246" s="509"/>
      <c r="BD246" s="499"/>
      <c r="BE246" s="499"/>
      <c r="BF246" s="509"/>
      <c r="BG246" s="474"/>
      <c r="BH246" s="474"/>
      <c r="BI246" s="474"/>
      <c r="BJ246" s="474"/>
      <c r="BK246" s="474"/>
      <c r="BL246" s="474"/>
      <c r="BM246" s="474"/>
      <c r="BN246" s="474"/>
      <c r="BO246" s="474"/>
    </row>
    <row r="247" spans="1:67" s="487" customFormat="1" ht="22.5" x14ac:dyDescent="0.25">
      <c r="A247" s="517"/>
      <c r="B247" s="511" t="s">
        <v>836</v>
      </c>
      <c r="C247" s="1328" t="s">
        <v>837</v>
      </c>
      <c r="D247" s="1328"/>
      <c r="E247" s="1328"/>
      <c r="F247" s="1328"/>
      <c r="G247" s="1328"/>
      <c r="H247" s="512" t="s">
        <v>829</v>
      </c>
      <c r="I247" s="527">
        <v>0.19</v>
      </c>
      <c r="J247" s="513" t="s">
        <v>825</v>
      </c>
      <c r="K247" s="546">
        <v>3.2498550000000002</v>
      </c>
      <c r="L247" s="519"/>
      <c r="M247" s="582"/>
      <c r="N247" s="520">
        <v>535.19000000000005</v>
      </c>
      <c r="O247" s="513"/>
      <c r="P247" s="516">
        <v>1739.29</v>
      </c>
      <c r="Q247" s="521"/>
      <c r="R247" s="521"/>
      <c r="S247" s="472"/>
      <c r="T247" s="472"/>
      <c r="U247" s="472"/>
      <c r="V247" s="472"/>
      <c r="W247" s="472"/>
      <c r="X247" s="472"/>
      <c r="Y247" s="472"/>
      <c r="Z247" s="472"/>
      <c r="AA247" s="472"/>
      <c r="AB247" s="474"/>
      <c r="AC247" s="474"/>
      <c r="AD247" s="474"/>
      <c r="AE247" s="474"/>
      <c r="AF247" s="474"/>
      <c r="AG247" s="474"/>
      <c r="AH247" s="474"/>
      <c r="AI247" s="474"/>
      <c r="AJ247" s="474"/>
      <c r="AK247" s="474"/>
      <c r="AL247" s="474"/>
      <c r="AM247" s="474"/>
      <c r="AN247" s="499"/>
      <c r="AO247" s="499"/>
      <c r="AP247" s="499"/>
      <c r="AQ247" s="509"/>
      <c r="AR247" s="474"/>
      <c r="AS247" s="474" t="s">
        <v>837</v>
      </c>
      <c r="AT247" s="474"/>
      <c r="AU247" s="540"/>
      <c r="AV247" s="499"/>
      <c r="AW247" s="474"/>
      <c r="AX247" s="499"/>
      <c r="AY247" s="509"/>
      <c r="AZ247" s="474"/>
      <c r="BA247" s="474"/>
      <c r="BB247" s="499"/>
      <c r="BC247" s="509"/>
      <c r="BD247" s="499"/>
      <c r="BE247" s="499"/>
      <c r="BF247" s="509"/>
      <c r="BG247" s="474"/>
      <c r="BH247" s="474"/>
      <c r="BI247" s="474"/>
      <c r="BJ247" s="474"/>
      <c r="BK247" s="474"/>
      <c r="BL247" s="474"/>
      <c r="BM247" s="474"/>
      <c r="BN247" s="474"/>
      <c r="BO247" s="474"/>
    </row>
    <row r="248" spans="1:67" s="487" customFormat="1" ht="22.5" x14ac:dyDescent="0.25">
      <c r="A248" s="525"/>
      <c r="B248" s="511" t="s">
        <v>838</v>
      </c>
      <c r="C248" s="1328" t="s">
        <v>839</v>
      </c>
      <c r="D248" s="1328"/>
      <c r="E248" s="1328"/>
      <c r="F248" s="1328"/>
      <c r="G248" s="1328"/>
      <c r="H248" s="512" t="s">
        <v>822</v>
      </c>
      <c r="I248" s="527">
        <v>0.19</v>
      </c>
      <c r="J248" s="513" t="s">
        <v>825</v>
      </c>
      <c r="K248" s="546">
        <v>3.2498550000000002</v>
      </c>
      <c r="L248" s="515"/>
      <c r="M248" s="513"/>
      <c r="N248" s="526">
        <v>271.47000000000003</v>
      </c>
      <c r="O248" s="513"/>
      <c r="P248" s="530">
        <v>882.24</v>
      </c>
      <c r="Q248" s="472"/>
      <c r="R248" s="472"/>
      <c r="S248" s="472"/>
      <c r="T248" s="472"/>
      <c r="U248" s="472"/>
      <c r="V248" s="472"/>
      <c r="W248" s="472"/>
      <c r="X248" s="472"/>
      <c r="Y248" s="472"/>
      <c r="Z248" s="472"/>
      <c r="AA248" s="472"/>
      <c r="AB248" s="474"/>
      <c r="AC248" s="474"/>
      <c r="AD248" s="474"/>
      <c r="AE248" s="474"/>
      <c r="AF248" s="474"/>
      <c r="AG248" s="474"/>
      <c r="AH248" s="474"/>
      <c r="AI248" s="474"/>
      <c r="AJ248" s="474"/>
      <c r="AK248" s="474"/>
      <c r="AL248" s="474"/>
      <c r="AM248" s="474"/>
      <c r="AN248" s="499"/>
      <c r="AO248" s="499"/>
      <c r="AP248" s="499"/>
      <c r="AQ248" s="509"/>
      <c r="AR248" s="474"/>
      <c r="AS248" s="474"/>
      <c r="AT248" s="474" t="s">
        <v>839</v>
      </c>
      <c r="AU248" s="540"/>
      <c r="AV248" s="499"/>
      <c r="AW248" s="474"/>
      <c r="AX248" s="499"/>
      <c r="AY248" s="509"/>
      <c r="AZ248" s="474"/>
      <c r="BA248" s="474"/>
      <c r="BB248" s="499"/>
      <c r="BC248" s="509"/>
      <c r="BD248" s="499"/>
      <c r="BE248" s="499"/>
      <c r="BF248" s="509"/>
      <c r="BG248" s="474"/>
      <c r="BH248" s="474"/>
      <c r="BI248" s="474"/>
      <c r="BJ248" s="474"/>
      <c r="BK248" s="474"/>
      <c r="BL248" s="474"/>
      <c r="BM248" s="474"/>
      <c r="BN248" s="474"/>
      <c r="BO248" s="474"/>
    </row>
    <row r="249" spans="1:67" s="487" customFormat="1" ht="22.5" x14ac:dyDescent="0.25">
      <c r="A249" s="517"/>
      <c r="B249" s="511" t="s">
        <v>840</v>
      </c>
      <c r="C249" s="1328" t="s">
        <v>841</v>
      </c>
      <c r="D249" s="1328"/>
      <c r="E249" s="1328"/>
      <c r="F249" s="1328"/>
      <c r="G249" s="1328"/>
      <c r="H249" s="512" t="s">
        <v>829</v>
      </c>
      <c r="I249" s="527">
        <v>1.63</v>
      </c>
      <c r="J249" s="513" t="s">
        <v>825</v>
      </c>
      <c r="K249" s="546">
        <v>27.880334999999999</v>
      </c>
      <c r="L249" s="528">
        <v>4.3499999999999996</v>
      </c>
      <c r="M249" s="524">
        <v>1.19</v>
      </c>
      <c r="N249" s="520">
        <v>5.18</v>
      </c>
      <c r="O249" s="513"/>
      <c r="P249" s="516">
        <v>144.41999999999999</v>
      </c>
      <c r="Q249" s="521"/>
      <c r="R249" s="521"/>
      <c r="S249" s="472"/>
      <c r="T249" s="472"/>
      <c r="U249" s="472"/>
      <c r="V249" s="472"/>
      <c r="W249" s="472"/>
      <c r="X249" s="472"/>
      <c r="Y249" s="472"/>
      <c r="Z249" s="472"/>
      <c r="AA249" s="472"/>
      <c r="AB249" s="474"/>
      <c r="AC249" s="474"/>
      <c r="AD249" s="474"/>
      <c r="AE249" s="474"/>
      <c r="AF249" s="474"/>
      <c r="AG249" s="474"/>
      <c r="AH249" s="474"/>
      <c r="AI249" s="474"/>
      <c r="AJ249" s="474"/>
      <c r="AK249" s="474"/>
      <c r="AL249" s="474"/>
      <c r="AM249" s="474"/>
      <c r="AN249" s="499"/>
      <c r="AO249" s="499"/>
      <c r="AP249" s="499"/>
      <c r="AQ249" s="509"/>
      <c r="AR249" s="474"/>
      <c r="AS249" s="474" t="s">
        <v>841</v>
      </c>
      <c r="AT249" s="474"/>
      <c r="AU249" s="540"/>
      <c r="AV249" s="499"/>
      <c r="AW249" s="474"/>
      <c r="AX249" s="499"/>
      <c r="AY249" s="509"/>
      <c r="AZ249" s="474"/>
      <c r="BA249" s="474"/>
      <c r="BB249" s="499"/>
      <c r="BC249" s="509"/>
      <c r="BD249" s="499"/>
      <c r="BE249" s="499"/>
      <c r="BF249" s="509"/>
      <c r="BG249" s="474"/>
      <c r="BH249" s="474"/>
      <c r="BI249" s="474"/>
      <c r="BJ249" s="474"/>
      <c r="BK249" s="474"/>
      <c r="BL249" s="474"/>
      <c r="BM249" s="474"/>
      <c r="BN249" s="474"/>
      <c r="BO249" s="474"/>
    </row>
    <row r="250" spans="1:67" s="487" customFormat="1" ht="23.25" x14ac:dyDescent="0.25">
      <c r="A250" s="517"/>
      <c r="B250" s="511" t="s">
        <v>842</v>
      </c>
      <c r="C250" s="1328" t="s">
        <v>843</v>
      </c>
      <c r="D250" s="1328"/>
      <c r="E250" s="1328"/>
      <c r="F250" s="1328"/>
      <c r="G250" s="1328"/>
      <c r="H250" s="512" t="s">
        <v>829</v>
      </c>
      <c r="I250" s="527">
        <v>6.16</v>
      </c>
      <c r="J250" s="513" t="s">
        <v>825</v>
      </c>
      <c r="K250" s="522">
        <v>105.36372</v>
      </c>
      <c r="L250" s="528">
        <v>51.1</v>
      </c>
      <c r="M250" s="529">
        <v>0.9</v>
      </c>
      <c r="N250" s="520">
        <v>45.99</v>
      </c>
      <c r="O250" s="513"/>
      <c r="P250" s="516">
        <v>4845.68</v>
      </c>
      <c r="Q250" s="521"/>
      <c r="R250" s="521"/>
      <c r="S250" s="472"/>
      <c r="T250" s="472"/>
      <c r="U250" s="472"/>
      <c r="V250" s="472"/>
      <c r="W250" s="472"/>
      <c r="X250" s="472"/>
      <c r="Y250" s="472"/>
      <c r="Z250" s="472"/>
      <c r="AA250" s="472"/>
      <c r="AB250" s="474"/>
      <c r="AC250" s="474"/>
      <c r="AD250" s="474"/>
      <c r="AE250" s="474"/>
      <c r="AF250" s="474"/>
      <c r="AG250" s="474"/>
      <c r="AH250" s="474"/>
      <c r="AI250" s="474"/>
      <c r="AJ250" s="474"/>
      <c r="AK250" s="474"/>
      <c r="AL250" s="474"/>
      <c r="AM250" s="474"/>
      <c r="AN250" s="499"/>
      <c r="AO250" s="499"/>
      <c r="AP250" s="499"/>
      <c r="AQ250" s="509"/>
      <c r="AR250" s="474"/>
      <c r="AS250" s="474" t="s">
        <v>843</v>
      </c>
      <c r="AT250" s="474"/>
      <c r="AU250" s="540"/>
      <c r="AV250" s="499"/>
      <c r="AW250" s="474"/>
      <c r="AX250" s="499"/>
      <c r="AY250" s="509"/>
      <c r="AZ250" s="474"/>
      <c r="BA250" s="474"/>
      <c r="BB250" s="499"/>
      <c r="BC250" s="509"/>
      <c r="BD250" s="499"/>
      <c r="BE250" s="499"/>
      <c r="BF250" s="509"/>
      <c r="BG250" s="474"/>
      <c r="BH250" s="474"/>
      <c r="BI250" s="474"/>
      <c r="BJ250" s="474"/>
      <c r="BK250" s="474"/>
      <c r="BL250" s="474"/>
      <c r="BM250" s="474"/>
      <c r="BN250" s="474"/>
      <c r="BO250" s="474"/>
    </row>
    <row r="251" spans="1:67" s="487" customFormat="1" ht="15" x14ac:dyDescent="0.25">
      <c r="A251" s="510"/>
      <c r="B251" s="511" t="s">
        <v>232</v>
      </c>
      <c r="C251" s="1328" t="s">
        <v>844</v>
      </c>
      <c r="D251" s="1328"/>
      <c r="E251" s="1328"/>
      <c r="F251" s="1328"/>
      <c r="G251" s="1328"/>
      <c r="H251" s="512"/>
      <c r="I251" s="513"/>
      <c r="J251" s="513"/>
      <c r="K251" s="513"/>
      <c r="L251" s="515"/>
      <c r="M251" s="513"/>
      <c r="N251" s="515"/>
      <c r="O251" s="513"/>
      <c r="P251" s="530">
        <v>0</v>
      </c>
      <c r="Q251" s="472"/>
      <c r="R251" s="472"/>
      <c r="S251" s="472"/>
      <c r="T251" s="472"/>
      <c r="U251" s="472"/>
      <c r="V251" s="472"/>
      <c r="W251" s="472"/>
      <c r="X251" s="472"/>
      <c r="Y251" s="472"/>
      <c r="Z251" s="472"/>
      <c r="AA251" s="472"/>
      <c r="AB251" s="474"/>
      <c r="AC251" s="474"/>
      <c r="AD251" s="474"/>
      <c r="AE251" s="474"/>
      <c r="AF251" s="474"/>
      <c r="AG251" s="474"/>
      <c r="AH251" s="474"/>
      <c r="AI251" s="474"/>
      <c r="AJ251" s="474"/>
      <c r="AK251" s="474"/>
      <c r="AL251" s="474"/>
      <c r="AM251" s="474"/>
      <c r="AN251" s="499"/>
      <c r="AO251" s="499"/>
      <c r="AP251" s="499"/>
      <c r="AQ251" s="509"/>
      <c r="AR251" s="474" t="s">
        <v>844</v>
      </c>
      <c r="AS251" s="474"/>
      <c r="AT251" s="474"/>
      <c r="AU251" s="540"/>
      <c r="AV251" s="499"/>
      <c r="AW251" s="474"/>
      <c r="AX251" s="499"/>
      <c r="AY251" s="509"/>
      <c r="AZ251" s="474"/>
      <c r="BA251" s="474"/>
      <c r="BB251" s="499"/>
      <c r="BC251" s="509"/>
      <c r="BD251" s="499"/>
      <c r="BE251" s="499"/>
      <c r="BF251" s="509"/>
      <c r="BG251" s="474"/>
      <c r="BH251" s="474"/>
      <c r="BI251" s="474"/>
      <c r="BJ251" s="474"/>
      <c r="BK251" s="474"/>
      <c r="BL251" s="474"/>
      <c r="BM251" s="474"/>
      <c r="BN251" s="474"/>
      <c r="BO251" s="474"/>
    </row>
    <row r="252" spans="1:67" s="487" customFormat="1" ht="15" x14ac:dyDescent="0.25">
      <c r="A252" s="517"/>
      <c r="B252" s="511" t="s">
        <v>845</v>
      </c>
      <c r="C252" s="1328" t="s">
        <v>846</v>
      </c>
      <c r="D252" s="1328"/>
      <c r="E252" s="1328"/>
      <c r="F252" s="1328"/>
      <c r="G252" s="1328"/>
      <c r="H252" s="512" t="s">
        <v>847</v>
      </c>
      <c r="I252" s="527">
        <v>1.37</v>
      </c>
      <c r="J252" s="531">
        <v>0</v>
      </c>
      <c r="K252" s="531">
        <v>0</v>
      </c>
      <c r="L252" s="519"/>
      <c r="M252" s="582"/>
      <c r="N252" s="520">
        <v>114.64</v>
      </c>
      <c r="O252" s="513"/>
      <c r="P252" s="516">
        <v>0</v>
      </c>
      <c r="Q252" s="521"/>
      <c r="R252" s="521"/>
      <c r="S252" s="472"/>
      <c r="T252" s="472"/>
      <c r="U252" s="472"/>
      <c r="V252" s="472"/>
      <c r="W252" s="472"/>
      <c r="X252" s="472"/>
      <c r="Y252" s="472"/>
      <c r="Z252" s="472"/>
      <c r="AA252" s="472"/>
      <c r="AB252" s="474"/>
      <c r="AC252" s="474"/>
      <c r="AD252" s="474"/>
      <c r="AE252" s="474"/>
      <c r="AF252" s="474"/>
      <c r="AG252" s="474"/>
      <c r="AH252" s="474"/>
      <c r="AI252" s="474"/>
      <c r="AJ252" s="474"/>
      <c r="AK252" s="474"/>
      <c r="AL252" s="474"/>
      <c r="AM252" s="474"/>
      <c r="AN252" s="499"/>
      <c r="AO252" s="499"/>
      <c r="AP252" s="499"/>
      <c r="AQ252" s="509"/>
      <c r="AR252" s="474"/>
      <c r="AS252" s="474" t="s">
        <v>846</v>
      </c>
      <c r="AT252" s="474"/>
      <c r="AU252" s="540"/>
      <c r="AV252" s="499"/>
      <c r="AW252" s="474"/>
      <c r="AX252" s="499"/>
      <c r="AY252" s="509"/>
      <c r="AZ252" s="474"/>
      <c r="BA252" s="474"/>
      <c r="BB252" s="499"/>
      <c r="BC252" s="509"/>
      <c r="BD252" s="499"/>
      <c r="BE252" s="499"/>
      <c r="BF252" s="509"/>
      <c r="BG252" s="474"/>
      <c r="BH252" s="474"/>
      <c r="BI252" s="474"/>
      <c r="BJ252" s="474"/>
      <c r="BK252" s="474"/>
      <c r="BL252" s="474"/>
      <c r="BM252" s="474"/>
      <c r="BN252" s="474"/>
      <c r="BO252" s="474"/>
    </row>
    <row r="253" spans="1:67" s="487" customFormat="1" ht="15" x14ac:dyDescent="0.25">
      <c r="A253" s="517"/>
      <c r="B253" s="511" t="s">
        <v>848</v>
      </c>
      <c r="C253" s="1328" t="s">
        <v>849</v>
      </c>
      <c r="D253" s="1328"/>
      <c r="E253" s="1328"/>
      <c r="F253" s="1328"/>
      <c r="G253" s="1328"/>
      <c r="H253" s="512" t="s">
        <v>850</v>
      </c>
      <c r="I253" s="527">
        <v>0.41</v>
      </c>
      <c r="J253" s="531">
        <v>0</v>
      </c>
      <c r="K253" s="531">
        <v>0</v>
      </c>
      <c r="L253" s="528">
        <v>41.38</v>
      </c>
      <c r="M253" s="529">
        <v>1.2</v>
      </c>
      <c r="N253" s="520">
        <v>49.66</v>
      </c>
      <c r="O253" s="513"/>
      <c r="P253" s="516">
        <v>0</v>
      </c>
      <c r="Q253" s="521"/>
      <c r="R253" s="521"/>
      <c r="S253" s="472"/>
      <c r="T253" s="472"/>
      <c r="U253" s="472"/>
      <c r="V253" s="472"/>
      <c r="W253" s="472"/>
      <c r="X253" s="472"/>
      <c r="Y253" s="472"/>
      <c r="Z253" s="472"/>
      <c r="AA253" s="472"/>
      <c r="AB253" s="474"/>
      <c r="AC253" s="474"/>
      <c r="AD253" s="474"/>
      <c r="AE253" s="474"/>
      <c r="AF253" s="474"/>
      <c r="AG253" s="474"/>
      <c r="AH253" s="474"/>
      <c r="AI253" s="474"/>
      <c r="AJ253" s="474"/>
      <c r="AK253" s="474"/>
      <c r="AL253" s="474"/>
      <c r="AM253" s="474"/>
      <c r="AN253" s="499"/>
      <c r="AO253" s="499"/>
      <c r="AP253" s="499"/>
      <c r="AQ253" s="509"/>
      <c r="AR253" s="474"/>
      <c r="AS253" s="474" t="s">
        <v>849</v>
      </c>
      <c r="AT253" s="474"/>
      <c r="AU253" s="540"/>
      <c r="AV253" s="499"/>
      <c r="AW253" s="474"/>
      <c r="AX253" s="499"/>
      <c r="AY253" s="509"/>
      <c r="AZ253" s="474"/>
      <c r="BA253" s="474"/>
      <c r="BB253" s="499"/>
      <c r="BC253" s="509"/>
      <c r="BD253" s="499"/>
      <c r="BE253" s="499"/>
      <c r="BF253" s="509"/>
      <c r="BG253" s="474"/>
      <c r="BH253" s="474"/>
      <c r="BI253" s="474"/>
      <c r="BJ253" s="474"/>
      <c r="BK253" s="474"/>
      <c r="BL253" s="474"/>
      <c r="BM253" s="474"/>
      <c r="BN253" s="474"/>
      <c r="BO253" s="474"/>
    </row>
    <row r="254" spans="1:67" s="487" customFormat="1" ht="15" x14ac:dyDescent="0.25">
      <c r="A254" s="517"/>
      <c r="B254" s="511" t="s">
        <v>851</v>
      </c>
      <c r="C254" s="1328" t="s">
        <v>852</v>
      </c>
      <c r="D254" s="1328"/>
      <c r="E254" s="1328"/>
      <c r="F254" s="1328"/>
      <c r="G254" s="1328"/>
      <c r="H254" s="512" t="s">
        <v>853</v>
      </c>
      <c r="I254" s="532">
        <v>3.2189999999999999</v>
      </c>
      <c r="J254" s="531">
        <v>0</v>
      </c>
      <c r="K254" s="531">
        <v>0</v>
      </c>
      <c r="L254" s="519"/>
      <c r="M254" s="582"/>
      <c r="N254" s="520">
        <v>6.17</v>
      </c>
      <c r="O254" s="513"/>
      <c r="P254" s="516">
        <v>0</v>
      </c>
      <c r="Q254" s="521"/>
      <c r="R254" s="521"/>
      <c r="S254" s="472"/>
      <c r="T254" s="472"/>
      <c r="U254" s="472"/>
      <c r="V254" s="472"/>
      <c r="W254" s="472"/>
      <c r="X254" s="472"/>
      <c r="Y254" s="472"/>
      <c r="Z254" s="472"/>
      <c r="AA254" s="472"/>
      <c r="AB254" s="474"/>
      <c r="AC254" s="474"/>
      <c r="AD254" s="474"/>
      <c r="AE254" s="474"/>
      <c r="AF254" s="474"/>
      <c r="AG254" s="474"/>
      <c r="AH254" s="474"/>
      <c r="AI254" s="474"/>
      <c r="AJ254" s="474"/>
      <c r="AK254" s="474"/>
      <c r="AL254" s="474"/>
      <c r="AM254" s="474"/>
      <c r="AN254" s="499"/>
      <c r="AO254" s="499"/>
      <c r="AP254" s="499"/>
      <c r="AQ254" s="509"/>
      <c r="AR254" s="474"/>
      <c r="AS254" s="474" t="s">
        <v>852</v>
      </c>
      <c r="AT254" s="474"/>
      <c r="AU254" s="540"/>
      <c r="AV254" s="499"/>
      <c r="AW254" s="474"/>
      <c r="AX254" s="499"/>
      <c r="AY254" s="509"/>
      <c r="AZ254" s="474"/>
      <c r="BA254" s="474"/>
      <c r="BB254" s="499"/>
      <c r="BC254" s="509"/>
      <c r="BD254" s="499"/>
      <c r="BE254" s="499"/>
      <c r="BF254" s="509"/>
      <c r="BG254" s="474"/>
      <c r="BH254" s="474"/>
      <c r="BI254" s="474"/>
      <c r="BJ254" s="474"/>
      <c r="BK254" s="474"/>
      <c r="BL254" s="474"/>
      <c r="BM254" s="474"/>
      <c r="BN254" s="474"/>
      <c r="BO254" s="474"/>
    </row>
    <row r="255" spans="1:67" s="487" customFormat="1" ht="23.25" x14ac:dyDescent="0.25">
      <c r="A255" s="517"/>
      <c r="B255" s="511" t="s">
        <v>854</v>
      </c>
      <c r="C255" s="1328" t="s">
        <v>855</v>
      </c>
      <c r="D255" s="1328"/>
      <c r="E255" s="1328"/>
      <c r="F255" s="1328"/>
      <c r="G255" s="1328"/>
      <c r="H255" s="512" t="s">
        <v>850</v>
      </c>
      <c r="I255" s="531">
        <v>4</v>
      </c>
      <c r="J255" s="531">
        <v>0</v>
      </c>
      <c r="K255" s="531">
        <v>0</v>
      </c>
      <c r="L255" s="528">
        <v>142.68</v>
      </c>
      <c r="M255" s="524">
        <v>1.05</v>
      </c>
      <c r="N255" s="520">
        <v>149.81</v>
      </c>
      <c r="O255" s="513"/>
      <c r="P255" s="516">
        <v>0</v>
      </c>
      <c r="Q255" s="521"/>
      <c r="R255" s="521"/>
      <c r="S255" s="472"/>
      <c r="T255" s="472"/>
      <c r="U255" s="472"/>
      <c r="V255" s="472"/>
      <c r="W255" s="472"/>
      <c r="X255" s="472"/>
      <c r="Y255" s="472"/>
      <c r="Z255" s="472"/>
      <c r="AA255" s="472"/>
      <c r="AB255" s="474"/>
      <c r="AC255" s="474"/>
      <c r="AD255" s="474"/>
      <c r="AE255" s="474"/>
      <c r="AF255" s="474"/>
      <c r="AG255" s="474"/>
      <c r="AH255" s="474"/>
      <c r="AI255" s="474"/>
      <c r="AJ255" s="474"/>
      <c r="AK255" s="474"/>
      <c r="AL255" s="474"/>
      <c r="AM255" s="474"/>
      <c r="AN255" s="499"/>
      <c r="AO255" s="499"/>
      <c r="AP255" s="499"/>
      <c r="AQ255" s="509"/>
      <c r="AR255" s="474"/>
      <c r="AS255" s="474" t="s">
        <v>855</v>
      </c>
      <c r="AT255" s="474"/>
      <c r="AU255" s="540"/>
      <c r="AV255" s="499"/>
      <c r="AW255" s="474"/>
      <c r="AX255" s="499"/>
      <c r="AY255" s="509"/>
      <c r="AZ255" s="474"/>
      <c r="BA255" s="474"/>
      <c r="BB255" s="499"/>
      <c r="BC255" s="509"/>
      <c r="BD255" s="499"/>
      <c r="BE255" s="499"/>
      <c r="BF255" s="509"/>
      <c r="BG255" s="474"/>
      <c r="BH255" s="474"/>
      <c r="BI255" s="474"/>
      <c r="BJ255" s="474"/>
      <c r="BK255" s="474"/>
      <c r="BL255" s="474"/>
      <c r="BM255" s="474"/>
      <c r="BN255" s="474"/>
      <c r="BO255" s="474"/>
    </row>
    <row r="256" spans="1:67" s="487" customFormat="1" ht="15" x14ac:dyDescent="0.25">
      <c r="A256" s="517"/>
      <c r="B256" s="511" t="s">
        <v>856</v>
      </c>
      <c r="C256" s="1328" t="s">
        <v>857</v>
      </c>
      <c r="D256" s="1328"/>
      <c r="E256" s="1328"/>
      <c r="F256" s="1328"/>
      <c r="G256" s="1328"/>
      <c r="H256" s="512" t="s">
        <v>816</v>
      </c>
      <c r="I256" s="522">
        <v>1.0000000000000001E-5</v>
      </c>
      <c r="J256" s="531">
        <v>0</v>
      </c>
      <c r="K256" s="531">
        <v>0</v>
      </c>
      <c r="L256" s="523">
        <v>70296.2</v>
      </c>
      <c r="M256" s="524">
        <v>1.17</v>
      </c>
      <c r="N256" s="520">
        <v>82246.55</v>
      </c>
      <c r="O256" s="513"/>
      <c r="P256" s="516">
        <v>0</v>
      </c>
      <c r="Q256" s="521"/>
      <c r="R256" s="521"/>
      <c r="S256" s="472"/>
      <c r="T256" s="472"/>
      <c r="U256" s="472"/>
      <c r="V256" s="472"/>
      <c r="W256" s="472"/>
      <c r="X256" s="472"/>
      <c r="Y256" s="472"/>
      <c r="Z256" s="472"/>
      <c r="AA256" s="472"/>
      <c r="AB256" s="474"/>
      <c r="AC256" s="474"/>
      <c r="AD256" s="474"/>
      <c r="AE256" s="474"/>
      <c r="AF256" s="474"/>
      <c r="AG256" s="474"/>
      <c r="AH256" s="474"/>
      <c r="AI256" s="474"/>
      <c r="AJ256" s="474"/>
      <c r="AK256" s="474"/>
      <c r="AL256" s="474"/>
      <c r="AM256" s="474"/>
      <c r="AN256" s="499"/>
      <c r="AO256" s="499"/>
      <c r="AP256" s="499"/>
      <c r="AQ256" s="509"/>
      <c r="AR256" s="474"/>
      <c r="AS256" s="474" t="s">
        <v>857</v>
      </c>
      <c r="AT256" s="474"/>
      <c r="AU256" s="540"/>
      <c r="AV256" s="499"/>
      <c r="AW256" s="474"/>
      <c r="AX256" s="499"/>
      <c r="AY256" s="509"/>
      <c r="AZ256" s="474"/>
      <c r="BA256" s="474"/>
      <c r="BB256" s="499"/>
      <c r="BC256" s="509"/>
      <c r="BD256" s="499"/>
      <c r="BE256" s="499"/>
      <c r="BF256" s="509"/>
      <c r="BG256" s="474"/>
      <c r="BH256" s="474"/>
      <c r="BI256" s="474"/>
      <c r="BJ256" s="474"/>
      <c r="BK256" s="474"/>
      <c r="BL256" s="474"/>
      <c r="BM256" s="474"/>
      <c r="BN256" s="474"/>
      <c r="BO256" s="474"/>
    </row>
    <row r="257" spans="1:67" s="487" customFormat="1" ht="15" x14ac:dyDescent="0.25">
      <c r="A257" s="517"/>
      <c r="B257" s="511" t="s">
        <v>858</v>
      </c>
      <c r="C257" s="1328" t="s">
        <v>859</v>
      </c>
      <c r="D257" s="1328"/>
      <c r="E257" s="1328"/>
      <c r="F257" s="1328"/>
      <c r="G257" s="1328"/>
      <c r="H257" s="512" t="s">
        <v>816</v>
      </c>
      <c r="I257" s="514">
        <v>1E-4</v>
      </c>
      <c r="J257" s="531">
        <v>0</v>
      </c>
      <c r="K257" s="531">
        <v>0</v>
      </c>
      <c r="L257" s="523">
        <v>231787.35</v>
      </c>
      <c r="M257" s="529">
        <v>1.9</v>
      </c>
      <c r="N257" s="520">
        <v>440395.97</v>
      </c>
      <c r="O257" s="513"/>
      <c r="P257" s="516">
        <v>0</v>
      </c>
      <c r="Q257" s="521"/>
      <c r="R257" s="521"/>
      <c r="S257" s="472"/>
      <c r="T257" s="472"/>
      <c r="U257" s="472"/>
      <c r="V257" s="472"/>
      <c r="W257" s="472"/>
      <c r="X257" s="472"/>
      <c r="Y257" s="472"/>
      <c r="Z257" s="472"/>
      <c r="AA257" s="472"/>
      <c r="AB257" s="474"/>
      <c r="AC257" s="474"/>
      <c r="AD257" s="474"/>
      <c r="AE257" s="474"/>
      <c r="AF257" s="474"/>
      <c r="AG257" s="474"/>
      <c r="AH257" s="474"/>
      <c r="AI257" s="474"/>
      <c r="AJ257" s="474"/>
      <c r="AK257" s="474"/>
      <c r="AL257" s="474"/>
      <c r="AM257" s="474"/>
      <c r="AN257" s="499"/>
      <c r="AO257" s="499"/>
      <c r="AP257" s="499"/>
      <c r="AQ257" s="509"/>
      <c r="AR257" s="474"/>
      <c r="AS257" s="474" t="s">
        <v>859</v>
      </c>
      <c r="AT257" s="474"/>
      <c r="AU257" s="540"/>
      <c r="AV257" s="499"/>
      <c r="AW257" s="474"/>
      <c r="AX257" s="499"/>
      <c r="AY257" s="509"/>
      <c r="AZ257" s="474"/>
      <c r="BA257" s="474"/>
      <c r="BB257" s="499"/>
      <c r="BC257" s="509"/>
      <c r="BD257" s="499"/>
      <c r="BE257" s="499"/>
      <c r="BF257" s="509"/>
      <c r="BG257" s="474"/>
      <c r="BH257" s="474"/>
      <c r="BI257" s="474"/>
      <c r="BJ257" s="474"/>
      <c r="BK257" s="474"/>
      <c r="BL257" s="474"/>
      <c r="BM257" s="474"/>
      <c r="BN257" s="474"/>
      <c r="BO257" s="474"/>
    </row>
    <row r="258" spans="1:67" s="487" customFormat="1" ht="23.25" x14ac:dyDescent="0.25">
      <c r="A258" s="517"/>
      <c r="B258" s="511" t="s">
        <v>860</v>
      </c>
      <c r="C258" s="1328" t="s">
        <v>861</v>
      </c>
      <c r="D258" s="1328"/>
      <c r="E258" s="1328"/>
      <c r="F258" s="1328"/>
      <c r="G258" s="1328"/>
      <c r="H258" s="512" t="s">
        <v>816</v>
      </c>
      <c r="I258" s="532">
        <v>1E-3</v>
      </c>
      <c r="J258" s="531">
        <v>0</v>
      </c>
      <c r="K258" s="531">
        <v>0</v>
      </c>
      <c r="L258" s="523">
        <v>105278.81</v>
      </c>
      <c r="M258" s="524">
        <v>1.1599999999999999</v>
      </c>
      <c r="N258" s="520">
        <v>122123.42</v>
      </c>
      <c r="O258" s="513"/>
      <c r="P258" s="516">
        <v>0</v>
      </c>
      <c r="Q258" s="521"/>
      <c r="R258" s="521"/>
      <c r="S258" s="472"/>
      <c r="T258" s="472"/>
      <c r="U258" s="472"/>
      <c r="V258" s="472"/>
      <c r="W258" s="472"/>
      <c r="X258" s="472"/>
      <c r="Y258" s="472"/>
      <c r="Z258" s="472"/>
      <c r="AA258" s="472"/>
      <c r="AB258" s="474"/>
      <c r="AC258" s="474"/>
      <c r="AD258" s="474"/>
      <c r="AE258" s="474"/>
      <c r="AF258" s="474"/>
      <c r="AG258" s="474"/>
      <c r="AH258" s="474"/>
      <c r="AI258" s="474"/>
      <c r="AJ258" s="474"/>
      <c r="AK258" s="474"/>
      <c r="AL258" s="474"/>
      <c r="AM258" s="474"/>
      <c r="AN258" s="499"/>
      <c r="AO258" s="499"/>
      <c r="AP258" s="499"/>
      <c r="AQ258" s="509"/>
      <c r="AR258" s="474"/>
      <c r="AS258" s="474" t="s">
        <v>861</v>
      </c>
      <c r="AT258" s="474"/>
      <c r="AU258" s="540"/>
      <c r="AV258" s="499"/>
      <c r="AW258" s="474"/>
      <c r="AX258" s="499"/>
      <c r="AY258" s="509"/>
      <c r="AZ258" s="474"/>
      <c r="BA258" s="474"/>
      <c r="BB258" s="499"/>
      <c r="BC258" s="509"/>
      <c r="BD258" s="499"/>
      <c r="BE258" s="499"/>
      <c r="BF258" s="509"/>
      <c r="BG258" s="474"/>
      <c r="BH258" s="474"/>
      <c r="BI258" s="474"/>
      <c r="BJ258" s="474"/>
      <c r="BK258" s="474"/>
      <c r="BL258" s="474"/>
      <c r="BM258" s="474"/>
      <c r="BN258" s="474"/>
      <c r="BO258" s="474"/>
    </row>
    <row r="259" spans="1:67" s="487" customFormat="1" ht="34.5" x14ac:dyDescent="0.25">
      <c r="A259" s="517"/>
      <c r="B259" s="511" t="s">
        <v>862</v>
      </c>
      <c r="C259" s="1328" t="s">
        <v>863</v>
      </c>
      <c r="D259" s="1328"/>
      <c r="E259" s="1328"/>
      <c r="F259" s="1328"/>
      <c r="G259" s="1328"/>
      <c r="H259" s="512" t="s">
        <v>864</v>
      </c>
      <c r="I259" s="514">
        <v>1.8700000000000001E-2</v>
      </c>
      <c r="J259" s="531">
        <v>0</v>
      </c>
      <c r="K259" s="531">
        <v>0</v>
      </c>
      <c r="L259" s="528">
        <v>307.83999999999997</v>
      </c>
      <c r="M259" s="524">
        <v>1.03</v>
      </c>
      <c r="N259" s="520">
        <v>317.08</v>
      </c>
      <c r="O259" s="513"/>
      <c r="P259" s="516">
        <v>0</v>
      </c>
      <c r="Q259" s="521"/>
      <c r="R259" s="521"/>
      <c r="S259" s="472"/>
      <c r="T259" s="472"/>
      <c r="U259" s="472"/>
      <c r="V259" s="472"/>
      <c r="W259" s="472"/>
      <c r="X259" s="472"/>
      <c r="Y259" s="472"/>
      <c r="Z259" s="472"/>
      <c r="AA259" s="472"/>
      <c r="AB259" s="474"/>
      <c r="AC259" s="474"/>
      <c r="AD259" s="474"/>
      <c r="AE259" s="474"/>
      <c r="AF259" s="474"/>
      <c r="AG259" s="474"/>
      <c r="AH259" s="474"/>
      <c r="AI259" s="474"/>
      <c r="AJ259" s="474"/>
      <c r="AK259" s="474"/>
      <c r="AL259" s="474"/>
      <c r="AM259" s="474"/>
      <c r="AN259" s="499"/>
      <c r="AO259" s="499"/>
      <c r="AP259" s="499"/>
      <c r="AQ259" s="509"/>
      <c r="AR259" s="474"/>
      <c r="AS259" s="474" t="s">
        <v>863</v>
      </c>
      <c r="AT259" s="474"/>
      <c r="AU259" s="540"/>
      <c r="AV259" s="499"/>
      <c r="AW259" s="474"/>
      <c r="AX259" s="499"/>
      <c r="AY259" s="509"/>
      <c r="AZ259" s="474"/>
      <c r="BA259" s="474"/>
      <c r="BB259" s="499"/>
      <c r="BC259" s="509"/>
      <c r="BD259" s="499"/>
      <c r="BE259" s="499"/>
      <c r="BF259" s="509"/>
      <c r="BG259" s="474"/>
      <c r="BH259" s="474"/>
      <c r="BI259" s="474"/>
      <c r="BJ259" s="474"/>
      <c r="BK259" s="474"/>
      <c r="BL259" s="474"/>
      <c r="BM259" s="474"/>
      <c r="BN259" s="474"/>
      <c r="BO259" s="474"/>
    </row>
    <row r="260" spans="1:67" s="487" customFormat="1" ht="15" x14ac:dyDescent="0.25">
      <c r="A260" s="517"/>
      <c r="B260" s="511" t="s">
        <v>865</v>
      </c>
      <c r="C260" s="1328" t="s">
        <v>866</v>
      </c>
      <c r="D260" s="1328"/>
      <c r="E260" s="1328"/>
      <c r="F260" s="1328"/>
      <c r="G260" s="1328"/>
      <c r="H260" s="512" t="s">
        <v>816</v>
      </c>
      <c r="I260" s="522">
        <v>3.0000000000000001E-5</v>
      </c>
      <c r="J260" s="531">
        <v>0</v>
      </c>
      <c r="K260" s="531">
        <v>0</v>
      </c>
      <c r="L260" s="523">
        <v>60258.2</v>
      </c>
      <c r="M260" s="524">
        <v>1.19</v>
      </c>
      <c r="N260" s="520">
        <v>71707.259999999995</v>
      </c>
      <c r="O260" s="513"/>
      <c r="P260" s="516">
        <v>0</v>
      </c>
      <c r="Q260" s="521"/>
      <c r="R260" s="521"/>
      <c r="S260" s="472"/>
      <c r="T260" s="472"/>
      <c r="U260" s="472"/>
      <c r="V260" s="472"/>
      <c r="W260" s="472"/>
      <c r="X260" s="472"/>
      <c r="Y260" s="472"/>
      <c r="Z260" s="472"/>
      <c r="AA260" s="472"/>
      <c r="AB260" s="474"/>
      <c r="AC260" s="474"/>
      <c r="AD260" s="474"/>
      <c r="AE260" s="474"/>
      <c r="AF260" s="474"/>
      <c r="AG260" s="474"/>
      <c r="AH260" s="474"/>
      <c r="AI260" s="474"/>
      <c r="AJ260" s="474"/>
      <c r="AK260" s="474"/>
      <c r="AL260" s="474"/>
      <c r="AM260" s="474"/>
      <c r="AN260" s="499"/>
      <c r="AO260" s="499"/>
      <c r="AP260" s="499"/>
      <c r="AQ260" s="509"/>
      <c r="AR260" s="474"/>
      <c r="AS260" s="474" t="s">
        <v>866</v>
      </c>
      <c r="AT260" s="474"/>
      <c r="AU260" s="540"/>
      <c r="AV260" s="499"/>
      <c r="AW260" s="474"/>
      <c r="AX260" s="499"/>
      <c r="AY260" s="509"/>
      <c r="AZ260" s="474"/>
      <c r="BA260" s="474"/>
      <c r="BB260" s="499"/>
      <c r="BC260" s="509"/>
      <c r="BD260" s="499"/>
      <c r="BE260" s="499"/>
      <c r="BF260" s="509"/>
      <c r="BG260" s="474"/>
      <c r="BH260" s="474"/>
      <c r="BI260" s="474"/>
      <c r="BJ260" s="474"/>
      <c r="BK260" s="474"/>
      <c r="BL260" s="474"/>
      <c r="BM260" s="474"/>
      <c r="BN260" s="474"/>
      <c r="BO260" s="474"/>
    </row>
    <row r="261" spans="1:67" s="487" customFormat="1" ht="23.25" x14ac:dyDescent="0.25">
      <c r="A261" s="517"/>
      <c r="B261" s="511" t="s">
        <v>867</v>
      </c>
      <c r="C261" s="1328" t="s">
        <v>868</v>
      </c>
      <c r="D261" s="1328"/>
      <c r="E261" s="1328"/>
      <c r="F261" s="1328"/>
      <c r="G261" s="1328"/>
      <c r="H261" s="512" t="s">
        <v>816</v>
      </c>
      <c r="I261" s="522">
        <v>1.9400000000000001E-3</v>
      </c>
      <c r="J261" s="531">
        <v>0</v>
      </c>
      <c r="K261" s="531">
        <v>0</v>
      </c>
      <c r="L261" s="523">
        <v>136760</v>
      </c>
      <c r="M261" s="524">
        <v>1.05</v>
      </c>
      <c r="N261" s="520">
        <v>143598</v>
      </c>
      <c r="O261" s="513"/>
      <c r="P261" s="516">
        <v>0</v>
      </c>
      <c r="Q261" s="521"/>
      <c r="R261" s="521"/>
      <c r="S261" s="472"/>
      <c r="T261" s="472"/>
      <c r="U261" s="472"/>
      <c r="V261" s="472"/>
      <c r="W261" s="472"/>
      <c r="X261" s="472"/>
      <c r="Y261" s="472"/>
      <c r="Z261" s="472"/>
      <c r="AA261" s="472"/>
      <c r="AB261" s="474"/>
      <c r="AC261" s="474"/>
      <c r="AD261" s="474"/>
      <c r="AE261" s="474"/>
      <c r="AF261" s="474"/>
      <c r="AG261" s="474"/>
      <c r="AH261" s="474"/>
      <c r="AI261" s="474"/>
      <c r="AJ261" s="474"/>
      <c r="AK261" s="474"/>
      <c r="AL261" s="474"/>
      <c r="AM261" s="474"/>
      <c r="AN261" s="499"/>
      <c r="AO261" s="499"/>
      <c r="AP261" s="499"/>
      <c r="AQ261" s="509"/>
      <c r="AR261" s="474"/>
      <c r="AS261" s="474" t="s">
        <v>868</v>
      </c>
      <c r="AT261" s="474"/>
      <c r="AU261" s="540"/>
      <c r="AV261" s="499"/>
      <c r="AW261" s="474"/>
      <c r="AX261" s="499"/>
      <c r="AY261" s="509"/>
      <c r="AZ261" s="474"/>
      <c r="BA261" s="474"/>
      <c r="BB261" s="499"/>
      <c r="BC261" s="509"/>
      <c r="BD261" s="499"/>
      <c r="BE261" s="499"/>
      <c r="BF261" s="509"/>
      <c r="BG261" s="474"/>
      <c r="BH261" s="474"/>
      <c r="BI261" s="474"/>
      <c r="BJ261" s="474"/>
      <c r="BK261" s="474"/>
      <c r="BL261" s="474"/>
      <c r="BM261" s="474"/>
      <c r="BN261" s="474"/>
      <c r="BO261" s="474"/>
    </row>
    <row r="262" spans="1:67" s="487" customFormat="1" ht="34.5" x14ac:dyDescent="0.25">
      <c r="A262" s="517"/>
      <c r="B262" s="511" t="s">
        <v>869</v>
      </c>
      <c r="C262" s="1328" t="s">
        <v>870</v>
      </c>
      <c r="D262" s="1328"/>
      <c r="E262" s="1328"/>
      <c r="F262" s="1328"/>
      <c r="G262" s="1328"/>
      <c r="H262" s="512" t="s">
        <v>847</v>
      </c>
      <c r="I262" s="522">
        <v>1.0300000000000001E-3</v>
      </c>
      <c r="J262" s="531">
        <v>0</v>
      </c>
      <c r="K262" s="531">
        <v>0</v>
      </c>
      <c r="L262" s="523">
        <v>16496.03</v>
      </c>
      <c r="M262" s="524">
        <v>0.86</v>
      </c>
      <c r="N262" s="520">
        <v>14186.59</v>
      </c>
      <c r="O262" s="513"/>
      <c r="P262" s="516">
        <v>0</v>
      </c>
      <c r="Q262" s="521"/>
      <c r="R262" s="521"/>
      <c r="S262" s="472"/>
      <c r="T262" s="472"/>
      <c r="U262" s="472"/>
      <c r="V262" s="472"/>
      <c r="W262" s="472"/>
      <c r="X262" s="472"/>
      <c r="Y262" s="472"/>
      <c r="Z262" s="472"/>
      <c r="AA262" s="472"/>
      <c r="AB262" s="474"/>
      <c r="AC262" s="474"/>
      <c r="AD262" s="474"/>
      <c r="AE262" s="474"/>
      <c r="AF262" s="474"/>
      <c r="AG262" s="474"/>
      <c r="AH262" s="474"/>
      <c r="AI262" s="474"/>
      <c r="AJ262" s="474"/>
      <c r="AK262" s="474"/>
      <c r="AL262" s="474"/>
      <c r="AM262" s="474"/>
      <c r="AN262" s="499"/>
      <c r="AO262" s="499"/>
      <c r="AP262" s="499"/>
      <c r="AQ262" s="509"/>
      <c r="AR262" s="474"/>
      <c r="AS262" s="474" t="s">
        <v>870</v>
      </c>
      <c r="AT262" s="474"/>
      <c r="AU262" s="540"/>
      <c r="AV262" s="499"/>
      <c r="AW262" s="474"/>
      <c r="AX262" s="499"/>
      <c r="AY262" s="509"/>
      <c r="AZ262" s="474"/>
      <c r="BA262" s="474"/>
      <c r="BB262" s="499"/>
      <c r="BC262" s="509"/>
      <c r="BD262" s="499"/>
      <c r="BE262" s="499"/>
      <c r="BF262" s="509"/>
      <c r="BG262" s="474"/>
      <c r="BH262" s="474"/>
      <c r="BI262" s="474"/>
      <c r="BJ262" s="474"/>
      <c r="BK262" s="474"/>
      <c r="BL262" s="474"/>
      <c r="BM262" s="474"/>
      <c r="BN262" s="474"/>
      <c r="BO262" s="474"/>
    </row>
    <row r="263" spans="1:67" s="487" customFormat="1" ht="15" x14ac:dyDescent="0.25">
      <c r="A263" s="517"/>
      <c r="B263" s="511" t="s">
        <v>871</v>
      </c>
      <c r="C263" s="1328" t="s">
        <v>872</v>
      </c>
      <c r="D263" s="1328"/>
      <c r="E263" s="1328"/>
      <c r="F263" s="1328"/>
      <c r="G263" s="1328"/>
      <c r="H263" s="512" t="s">
        <v>816</v>
      </c>
      <c r="I263" s="522">
        <v>3.1E-4</v>
      </c>
      <c r="J263" s="531">
        <v>0</v>
      </c>
      <c r="K263" s="531">
        <v>0</v>
      </c>
      <c r="L263" s="523">
        <v>51280.15</v>
      </c>
      <c r="M263" s="524">
        <v>1.71</v>
      </c>
      <c r="N263" s="520">
        <v>87689.06</v>
      </c>
      <c r="O263" s="513"/>
      <c r="P263" s="516">
        <v>0</v>
      </c>
      <c r="Q263" s="521"/>
      <c r="R263" s="521"/>
      <c r="S263" s="472"/>
      <c r="T263" s="472"/>
      <c r="U263" s="472"/>
      <c r="V263" s="472"/>
      <c r="W263" s="472"/>
      <c r="X263" s="472"/>
      <c r="Y263" s="472"/>
      <c r="Z263" s="472"/>
      <c r="AA263" s="472"/>
      <c r="AB263" s="474"/>
      <c r="AC263" s="474"/>
      <c r="AD263" s="474"/>
      <c r="AE263" s="474"/>
      <c r="AF263" s="474"/>
      <c r="AG263" s="474"/>
      <c r="AH263" s="474"/>
      <c r="AI263" s="474"/>
      <c r="AJ263" s="474"/>
      <c r="AK263" s="474"/>
      <c r="AL263" s="474"/>
      <c r="AM263" s="474"/>
      <c r="AN263" s="499"/>
      <c r="AO263" s="499"/>
      <c r="AP263" s="499"/>
      <c r="AQ263" s="509"/>
      <c r="AR263" s="474"/>
      <c r="AS263" s="474" t="s">
        <v>872</v>
      </c>
      <c r="AT263" s="474"/>
      <c r="AU263" s="540"/>
      <c r="AV263" s="499"/>
      <c r="AW263" s="474"/>
      <c r="AX263" s="499"/>
      <c r="AY263" s="509"/>
      <c r="AZ263" s="474"/>
      <c r="BA263" s="474"/>
      <c r="BB263" s="499"/>
      <c r="BC263" s="509"/>
      <c r="BD263" s="499"/>
      <c r="BE263" s="499"/>
      <c r="BF263" s="509"/>
      <c r="BG263" s="474"/>
      <c r="BH263" s="474"/>
      <c r="BI263" s="474"/>
      <c r="BJ263" s="474"/>
      <c r="BK263" s="474"/>
      <c r="BL263" s="474"/>
      <c r="BM263" s="474"/>
      <c r="BN263" s="474"/>
      <c r="BO263" s="474"/>
    </row>
    <row r="264" spans="1:67" s="487" customFormat="1" ht="15" x14ac:dyDescent="0.25">
      <c r="A264" s="517"/>
      <c r="B264" s="511" t="s">
        <v>873</v>
      </c>
      <c r="C264" s="1328" t="s">
        <v>874</v>
      </c>
      <c r="D264" s="1328"/>
      <c r="E264" s="1328"/>
      <c r="F264" s="1328"/>
      <c r="G264" s="1328"/>
      <c r="H264" s="512" t="s">
        <v>816</v>
      </c>
      <c r="I264" s="514">
        <v>5.9999999999999995E-4</v>
      </c>
      <c r="J264" s="531">
        <v>0</v>
      </c>
      <c r="K264" s="531">
        <v>0</v>
      </c>
      <c r="L264" s="523">
        <v>98526.45</v>
      </c>
      <c r="M264" s="524">
        <v>1.1599999999999999</v>
      </c>
      <c r="N264" s="520">
        <v>114290.68</v>
      </c>
      <c r="O264" s="513"/>
      <c r="P264" s="516">
        <v>0</v>
      </c>
      <c r="Q264" s="521"/>
      <c r="R264" s="521"/>
      <c r="S264" s="472"/>
      <c r="T264" s="472"/>
      <c r="U264" s="472"/>
      <c r="V264" s="472"/>
      <c r="W264" s="472"/>
      <c r="X264" s="472"/>
      <c r="Y264" s="472"/>
      <c r="Z264" s="472"/>
      <c r="AA264" s="472"/>
      <c r="AB264" s="474"/>
      <c r="AC264" s="474"/>
      <c r="AD264" s="474"/>
      <c r="AE264" s="474"/>
      <c r="AF264" s="474"/>
      <c r="AG264" s="474"/>
      <c r="AH264" s="474"/>
      <c r="AI264" s="474"/>
      <c r="AJ264" s="474"/>
      <c r="AK264" s="474"/>
      <c r="AL264" s="474"/>
      <c r="AM264" s="474"/>
      <c r="AN264" s="499"/>
      <c r="AO264" s="499"/>
      <c r="AP264" s="499"/>
      <c r="AQ264" s="509"/>
      <c r="AR264" s="474"/>
      <c r="AS264" s="474" t="s">
        <v>874</v>
      </c>
      <c r="AT264" s="474"/>
      <c r="AU264" s="540"/>
      <c r="AV264" s="499"/>
      <c r="AW264" s="474"/>
      <c r="AX264" s="499"/>
      <c r="AY264" s="509"/>
      <c r="AZ264" s="474"/>
      <c r="BA264" s="474"/>
      <c r="BB264" s="499"/>
      <c r="BC264" s="509"/>
      <c r="BD264" s="499"/>
      <c r="BE264" s="499"/>
      <c r="BF264" s="509"/>
      <c r="BG264" s="474"/>
      <c r="BH264" s="474"/>
      <c r="BI264" s="474"/>
      <c r="BJ264" s="474"/>
      <c r="BK264" s="474"/>
      <c r="BL264" s="474"/>
      <c r="BM264" s="474"/>
      <c r="BN264" s="474"/>
      <c r="BO264" s="474"/>
    </row>
    <row r="265" spans="1:67" s="487" customFormat="1" ht="15" x14ac:dyDescent="0.25">
      <c r="A265" s="533" t="s">
        <v>875</v>
      </c>
      <c r="B265" s="534" t="s">
        <v>876</v>
      </c>
      <c r="C265" s="1382" t="s">
        <v>877</v>
      </c>
      <c r="D265" s="1382"/>
      <c r="E265" s="1382"/>
      <c r="F265" s="1382"/>
      <c r="G265" s="1382"/>
      <c r="H265" s="535" t="s">
        <v>850</v>
      </c>
      <c r="I265" s="536">
        <v>0</v>
      </c>
      <c r="J265" s="536">
        <v>0</v>
      </c>
      <c r="K265" s="536">
        <v>0</v>
      </c>
      <c r="L265" s="537"/>
      <c r="M265" s="538"/>
      <c r="N265" s="537"/>
      <c r="O265" s="538"/>
      <c r="P265" s="539"/>
      <c r="Q265" s="472"/>
      <c r="R265" s="472"/>
      <c r="S265" s="472"/>
      <c r="T265" s="472"/>
      <c r="U265" s="472"/>
      <c r="V265" s="472"/>
      <c r="W265" s="472"/>
      <c r="X265" s="472"/>
      <c r="Y265" s="472"/>
      <c r="Z265" s="472"/>
      <c r="AA265" s="472"/>
      <c r="AB265" s="474"/>
      <c r="AC265" s="474"/>
      <c r="AD265" s="474"/>
      <c r="AE265" s="474"/>
      <c r="AF265" s="474"/>
      <c r="AG265" s="474"/>
      <c r="AH265" s="474"/>
      <c r="AI265" s="474"/>
      <c r="AJ265" s="474"/>
      <c r="AK265" s="474"/>
      <c r="AL265" s="474"/>
      <c r="AM265" s="474"/>
      <c r="AN265" s="499"/>
      <c r="AO265" s="499"/>
      <c r="AP265" s="499"/>
      <c r="AQ265" s="509"/>
      <c r="AR265" s="474"/>
      <c r="AS265" s="474"/>
      <c r="AT265" s="474"/>
      <c r="AU265" s="540" t="s">
        <v>877</v>
      </c>
      <c r="AV265" s="499"/>
      <c r="AW265" s="474"/>
      <c r="AX265" s="499"/>
      <c r="AY265" s="509"/>
      <c r="AZ265" s="474"/>
      <c r="BA265" s="474"/>
      <c r="BB265" s="499"/>
      <c r="BC265" s="509"/>
      <c r="BD265" s="499"/>
      <c r="BE265" s="499"/>
      <c r="BF265" s="509"/>
      <c r="BG265" s="474"/>
      <c r="BH265" s="474"/>
      <c r="BI265" s="474"/>
      <c r="BJ265" s="474"/>
      <c r="BK265" s="474"/>
      <c r="BL265" s="474"/>
      <c r="BM265" s="474"/>
      <c r="BN265" s="474"/>
      <c r="BO265" s="474"/>
    </row>
    <row r="266" spans="1:67" s="487" customFormat="1" ht="15" x14ac:dyDescent="0.25">
      <c r="A266" s="533" t="s">
        <v>878</v>
      </c>
      <c r="B266" s="534" t="s">
        <v>879</v>
      </c>
      <c r="C266" s="1382" t="s">
        <v>880</v>
      </c>
      <c r="D266" s="1382"/>
      <c r="E266" s="1382"/>
      <c r="F266" s="1382"/>
      <c r="G266" s="1382"/>
      <c r="H266" s="535" t="s">
        <v>816</v>
      </c>
      <c r="I266" s="536">
        <v>1</v>
      </c>
      <c r="J266" s="536">
        <v>0</v>
      </c>
      <c r="K266" s="536">
        <v>0</v>
      </c>
      <c r="L266" s="537"/>
      <c r="M266" s="538"/>
      <c r="N266" s="537"/>
      <c r="O266" s="538"/>
      <c r="P266" s="539"/>
      <c r="Q266" s="472"/>
      <c r="R266" s="472"/>
      <c r="S266" s="472"/>
      <c r="T266" s="472"/>
      <c r="U266" s="472"/>
      <c r="V266" s="472"/>
      <c r="W266" s="472"/>
      <c r="X266" s="472"/>
      <c r="Y266" s="472"/>
      <c r="Z266" s="472"/>
      <c r="AA266" s="472"/>
      <c r="AB266" s="474"/>
      <c r="AC266" s="474"/>
      <c r="AD266" s="474"/>
      <c r="AE266" s="474"/>
      <c r="AF266" s="474"/>
      <c r="AG266" s="474"/>
      <c r="AH266" s="474"/>
      <c r="AI266" s="474"/>
      <c r="AJ266" s="474"/>
      <c r="AK266" s="474"/>
      <c r="AL266" s="474"/>
      <c r="AM266" s="474"/>
      <c r="AN266" s="499"/>
      <c r="AO266" s="499"/>
      <c r="AP266" s="499"/>
      <c r="AQ266" s="509"/>
      <c r="AR266" s="474"/>
      <c r="AS266" s="474"/>
      <c r="AT266" s="474"/>
      <c r="AU266" s="540" t="s">
        <v>880</v>
      </c>
      <c r="AV266" s="499"/>
      <c r="AW266" s="474"/>
      <c r="AX266" s="499"/>
      <c r="AY266" s="509"/>
      <c r="AZ266" s="474"/>
      <c r="BA266" s="474"/>
      <c r="BB266" s="499"/>
      <c r="BC266" s="509"/>
      <c r="BD266" s="499"/>
      <c r="BE266" s="499"/>
      <c r="BF266" s="509"/>
      <c r="BG266" s="474"/>
      <c r="BH266" s="474"/>
      <c r="BI266" s="474"/>
      <c r="BJ266" s="474"/>
      <c r="BK266" s="474"/>
      <c r="BL266" s="474"/>
      <c r="BM266" s="474"/>
      <c r="BN266" s="474"/>
      <c r="BO266" s="474"/>
    </row>
    <row r="267" spans="1:67" s="487" customFormat="1" ht="15" x14ac:dyDescent="0.25">
      <c r="A267" s="541"/>
      <c r="B267" s="508"/>
      <c r="C267" s="1353" t="s">
        <v>881</v>
      </c>
      <c r="D267" s="1353"/>
      <c r="E267" s="1353"/>
      <c r="F267" s="1353"/>
      <c r="G267" s="1353"/>
      <c r="H267" s="501"/>
      <c r="I267" s="502"/>
      <c r="J267" s="502"/>
      <c r="K267" s="502"/>
      <c r="L267" s="505"/>
      <c r="M267" s="502"/>
      <c r="N267" s="542"/>
      <c r="O267" s="502"/>
      <c r="P267" s="543">
        <v>293945.51</v>
      </c>
      <c r="Q267" s="521"/>
      <c r="R267" s="521"/>
      <c r="S267" s="472"/>
      <c r="T267" s="472"/>
      <c r="U267" s="472"/>
      <c r="V267" s="472"/>
      <c r="W267" s="472"/>
      <c r="X267" s="472"/>
      <c r="Y267" s="472"/>
      <c r="Z267" s="472"/>
      <c r="AA267" s="472"/>
      <c r="AB267" s="474"/>
      <c r="AC267" s="474"/>
      <c r="AD267" s="474"/>
      <c r="AE267" s="474"/>
      <c r="AF267" s="474"/>
      <c r="AG267" s="474"/>
      <c r="AH267" s="474"/>
      <c r="AI267" s="474"/>
      <c r="AJ267" s="474"/>
      <c r="AK267" s="474"/>
      <c r="AL267" s="474"/>
      <c r="AM267" s="474"/>
      <c r="AN267" s="499"/>
      <c r="AO267" s="499"/>
      <c r="AP267" s="499"/>
      <c r="AQ267" s="509"/>
      <c r="AR267" s="474"/>
      <c r="AS267" s="474"/>
      <c r="AT267" s="474"/>
      <c r="AU267" s="540"/>
      <c r="AV267" s="499" t="s">
        <v>881</v>
      </c>
      <c r="AW267" s="474"/>
      <c r="AX267" s="499"/>
      <c r="AY267" s="509"/>
      <c r="AZ267" s="474"/>
      <c r="BA267" s="474"/>
      <c r="BB267" s="499"/>
      <c r="BC267" s="509"/>
      <c r="BD267" s="499"/>
      <c r="BE267" s="499"/>
      <c r="BF267" s="509"/>
      <c r="BG267" s="474"/>
      <c r="BH267" s="474"/>
      <c r="BI267" s="474"/>
      <c r="BJ267" s="474"/>
      <c r="BK267" s="474"/>
      <c r="BL267" s="474"/>
      <c r="BM267" s="474"/>
      <c r="BN267" s="474"/>
      <c r="BO267" s="474"/>
    </row>
    <row r="268" spans="1:67" s="487" customFormat="1" ht="15" x14ac:dyDescent="0.25">
      <c r="A268" s="525"/>
      <c r="B268" s="511"/>
      <c r="C268" s="1328" t="s">
        <v>882</v>
      </c>
      <c r="D268" s="1328"/>
      <c r="E268" s="1328"/>
      <c r="F268" s="1328"/>
      <c r="G268" s="1328"/>
      <c r="H268" s="512"/>
      <c r="I268" s="513"/>
      <c r="J268" s="513"/>
      <c r="K268" s="513"/>
      <c r="L268" s="515"/>
      <c r="M268" s="513"/>
      <c r="N268" s="515"/>
      <c r="O268" s="513"/>
      <c r="P268" s="516">
        <v>186501.98</v>
      </c>
      <c r="Q268" s="472"/>
      <c r="R268" s="472"/>
      <c r="S268" s="472"/>
      <c r="T268" s="472"/>
      <c r="U268" s="472"/>
      <c r="V268" s="472"/>
      <c r="W268" s="472"/>
      <c r="X268" s="472"/>
      <c r="Y268" s="472"/>
      <c r="Z268" s="472"/>
      <c r="AA268" s="472"/>
      <c r="AB268" s="474"/>
      <c r="AC268" s="474"/>
      <c r="AD268" s="474"/>
      <c r="AE268" s="474"/>
      <c r="AF268" s="474"/>
      <c r="AG268" s="474"/>
      <c r="AH268" s="474"/>
      <c r="AI268" s="474"/>
      <c r="AJ268" s="474"/>
      <c r="AK268" s="474"/>
      <c r="AL268" s="474"/>
      <c r="AM268" s="474"/>
      <c r="AN268" s="499"/>
      <c r="AO268" s="499"/>
      <c r="AP268" s="499"/>
      <c r="AQ268" s="509"/>
      <c r="AR268" s="474"/>
      <c r="AS268" s="474"/>
      <c r="AT268" s="474"/>
      <c r="AU268" s="540"/>
      <c r="AV268" s="499"/>
      <c r="AW268" s="474" t="s">
        <v>882</v>
      </c>
      <c r="AX268" s="499"/>
      <c r="AY268" s="509"/>
      <c r="AZ268" s="474"/>
      <c r="BA268" s="474"/>
      <c r="BB268" s="499"/>
      <c r="BC268" s="509"/>
      <c r="BD268" s="499"/>
      <c r="BE268" s="499"/>
      <c r="BF268" s="509"/>
      <c r="BG268" s="474"/>
      <c r="BH268" s="474"/>
      <c r="BI268" s="474"/>
      <c r="BJ268" s="474"/>
      <c r="BK268" s="474"/>
      <c r="BL268" s="474"/>
      <c r="BM268" s="474"/>
      <c r="BN268" s="474"/>
      <c r="BO268" s="474"/>
    </row>
    <row r="269" spans="1:67" s="487" customFormat="1" ht="15" x14ac:dyDescent="0.25">
      <c r="A269" s="525"/>
      <c r="B269" s="511" t="s">
        <v>883</v>
      </c>
      <c r="C269" s="1328" t="s">
        <v>884</v>
      </c>
      <c r="D269" s="1328"/>
      <c r="E269" s="1328"/>
      <c r="F269" s="1328"/>
      <c r="G269" s="1328"/>
      <c r="H269" s="512" t="s">
        <v>648</v>
      </c>
      <c r="I269" s="531">
        <v>93</v>
      </c>
      <c r="J269" s="513"/>
      <c r="K269" s="531">
        <v>93</v>
      </c>
      <c r="L269" s="515"/>
      <c r="M269" s="513"/>
      <c r="N269" s="515"/>
      <c r="O269" s="513"/>
      <c r="P269" s="516">
        <v>173446.84</v>
      </c>
      <c r="Q269" s="472"/>
      <c r="R269" s="472"/>
      <c r="S269" s="472"/>
      <c r="T269" s="472"/>
      <c r="U269" s="472"/>
      <c r="V269" s="472"/>
      <c r="W269" s="472"/>
      <c r="X269" s="472"/>
      <c r="Y269" s="472"/>
      <c r="Z269" s="472"/>
      <c r="AA269" s="472"/>
      <c r="AB269" s="474"/>
      <c r="AC269" s="474"/>
      <c r="AD269" s="474"/>
      <c r="AE269" s="474"/>
      <c r="AF269" s="474"/>
      <c r="AG269" s="474"/>
      <c r="AH269" s="474"/>
      <c r="AI269" s="474"/>
      <c r="AJ269" s="474"/>
      <c r="AK269" s="474"/>
      <c r="AL269" s="474"/>
      <c r="AM269" s="474"/>
      <c r="AN269" s="499"/>
      <c r="AO269" s="499"/>
      <c r="AP269" s="499"/>
      <c r="AQ269" s="509"/>
      <c r="AR269" s="474"/>
      <c r="AS269" s="474"/>
      <c r="AT269" s="474"/>
      <c r="AU269" s="540"/>
      <c r="AV269" s="499"/>
      <c r="AW269" s="474" t="s">
        <v>884</v>
      </c>
      <c r="AX269" s="499"/>
      <c r="AY269" s="509"/>
      <c r="AZ269" s="474"/>
      <c r="BA269" s="474"/>
      <c r="BB269" s="499"/>
      <c r="BC269" s="509"/>
      <c r="BD269" s="499"/>
      <c r="BE269" s="499"/>
      <c r="BF269" s="509"/>
      <c r="BG269" s="474"/>
      <c r="BH269" s="474"/>
      <c r="BI269" s="474"/>
      <c r="BJ269" s="474"/>
      <c r="BK269" s="474"/>
      <c r="BL269" s="474"/>
      <c r="BM269" s="474"/>
      <c r="BN269" s="474"/>
      <c r="BO269" s="474"/>
    </row>
    <row r="270" spans="1:67" s="487" customFormat="1" ht="22.5" x14ac:dyDescent="0.25">
      <c r="A270" s="525"/>
      <c r="B270" s="511" t="s">
        <v>885</v>
      </c>
      <c r="C270" s="1328" t="s">
        <v>886</v>
      </c>
      <c r="D270" s="1328"/>
      <c r="E270" s="1328"/>
      <c r="F270" s="1328"/>
      <c r="G270" s="1328"/>
      <c r="H270" s="512" t="s">
        <v>648</v>
      </c>
      <c r="I270" s="531">
        <v>62</v>
      </c>
      <c r="J270" s="527">
        <v>0.85</v>
      </c>
      <c r="K270" s="518">
        <v>52.7</v>
      </c>
      <c r="L270" s="515"/>
      <c r="M270" s="513"/>
      <c r="N270" s="515"/>
      <c r="O270" s="513"/>
      <c r="P270" s="516">
        <v>98286.54</v>
      </c>
      <c r="Q270" s="472"/>
      <c r="R270" s="472"/>
      <c r="S270" s="472"/>
      <c r="T270" s="472"/>
      <c r="U270" s="472"/>
      <c r="V270" s="472"/>
      <c r="W270" s="472"/>
      <c r="X270" s="472"/>
      <c r="Y270" s="472"/>
      <c r="Z270" s="472"/>
      <c r="AA270" s="472"/>
      <c r="AB270" s="474"/>
      <c r="AC270" s="474"/>
      <c r="AD270" s="474"/>
      <c r="AE270" s="474"/>
      <c r="AF270" s="474"/>
      <c r="AG270" s="474"/>
      <c r="AH270" s="474"/>
      <c r="AI270" s="474"/>
      <c r="AJ270" s="474"/>
      <c r="AK270" s="474"/>
      <c r="AL270" s="474"/>
      <c r="AM270" s="474"/>
      <c r="AN270" s="499"/>
      <c r="AO270" s="499"/>
      <c r="AP270" s="499"/>
      <c r="AQ270" s="509"/>
      <c r="AR270" s="474"/>
      <c r="AS270" s="474"/>
      <c r="AT270" s="474"/>
      <c r="AU270" s="540"/>
      <c r="AV270" s="499"/>
      <c r="AW270" s="474" t="s">
        <v>886</v>
      </c>
      <c r="AX270" s="499"/>
      <c r="AY270" s="509"/>
      <c r="AZ270" s="474"/>
      <c r="BA270" s="474"/>
      <c r="BB270" s="499"/>
      <c r="BC270" s="509"/>
      <c r="BD270" s="499"/>
      <c r="BE270" s="499"/>
      <c r="BF270" s="509"/>
      <c r="BG270" s="474"/>
      <c r="BH270" s="474"/>
      <c r="BI270" s="474"/>
      <c r="BJ270" s="474"/>
      <c r="BK270" s="474"/>
      <c r="BL270" s="474"/>
      <c r="BM270" s="474"/>
      <c r="BN270" s="474"/>
      <c r="BO270" s="474"/>
    </row>
    <row r="271" spans="1:67" s="487" customFormat="1" ht="15" x14ac:dyDescent="0.25">
      <c r="A271" s="544"/>
      <c r="B271" s="585"/>
      <c r="C271" s="1353" t="s">
        <v>887</v>
      </c>
      <c r="D271" s="1353"/>
      <c r="E271" s="1353"/>
      <c r="F271" s="1353"/>
      <c r="G271" s="1353"/>
      <c r="H271" s="501"/>
      <c r="I271" s="502"/>
      <c r="J271" s="502"/>
      <c r="K271" s="502"/>
      <c r="L271" s="505"/>
      <c r="M271" s="502"/>
      <c r="N271" s="542">
        <v>31252.98</v>
      </c>
      <c r="O271" s="502"/>
      <c r="P271" s="543">
        <v>565678.89</v>
      </c>
      <c r="Q271" s="472"/>
      <c r="R271" s="472"/>
      <c r="S271" s="472"/>
      <c r="T271" s="472"/>
      <c r="U271" s="472"/>
      <c r="V271" s="472"/>
      <c r="W271" s="472"/>
      <c r="X271" s="472"/>
      <c r="Y271" s="472"/>
      <c r="Z271" s="472"/>
      <c r="AA271" s="472"/>
      <c r="AB271" s="474"/>
      <c r="AC271" s="474"/>
      <c r="AD271" s="474"/>
      <c r="AE271" s="474"/>
      <c r="AF271" s="474"/>
      <c r="AG271" s="474"/>
      <c r="AH271" s="474"/>
      <c r="AI271" s="474"/>
      <c r="AJ271" s="474"/>
      <c r="AK271" s="474"/>
      <c r="AL271" s="474"/>
      <c r="AM271" s="474"/>
      <c r="AN271" s="499"/>
      <c r="AO271" s="499"/>
      <c r="AP271" s="499"/>
      <c r="AQ271" s="509"/>
      <c r="AR271" s="474"/>
      <c r="AS271" s="474"/>
      <c r="AT271" s="474"/>
      <c r="AU271" s="540"/>
      <c r="AV271" s="499"/>
      <c r="AW271" s="474"/>
      <c r="AX271" s="499" t="s">
        <v>887</v>
      </c>
      <c r="AY271" s="509"/>
      <c r="AZ271" s="474"/>
      <c r="BA271" s="474"/>
      <c r="BB271" s="499"/>
      <c r="BC271" s="509"/>
      <c r="BD271" s="499"/>
      <c r="BE271" s="499"/>
      <c r="BF271" s="509"/>
      <c r="BG271" s="474"/>
      <c r="BH271" s="474"/>
      <c r="BI271" s="474"/>
      <c r="BJ271" s="474"/>
      <c r="BK271" s="474"/>
      <c r="BL271" s="474"/>
      <c r="BM271" s="474"/>
      <c r="BN271" s="474"/>
      <c r="BO271" s="474"/>
    </row>
    <row r="272" spans="1:67" s="487" customFormat="1" ht="68.25" x14ac:dyDescent="0.25">
      <c r="A272" s="500" t="s">
        <v>664</v>
      </c>
      <c r="B272" s="586" t="s">
        <v>888</v>
      </c>
      <c r="C272" s="1377" t="s">
        <v>889</v>
      </c>
      <c r="D272" s="1377"/>
      <c r="E272" s="1377"/>
      <c r="F272" s="1377"/>
      <c r="G272" s="1377"/>
      <c r="H272" s="501" t="s">
        <v>816</v>
      </c>
      <c r="I272" s="502">
        <v>18.100000000000001</v>
      </c>
      <c r="J272" s="503">
        <v>1</v>
      </c>
      <c r="K272" s="504">
        <v>18.100000000000001</v>
      </c>
      <c r="L272" s="505"/>
      <c r="M272" s="502"/>
      <c r="N272" s="545">
        <v>653.6</v>
      </c>
      <c r="O272" s="502"/>
      <c r="P272" s="543">
        <v>11830.16</v>
      </c>
      <c r="Q272" s="472"/>
      <c r="R272" s="472"/>
      <c r="S272" s="472"/>
      <c r="T272" s="472"/>
      <c r="U272" s="472"/>
      <c r="V272" s="472"/>
      <c r="W272" s="472"/>
      <c r="X272" s="472"/>
      <c r="Y272" s="472"/>
      <c r="Z272" s="472"/>
      <c r="AA272" s="472"/>
      <c r="AB272" s="474"/>
      <c r="AC272" s="474"/>
      <c r="AD272" s="474"/>
      <c r="AE272" s="474"/>
      <c r="AF272" s="474"/>
      <c r="AG272" s="474"/>
      <c r="AH272" s="474"/>
      <c r="AI272" s="474"/>
      <c r="AJ272" s="474"/>
      <c r="AK272" s="474"/>
      <c r="AL272" s="474"/>
      <c r="AM272" s="474"/>
      <c r="AN272" s="499"/>
      <c r="AO272" s="499"/>
      <c r="AP272" s="499" t="s">
        <v>889</v>
      </c>
      <c r="AQ272" s="509"/>
      <c r="AR272" s="474"/>
      <c r="AS272" s="474"/>
      <c r="AT272" s="474"/>
      <c r="AU272" s="540"/>
      <c r="AV272" s="499"/>
      <c r="AW272" s="474"/>
      <c r="AX272" s="499"/>
      <c r="AY272" s="509"/>
      <c r="AZ272" s="474"/>
      <c r="BA272" s="474"/>
      <c r="BB272" s="499"/>
      <c r="BC272" s="509"/>
      <c r="BD272" s="499"/>
      <c r="BE272" s="499"/>
      <c r="BF272" s="509"/>
      <c r="BG272" s="474"/>
      <c r="BH272" s="474"/>
      <c r="BI272" s="474"/>
      <c r="BJ272" s="474"/>
      <c r="BK272" s="474"/>
      <c r="BL272" s="474"/>
      <c r="BM272" s="474"/>
      <c r="BN272" s="474"/>
      <c r="BO272" s="474"/>
    </row>
    <row r="273" spans="1:67" s="487" customFormat="1" ht="15" x14ac:dyDescent="0.25">
      <c r="A273" s="544"/>
      <c r="B273" s="585"/>
      <c r="C273" s="1300" t="s">
        <v>890</v>
      </c>
      <c r="D273" s="1300"/>
      <c r="E273" s="1300"/>
      <c r="F273" s="1300"/>
      <c r="G273" s="1300"/>
      <c r="H273" s="1300"/>
      <c r="I273" s="1300"/>
      <c r="J273" s="1300"/>
      <c r="K273" s="1300"/>
      <c r="L273" s="1300"/>
      <c r="M273" s="1300"/>
      <c r="N273" s="1300"/>
      <c r="O273" s="1300"/>
      <c r="P273" s="1361"/>
      <c r="Q273" s="472"/>
      <c r="R273" s="472"/>
      <c r="S273" s="472"/>
      <c r="T273" s="472"/>
      <c r="U273" s="472"/>
      <c r="V273" s="472"/>
      <c r="W273" s="472"/>
      <c r="X273" s="472"/>
      <c r="Y273" s="472"/>
      <c r="Z273" s="472"/>
      <c r="AA273" s="472"/>
      <c r="AB273" s="474"/>
      <c r="AC273" s="474"/>
      <c r="AD273" s="474"/>
      <c r="AE273" s="474"/>
      <c r="AF273" s="474"/>
      <c r="AG273" s="474"/>
      <c r="AH273" s="474"/>
      <c r="AI273" s="474"/>
      <c r="AJ273" s="474"/>
      <c r="AK273" s="474"/>
      <c r="AL273" s="474"/>
      <c r="AM273" s="474"/>
      <c r="AN273" s="499"/>
      <c r="AO273" s="499"/>
      <c r="AP273" s="499"/>
      <c r="AQ273" s="509"/>
      <c r="AR273" s="474"/>
      <c r="AS273" s="474"/>
      <c r="AT273" s="474"/>
      <c r="AU273" s="540"/>
      <c r="AV273" s="499"/>
      <c r="AW273" s="474"/>
      <c r="AX273" s="499"/>
      <c r="AY273" s="509" t="s">
        <v>890</v>
      </c>
      <c r="AZ273" s="474"/>
      <c r="BA273" s="474"/>
      <c r="BB273" s="499"/>
      <c r="BC273" s="509"/>
      <c r="BD273" s="499"/>
      <c r="BE273" s="499"/>
      <c r="BF273" s="509"/>
      <c r="BG273" s="474"/>
      <c r="BH273" s="474"/>
      <c r="BI273" s="474"/>
      <c r="BJ273" s="474"/>
      <c r="BK273" s="474"/>
      <c r="BL273" s="474"/>
      <c r="BM273" s="474"/>
      <c r="BN273" s="474"/>
      <c r="BO273" s="474"/>
    </row>
    <row r="274" spans="1:67" s="487" customFormat="1" ht="15" x14ac:dyDescent="0.25">
      <c r="A274" s="544"/>
      <c r="B274" s="585"/>
      <c r="C274" s="1353" t="s">
        <v>887</v>
      </c>
      <c r="D274" s="1353"/>
      <c r="E274" s="1353"/>
      <c r="F274" s="1353"/>
      <c r="G274" s="1353"/>
      <c r="H274" s="501"/>
      <c r="I274" s="502"/>
      <c r="J274" s="502"/>
      <c r="K274" s="502"/>
      <c r="L274" s="505"/>
      <c r="M274" s="502"/>
      <c r="N274" s="505"/>
      <c r="O274" s="502"/>
      <c r="P274" s="543">
        <v>11830.16</v>
      </c>
      <c r="Q274" s="472"/>
      <c r="R274" s="472"/>
      <c r="S274" s="472"/>
      <c r="T274" s="472"/>
      <c r="U274" s="472"/>
      <c r="V274" s="472"/>
      <c r="W274" s="472"/>
      <c r="X274" s="472"/>
      <c r="Y274" s="472"/>
      <c r="Z274" s="472"/>
      <c r="AA274" s="472"/>
      <c r="AB274" s="474"/>
      <c r="AC274" s="474"/>
      <c r="AD274" s="474"/>
      <c r="AE274" s="474"/>
      <c r="AF274" s="474"/>
      <c r="AG274" s="474"/>
      <c r="AH274" s="474"/>
      <c r="AI274" s="474"/>
      <c r="AJ274" s="474"/>
      <c r="AK274" s="474"/>
      <c r="AL274" s="474"/>
      <c r="AM274" s="474"/>
      <c r="AN274" s="499"/>
      <c r="AO274" s="499"/>
      <c r="AP274" s="499"/>
      <c r="AQ274" s="509"/>
      <c r="AR274" s="474"/>
      <c r="AS274" s="474"/>
      <c r="AT274" s="474"/>
      <c r="AU274" s="540"/>
      <c r="AV274" s="499"/>
      <c r="AW274" s="474"/>
      <c r="AX274" s="499" t="s">
        <v>887</v>
      </c>
      <c r="AY274" s="509"/>
      <c r="AZ274" s="474"/>
      <c r="BA274" s="474"/>
      <c r="BB274" s="499"/>
      <c r="BC274" s="509"/>
      <c r="BD274" s="499"/>
      <c r="BE274" s="499"/>
      <c r="BF274" s="509"/>
      <c r="BG274" s="474"/>
      <c r="BH274" s="474"/>
      <c r="BI274" s="474"/>
      <c r="BJ274" s="474"/>
      <c r="BK274" s="474"/>
      <c r="BL274" s="474"/>
      <c r="BM274" s="474"/>
      <c r="BN274" s="474"/>
      <c r="BO274" s="474"/>
    </row>
    <row r="275" spans="1:67" s="487" customFormat="1" ht="23.25" x14ac:dyDescent="0.25">
      <c r="A275" s="500" t="s">
        <v>665</v>
      </c>
      <c r="B275" s="586" t="s">
        <v>814</v>
      </c>
      <c r="C275" s="1377" t="s">
        <v>891</v>
      </c>
      <c r="D275" s="1377"/>
      <c r="E275" s="1377"/>
      <c r="F275" s="1377"/>
      <c r="G275" s="1377"/>
      <c r="H275" s="501" t="s">
        <v>816</v>
      </c>
      <c r="I275" s="502">
        <v>18.100000000000001</v>
      </c>
      <c r="J275" s="503">
        <v>1</v>
      </c>
      <c r="K275" s="504">
        <v>18.100000000000001</v>
      </c>
      <c r="L275" s="505"/>
      <c r="M275" s="502"/>
      <c r="N275" s="505"/>
      <c r="O275" s="502"/>
      <c r="P275" s="506"/>
      <c r="Q275" s="472"/>
      <c r="R275" s="472"/>
      <c r="S275" s="472"/>
      <c r="T275" s="472"/>
      <c r="U275" s="472"/>
      <c r="V275" s="472"/>
      <c r="W275" s="472"/>
      <c r="X275" s="472"/>
      <c r="Y275" s="472"/>
      <c r="Z275" s="472"/>
      <c r="AA275" s="472"/>
      <c r="AB275" s="474"/>
      <c r="AC275" s="474"/>
      <c r="AD275" s="474"/>
      <c r="AE275" s="474"/>
      <c r="AF275" s="474"/>
      <c r="AG275" s="474"/>
      <c r="AH275" s="474"/>
      <c r="AI275" s="474"/>
      <c r="AJ275" s="474"/>
      <c r="AK275" s="474"/>
      <c r="AL275" s="474"/>
      <c r="AM275" s="474"/>
      <c r="AN275" s="499"/>
      <c r="AO275" s="499"/>
      <c r="AP275" s="499" t="s">
        <v>891</v>
      </c>
      <c r="AQ275" s="509"/>
      <c r="AR275" s="474"/>
      <c r="AS275" s="474"/>
      <c r="AT275" s="474"/>
      <c r="AU275" s="540"/>
      <c r="AV275" s="499"/>
      <c r="AW275" s="474"/>
      <c r="AX275" s="499"/>
      <c r="AY275" s="509"/>
      <c r="AZ275" s="474"/>
      <c r="BA275" s="474"/>
      <c r="BB275" s="499"/>
      <c r="BC275" s="509"/>
      <c r="BD275" s="499"/>
      <c r="BE275" s="499"/>
      <c r="BF275" s="509"/>
      <c r="BG275" s="474"/>
      <c r="BH275" s="474"/>
      <c r="BI275" s="474"/>
      <c r="BJ275" s="474"/>
      <c r="BK275" s="474"/>
      <c r="BL275" s="474"/>
      <c r="BM275" s="474"/>
      <c r="BN275" s="474"/>
      <c r="BO275" s="474"/>
    </row>
    <row r="276" spans="1:67" s="487" customFormat="1" ht="23.25" x14ac:dyDescent="0.25">
      <c r="A276" s="507"/>
      <c r="B276" s="508" t="s">
        <v>892</v>
      </c>
      <c r="C276" s="1340" t="s">
        <v>893</v>
      </c>
      <c r="D276" s="1340"/>
      <c r="E276" s="1340"/>
      <c r="F276" s="1340"/>
      <c r="G276" s="1340"/>
      <c r="H276" s="1340"/>
      <c r="I276" s="1340"/>
      <c r="J276" s="1340"/>
      <c r="K276" s="1340"/>
      <c r="L276" s="1340"/>
      <c r="M276" s="1340"/>
      <c r="N276" s="1340"/>
      <c r="O276" s="1340"/>
      <c r="P276" s="1341"/>
      <c r="Q276" s="472"/>
      <c r="R276" s="472"/>
      <c r="S276" s="472"/>
      <c r="T276" s="472"/>
      <c r="U276" s="472"/>
      <c r="V276" s="472"/>
      <c r="W276" s="472"/>
      <c r="X276" s="472"/>
      <c r="Y276" s="472"/>
      <c r="Z276" s="472"/>
      <c r="AA276" s="472"/>
      <c r="AB276" s="474"/>
      <c r="AC276" s="474"/>
      <c r="AD276" s="474"/>
      <c r="AE276" s="474"/>
      <c r="AF276" s="474"/>
      <c r="AG276" s="474"/>
      <c r="AH276" s="474"/>
      <c r="AI276" s="474"/>
      <c r="AJ276" s="474"/>
      <c r="AK276" s="474"/>
      <c r="AL276" s="474"/>
      <c r="AM276" s="474"/>
      <c r="AN276" s="499"/>
      <c r="AO276" s="499"/>
      <c r="AP276" s="499"/>
      <c r="AQ276" s="509" t="s">
        <v>893</v>
      </c>
      <c r="AR276" s="474"/>
      <c r="AS276" s="474"/>
      <c r="AT276" s="474"/>
      <c r="AU276" s="540"/>
      <c r="AV276" s="499"/>
      <c r="AW276" s="474"/>
      <c r="AX276" s="499"/>
      <c r="AY276" s="509"/>
      <c r="AZ276" s="474"/>
      <c r="BA276" s="474"/>
      <c r="BB276" s="499"/>
      <c r="BC276" s="509"/>
      <c r="BD276" s="499"/>
      <c r="BE276" s="499"/>
      <c r="BF276" s="509"/>
      <c r="BG276" s="474"/>
      <c r="BH276" s="474"/>
      <c r="BI276" s="474"/>
      <c r="BJ276" s="474"/>
      <c r="BK276" s="474"/>
      <c r="BL276" s="474"/>
      <c r="BM276" s="474"/>
      <c r="BN276" s="474"/>
      <c r="BO276" s="474"/>
    </row>
    <row r="277" spans="1:67" s="487" customFormat="1" ht="33.75" x14ac:dyDescent="0.25">
      <c r="A277" s="507"/>
      <c r="B277" s="508" t="s">
        <v>819</v>
      </c>
      <c r="C277" s="1340" t="s">
        <v>820</v>
      </c>
      <c r="D277" s="1340"/>
      <c r="E277" s="1340"/>
      <c r="F277" s="1340"/>
      <c r="G277" s="1340"/>
      <c r="H277" s="1340"/>
      <c r="I277" s="1340"/>
      <c r="J277" s="1340"/>
      <c r="K277" s="1340"/>
      <c r="L277" s="1340"/>
      <c r="M277" s="1340"/>
      <c r="N277" s="1340"/>
      <c r="O277" s="1340"/>
      <c r="P277" s="1341"/>
      <c r="Q277" s="472"/>
      <c r="R277" s="472"/>
      <c r="S277" s="472"/>
      <c r="T277" s="472"/>
      <c r="U277" s="472"/>
      <c r="V277" s="472"/>
      <c r="W277" s="472"/>
      <c r="X277" s="472"/>
      <c r="Y277" s="472"/>
      <c r="Z277" s="472"/>
      <c r="AA277" s="472"/>
      <c r="AB277" s="474"/>
      <c r="AC277" s="474"/>
      <c r="AD277" s="474"/>
      <c r="AE277" s="474"/>
      <c r="AF277" s="474"/>
      <c r="AG277" s="474"/>
      <c r="AH277" s="474"/>
      <c r="AI277" s="474"/>
      <c r="AJ277" s="474"/>
      <c r="AK277" s="474"/>
      <c r="AL277" s="474"/>
      <c r="AM277" s="474"/>
      <c r="AN277" s="499"/>
      <c r="AO277" s="499"/>
      <c r="AP277" s="499"/>
      <c r="AQ277" s="509" t="s">
        <v>820</v>
      </c>
      <c r="AR277" s="474"/>
      <c r="AS277" s="474"/>
      <c r="AT277" s="474"/>
      <c r="AU277" s="540"/>
      <c r="AV277" s="499"/>
      <c r="AW277" s="474"/>
      <c r="AX277" s="499"/>
      <c r="AY277" s="509"/>
      <c r="AZ277" s="474"/>
      <c r="BA277" s="474"/>
      <c r="BB277" s="499"/>
      <c r="BC277" s="509"/>
      <c r="BD277" s="499"/>
      <c r="BE277" s="499"/>
      <c r="BF277" s="509"/>
      <c r="BG277" s="474"/>
      <c r="BH277" s="474"/>
      <c r="BI277" s="474"/>
      <c r="BJ277" s="474"/>
      <c r="BK277" s="474"/>
      <c r="BL277" s="474"/>
      <c r="BM277" s="474"/>
      <c r="BN277" s="474"/>
      <c r="BO277" s="474"/>
    </row>
    <row r="278" spans="1:67" s="487" customFormat="1" ht="15" x14ac:dyDescent="0.25">
      <c r="A278" s="510"/>
      <c r="B278" s="511" t="s">
        <v>190</v>
      </c>
      <c r="C278" s="1328" t="s">
        <v>821</v>
      </c>
      <c r="D278" s="1328"/>
      <c r="E278" s="1328"/>
      <c r="F278" s="1328"/>
      <c r="G278" s="1328"/>
      <c r="H278" s="512" t="s">
        <v>822</v>
      </c>
      <c r="I278" s="513"/>
      <c r="J278" s="513"/>
      <c r="K278" s="546">
        <v>1008.798975</v>
      </c>
      <c r="L278" s="515"/>
      <c r="M278" s="513"/>
      <c r="N278" s="515"/>
      <c r="O278" s="513"/>
      <c r="P278" s="516">
        <v>261601.75</v>
      </c>
      <c r="Q278" s="472"/>
      <c r="R278" s="472"/>
      <c r="S278" s="472"/>
      <c r="T278" s="472"/>
      <c r="U278" s="472"/>
      <c r="V278" s="472"/>
      <c r="W278" s="472"/>
      <c r="X278" s="472"/>
      <c r="Y278" s="472"/>
      <c r="Z278" s="472"/>
      <c r="AA278" s="472"/>
      <c r="AB278" s="474"/>
      <c r="AC278" s="474"/>
      <c r="AD278" s="474"/>
      <c r="AE278" s="474"/>
      <c r="AF278" s="474"/>
      <c r="AG278" s="474"/>
      <c r="AH278" s="474"/>
      <c r="AI278" s="474"/>
      <c r="AJ278" s="474"/>
      <c r="AK278" s="474"/>
      <c r="AL278" s="474"/>
      <c r="AM278" s="474"/>
      <c r="AN278" s="499"/>
      <c r="AO278" s="499"/>
      <c r="AP278" s="499"/>
      <c r="AQ278" s="509"/>
      <c r="AR278" s="474" t="s">
        <v>821</v>
      </c>
      <c r="AS278" s="474"/>
      <c r="AT278" s="474"/>
      <c r="AU278" s="540"/>
      <c r="AV278" s="499"/>
      <c r="AW278" s="474"/>
      <c r="AX278" s="499"/>
      <c r="AY278" s="509"/>
      <c r="AZ278" s="474"/>
      <c r="BA278" s="474"/>
      <c r="BB278" s="499"/>
      <c r="BC278" s="509"/>
      <c r="BD278" s="499"/>
      <c r="BE278" s="499"/>
      <c r="BF278" s="509"/>
      <c r="BG278" s="474"/>
      <c r="BH278" s="474"/>
      <c r="BI278" s="474"/>
      <c r="BJ278" s="474"/>
      <c r="BK278" s="474"/>
      <c r="BL278" s="474"/>
      <c r="BM278" s="474"/>
      <c r="BN278" s="474"/>
      <c r="BO278" s="474"/>
    </row>
    <row r="279" spans="1:67" s="487" customFormat="1" ht="22.5" x14ac:dyDescent="0.25">
      <c r="A279" s="517"/>
      <c r="B279" s="511" t="s">
        <v>823</v>
      </c>
      <c r="C279" s="1328" t="s">
        <v>824</v>
      </c>
      <c r="D279" s="1328"/>
      <c r="E279" s="1328"/>
      <c r="F279" s="1328"/>
      <c r="G279" s="1328"/>
      <c r="H279" s="512" t="s">
        <v>822</v>
      </c>
      <c r="I279" s="518">
        <v>35.9</v>
      </c>
      <c r="J279" s="513" t="s">
        <v>894</v>
      </c>
      <c r="K279" s="546">
        <v>1008.798975</v>
      </c>
      <c r="L279" s="519"/>
      <c r="M279" s="582"/>
      <c r="N279" s="520">
        <v>259.32</v>
      </c>
      <c r="O279" s="513"/>
      <c r="P279" s="516">
        <v>261601.75</v>
      </c>
      <c r="Q279" s="521"/>
      <c r="R279" s="521"/>
      <c r="S279" s="472"/>
      <c r="T279" s="472"/>
      <c r="U279" s="472"/>
      <c r="V279" s="472"/>
      <c r="W279" s="472"/>
      <c r="X279" s="472"/>
      <c r="Y279" s="472"/>
      <c r="Z279" s="472"/>
      <c r="AA279" s="472"/>
      <c r="AB279" s="474"/>
      <c r="AC279" s="474"/>
      <c r="AD279" s="474"/>
      <c r="AE279" s="474"/>
      <c r="AF279" s="474"/>
      <c r="AG279" s="474"/>
      <c r="AH279" s="474"/>
      <c r="AI279" s="474"/>
      <c r="AJ279" s="474"/>
      <c r="AK279" s="474"/>
      <c r="AL279" s="474"/>
      <c r="AM279" s="474"/>
      <c r="AN279" s="499"/>
      <c r="AO279" s="499"/>
      <c r="AP279" s="499"/>
      <c r="AQ279" s="509"/>
      <c r="AR279" s="474"/>
      <c r="AS279" s="474" t="s">
        <v>824</v>
      </c>
      <c r="AT279" s="474"/>
      <c r="AU279" s="540"/>
      <c r="AV279" s="499"/>
      <c r="AW279" s="474"/>
      <c r="AX279" s="499"/>
      <c r="AY279" s="509"/>
      <c r="AZ279" s="474"/>
      <c r="BA279" s="474"/>
      <c r="BB279" s="499"/>
      <c r="BC279" s="509"/>
      <c r="BD279" s="499"/>
      <c r="BE279" s="499"/>
      <c r="BF279" s="509"/>
      <c r="BG279" s="474"/>
      <c r="BH279" s="474"/>
      <c r="BI279" s="474"/>
      <c r="BJ279" s="474"/>
      <c r="BK279" s="474"/>
      <c r="BL279" s="474"/>
      <c r="BM279" s="474"/>
      <c r="BN279" s="474"/>
      <c r="BO279" s="474"/>
    </row>
    <row r="280" spans="1:67" s="487" customFormat="1" ht="15" x14ac:dyDescent="0.25">
      <c r="A280" s="510"/>
      <c r="B280" s="511" t="s">
        <v>651</v>
      </c>
      <c r="C280" s="1328" t="s">
        <v>712</v>
      </c>
      <c r="D280" s="1328"/>
      <c r="E280" s="1328"/>
      <c r="F280" s="1328"/>
      <c r="G280" s="1328"/>
      <c r="H280" s="512"/>
      <c r="I280" s="513"/>
      <c r="J280" s="513"/>
      <c r="K280" s="513"/>
      <c r="L280" s="515"/>
      <c r="M280" s="513"/>
      <c r="N280" s="515"/>
      <c r="O280" s="513"/>
      <c r="P280" s="516">
        <v>191863.44</v>
      </c>
      <c r="Q280" s="472"/>
      <c r="R280" s="472"/>
      <c r="S280" s="472"/>
      <c r="T280" s="472"/>
      <c r="U280" s="472"/>
      <c r="V280" s="472"/>
      <c r="W280" s="472"/>
      <c r="X280" s="472"/>
      <c r="Y280" s="472"/>
      <c r="Z280" s="472"/>
      <c r="AA280" s="472"/>
      <c r="AB280" s="474"/>
      <c r="AC280" s="474"/>
      <c r="AD280" s="474"/>
      <c r="AE280" s="474"/>
      <c r="AF280" s="474"/>
      <c r="AG280" s="474"/>
      <c r="AH280" s="474"/>
      <c r="AI280" s="474"/>
      <c r="AJ280" s="474"/>
      <c r="AK280" s="474"/>
      <c r="AL280" s="474"/>
      <c r="AM280" s="474"/>
      <c r="AN280" s="499"/>
      <c r="AO280" s="499"/>
      <c r="AP280" s="499"/>
      <c r="AQ280" s="509"/>
      <c r="AR280" s="474" t="s">
        <v>712</v>
      </c>
      <c r="AS280" s="474"/>
      <c r="AT280" s="474"/>
      <c r="AU280" s="540"/>
      <c r="AV280" s="499"/>
      <c r="AW280" s="474"/>
      <c r="AX280" s="499"/>
      <c r="AY280" s="509"/>
      <c r="AZ280" s="474"/>
      <c r="BA280" s="474"/>
      <c r="BB280" s="499"/>
      <c r="BC280" s="509"/>
      <c r="BD280" s="499"/>
      <c r="BE280" s="499"/>
      <c r="BF280" s="509"/>
      <c r="BG280" s="474"/>
      <c r="BH280" s="474"/>
      <c r="BI280" s="474"/>
      <c r="BJ280" s="474"/>
      <c r="BK280" s="474"/>
      <c r="BL280" s="474"/>
      <c r="BM280" s="474"/>
      <c r="BN280" s="474"/>
      <c r="BO280" s="474"/>
    </row>
    <row r="281" spans="1:67" s="487" customFormat="1" ht="15" x14ac:dyDescent="0.25">
      <c r="A281" s="510"/>
      <c r="B281" s="511"/>
      <c r="C281" s="1328" t="s">
        <v>826</v>
      </c>
      <c r="D281" s="1328"/>
      <c r="E281" s="1328"/>
      <c r="F281" s="1328"/>
      <c r="G281" s="1328"/>
      <c r="H281" s="512" t="s">
        <v>822</v>
      </c>
      <c r="I281" s="513"/>
      <c r="J281" s="513"/>
      <c r="K281" s="546">
        <v>135.00337500000001</v>
      </c>
      <c r="L281" s="515"/>
      <c r="M281" s="513"/>
      <c r="N281" s="515"/>
      <c r="O281" s="513"/>
      <c r="P281" s="516">
        <v>48689.53</v>
      </c>
      <c r="Q281" s="472"/>
      <c r="R281" s="472"/>
      <c r="S281" s="472"/>
      <c r="T281" s="472"/>
      <c r="U281" s="472"/>
      <c r="V281" s="472"/>
      <c r="W281" s="472"/>
      <c r="X281" s="472"/>
      <c r="Y281" s="472"/>
      <c r="Z281" s="472"/>
      <c r="AA281" s="472"/>
      <c r="AB281" s="474"/>
      <c r="AC281" s="474"/>
      <c r="AD281" s="474"/>
      <c r="AE281" s="474"/>
      <c r="AF281" s="474"/>
      <c r="AG281" s="474"/>
      <c r="AH281" s="474"/>
      <c r="AI281" s="474"/>
      <c r="AJ281" s="474"/>
      <c r="AK281" s="474"/>
      <c r="AL281" s="474"/>
      <c r="AM281" s="474"/>
      <c r="AN281" s="499"/>
      <c r="AO281" s="499"/>
      <c r="AP281" s="499"/>
      <c r="AQ281" s="509"/>
      <c r="AR281" s="474" t="s">
        <v>826</v>
      </c>
      <c r="AS281" s="474"/>
      <c r="AT281" s="474"/>
      <c r="AU281" s="540"/>
      <c r="AV281" s="499"/>
      <c r="AW281" s="474"/>
      <c r="AX281" s="499"/>
      <c r="AY281" s="509"/>
      <c r="AZ281" s="474"/>
      <c r="BA281" s="474"/>
      <c r="BB281" s="499"/>
      <c r="BC281" s="509"/>
      <c r="BD281" s="499"/>
      <c r="BE281" s="499"/>
      <c r="BF281" s="509"/>
      <c r="BG281" s="474"/>
      <c r="BH281" s="474"/>
      <c r="BI281" s="474"/>
      <c r="BJ281" s="474"/>
      <c r="BK281" s="474"/>
      <c r="BL281" s="474"/>
      <c r="BM281" s="474"/>
      <c r="BN281" s="474"/>
      <c r="BO281" s="474"/>
    </row>
    <row r="282" spans="1:67" s="487" customFormat="1" ht="22.5" x14ac:dyDescent="0.25">
      <c r="A282" s="517"/>
      <c r="B282" s="511" t="s">
        <v>827</v>
      </c>
      <c r="C282" s="1328" t="s">
        <v>828</v>
      </c>
      <c r="D282" s="1328"/>
      <c r="E282" s="1328"/>
      <c r="F282" s="1328"/>
      <c r="G282" s="1328"/>
      <c r="H282" s="512" t="s">
        <v>829</v>
      </c>
      <c r="I282" s="518">
        <v>0.1</v>
      </c>
      <c r="J282" s="513" t="s">
        <v>895</v>
      </c>
      <c r="K282" s="546">
        <v>3.0543749999999998</v>
      </c>
      <c r="L282" s="523">
        <v>1803.79</v>
      </c>
      <c r="M282" s="524">
        <v>1.1399999999999999</v>
      </c>
      <c r="N282" s="520">
        <v>2056.3200000000002</v>
      </c>
      <c r="O282" s="513"/>
      <c r="P282" s="516">
        <v>6280.77</v>
      </c>
      <c r="Q282" s="521"/>
      <c r="R282" s="521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4"/>
      <c r="AC282" s="474"/>
      <c r="AD282" s="474"/>
      <c r="AE282" s="474"/>
      <c r="AF282" s="474"/>
      <c r="AG282" s="474"/>
      <c r="AH282" s="474"/>
      <c r="AI282" s="474"/>
      <c r="AJ282" s="474"/>
      <c r="AK282" s="474"/>
      <c r="AL282" s="474"/>
      <c r="AM282" s="474"/>
      <c r="AN282" s="499"/>
      <c r="AO282" s="499"/>
      <c r="AP282" s="499"/>
      <c r="AQ282" s="509"/>
      <c r="AR282" s="474"/>
      <c r="AS282" s="474" t="s">
        <v>828</v>
      </c>
      <c r="AT282" s="474"/>
      <c r="AU282" s="540"/>
      <c r="AV282" s="499"/>
      <c r="AW282" s="474"/>
      <c r="AX282" s="499"/>
      <c r="AY282" s="509"/>
      <c r="AZ282" s="474"/>
      <c r="BA282" s="474"/>
      <c r="BB282" s="499"/>
      <c r="BC282" s="509"/>
      <c r="BD282" s="499"/>
      <c r="BE282" s="499"/>
      <c r="BF282" s="509"/>
      <c r="BG282" s="474"/>
      <c r="BH282" s="474"/>
      <c r="BI282" s="474"/>
      <c r="BJ282" s="474"/>
      <c r="BK282" s="474"/>
      <c r="BL282" s="474"/>
      <c r="BM282" s="474"/>
      <c r="BN282" s="474"/>
      <c r="BO282" s="474"/>
    </row>
    <row r="283" spans="1:67" s="487" customFormat="1" ht="22.5" x14ac:dyDescent="0.25">
      <c r="A283" s="525"/>
      <c r="B283" s="511" t="s">
        <v>830</v>
      </c>
      <c r="C283" s="1328" t="s">
        <v>831</v>
      </c>
      <c r="D283" s="1328"/>
      <c r="E283" s="1328"/>
      <c r="F283" s="1328"/>
      <c r="G283" s="1328"/>
      <c r="H283" s="512" t="s">
        <v>822</v>
      </c>
      <c r="I283" s="518">
        <v>0.1</v>
      </c>
      <c r="J283" s="513" t="s">
        <v>895</v>
      </c>
      <c r="K283" s="546">
        <v>3.0543749999999998</v>
      </c>
      <c r="L283" s="515"/>
      <c r="M283" s="513"/>
      <c r="N283" s="526">
        <v>364.66</v>
      </c>
      <c r="O283" s="513"/>
      <c r="P283" s="516">
        <v>1113.81</v>
      </c>
      <c r="Q283" s="472"/>
      <c r="R283" s="472"/>
      <c r="S283" s="472"/>
      <c r="T283" s="472"/>
      <c r="U283" s="472"/>
      <c r="V283" s="472"/>
      <c r="W283" s="472"/>
      <c r="X283" s="472"/>
      <c r="Y283" s="472"/>
      <c r="Z283" s="472"/>
      <c r="AA283" s="472"/>
      <c r="AB283" s="474"/>
      <c r="AC283" s="474"/>
      <c r="AD283" s="474"/>
      <c r="AE283" s="474"/>
      <c r="AF283" s="474"/>
      <c r="AG283" s="474"/>
      <c r="AH283" s="474"/>
      <c r="AI283" s="474"/>
      <c r="AJ283" s="474"/>
      <c r="AK283" s="474"/>
      <c r="AL283" s="474"/>
      <c r="AM283" s="474"/>
      <c r="AN283" s="499"/>
      <c r="AO283" s="499"/>
      <c r="AP283" s="499"/>
      <c r="AQ283" s="509"/>
      <c r="AR283" s="474"/>
      <c r="AS283" s="474"/>
      <c r="AT283" s="474" t="s">
        <v>831</v>
      </c>
      <c r="AU283" s="540"/>
      <c r="AV283" s="499"/>
      <c r="AW283" s="474"/>
      <c r="AX283" s="499"/>
      <c r="AY283" s="509"/>
      <c r="AZ283" s="474"/>
      <c r="BA283" s="474"/>
      <c r="BB283" s="499"/>
      <c r="BC283" s="509"/>
      <c r="BD283" s="499"/>
      <c r="BE283" s="499"/>
      <c r="BF283" s="509"/>
      <c r="BG283" s="474"/>
      <c r="BH283" s="474"/>
      <c r="BI283" s="474"/>
      <c r="BJ283" s="474"/>
      <c r="BK283" s="474"/>
      <c r="BL283" s="474"/>
      <c r="BM283" s="474"/>
      <c r="BN283" s="474"/>
      <c r="BO283" s="474"/>
    </row>
    <row r="284" spans="1:67" s="487" customFormat="1" ht="22.5" x14ac:dyDescent="0.25">
      <c r="A284" s="517"/>
      <c r="B284" s="511" t="s">
        <v>832</v>
      </c>
      <c r="C284" s="1328" t="s">
        <v>833</v>
      </c>
      <c r="D284" s="1328"/>
      <c r="E284" s="1328"/>
      <c r="F284" s="1328"/>
      <c r="G284" s="1328"/>
      <c r="H284" s="512" t="s">
        <v>829</v>
      </c>
      <c r="I284" s="527">
        <v>4.13</v>
      </c>
      <c r="J284" s="513" t="s">
        <v>895</v>
      </c>
      <c r="K284" s="561">
        <v>126.14568749999999</v>
      </c>
      <c r="L284" s="519"/>
      <c r="M284" s="582"/>
      <c r="N284" s="520">
        <v>1374.22</v>
      </c>
      <c r="O284" s="513"/>
      <c r="P284" s="516">
        <v>173351.93</v>
      </c>
      <c r="Q284" s="521"/>
      <c r="R284" s="521"/>
      <c r="S284" s="472"/>
      <c r="T284" s="472"/>
      <c r="U284" s="472"/>
      <c r="V284" s="472"/>
      <c r="W284" s="472"/>
      <c r="X284" s="472"/>
      <c r="Y284" s="472"/>
      <c r="Z284" s="472"/>
      <c r="AA284" s="472"/>
      <c r="AB284" s="474"/>
      <c r="AC284" s="474"/>
      <c r="AD284" s="474"/>
      <c r="AE284" s="474"/>
      <c r="AF284" s="474"/>
      <c r="AG284" s="474"/>
      <c r="AH284" s="474"/>
      <c r="AI284" s="474"/>
      <c r="AJ284" s="474"/>
      <c r="AK284" s="474"/>
      <c r="AL284" s="474"/>
      <c r="AM284" s="474"/>
      <c r="AN284" s="499"/>
      <c r="AO284" s="499"/>
      <c r="AP284" s="499"/>
      <c r="AQ284" s="509"/>
      <c r="AR284" s="474"/>
      <c r="AS284" s="474" t="s">
        <v>833</v>
      </c>
      <c r="AT284" s="474"/>
      <c r="AU284" s="540"/>
      <c r="AV284" s="499"/>
      <c r="AW284" s="474"/>
      <c r="AX284" s="499"/>
      <c r="AY284" s="509"/>
      <c r="AZ284" s="474"/>
      <c r="BA284" s="474"/>
      <c r="BB284" s="499"/>
      <c r="BC284" s="509"/>
      <c r="BD284" s="499"/>
      <c r="BE284" s="499"/>
      <c r="BF284" s="509"/>
      <c r="BG284" s="474"/>
      <c r="BH284" s="474"/>
      <c r="BI284" s="474"/>
      <c r="BJ284" s="474"/>
      <c r="BK284" s="474"/>
      <c r="BL284" s="474"/>
      <c r="BM284" s="474"/>
      <c r="BN284" s="474"/>
      <c r="BO284" s="474"/>
    </row>
    <row r="285" spans="1:67" s="487" customFormat="1" ht="22.5" x14ac:dyDescent="0.25">
      <c r="A285" s="525"/>
      <c r="B285" s="511" t="s">
        <v>830</v>
      </c>
      <c r="C285" s="1328" t="s">
        <v>831</v>
      </c>
      <c r="D285" s="1328"/>
      <c r="E285" s="1328"/>
      <c r="F285" s="1328"/>
      <c r="G285" s="1328"/>
      <c r="H285" s="512" t="s">
        <v>822</v>
      </c>
      <c r="I285" s="527">
        <v>4.13</v>
      </c>
      <c r="J285" s="513" t="s">
        <v>895</v>
      </c>
      <c r="K285" s="561">
        <v>126.14568749999999</v>
      </c>
      <c r="L285" s="515"/>
      <c r="M285" s="513"/>
      <c r="N285" s="526">
        <v>364.66</v>
      </c>
      <c r="O285" s="513"/>
      <c r="P285" s="516">
        <v>46000.29</v>
      </c>
      <c r="Q285" s="472"/>
      <c r="R285" s="472"/>
      <c r="S285" s="472"/>
      <c r="T285" s="472"/>
      <c r="U285" s="472"/>
      <c r="V285" s="472"/>
      <c r="W285" s="472"/>
      <c r="X285" s="472"/>
      <c r="Y285" s="472"/>
      <c r="Z285" s="472"/>
      <c r="AA285" s="472"/>
      <c r="AB285" s="474"/>
      <c r="AC285" s="474"/>
      <c r="AD285" s="474"/>
      <c r="AE285" s="474"/>
      <c r="AF285" s="474"/>
      <c r="AG285" s="474"/>
      <c r="AH285" s="474"/>
      <c r="AI285" s="474"/>
      <c r="AJ285" s="474"/>
      <c r="AK285" s="474"/>
      <c r="AL285" s="474"/>
      <c r="AM285" s="474"/>
      <c r="AN285" s="499"/>
      <c r="AO285" s="499"/>
      <c r="AP285" s="499"/>
      <c r="AQ285" s="509"/>
      <c r="AR285" s="474"/>
      <c r="AS285" s="474"/>
      <c r="AT285" s="474" t="s">
        <v>831</v>
      </c>
      <c r="AU285" s="540"/>
      <c r="AV285" s="499"/>
      <c r="AW285" s="474"/>
      <c r="AX285" s="499"/>
      <c r="AY285" s="509"/>
      <c r="AZ285" s="474"/>
      <c r="BA285" s="474"/>
      <c r="BB285" s="499"/>
      <c r="BC285" s="509"/>
      <c r="BD285" s="499"/>
      <c r="BE285" s="499"/>
      <c r="BF285" s="509"/>
      <c r="BG285" s="474"/>
      <c r="BH285" s="474"/>
      <c r="BI285" s="474"/>
      <c r="BJ285" s="474"/>
      <c r="BK285" s="474"/>
      <c r="BL285" s="474"/>
      <c r="BM285" s="474"/>
      <c r="BN285" s="474"/>
      <c r="BO285" s="474"/>
    </row>
    <row r="286" spans="1:67" s="487" customFormat="1" ht="22.5" x14ac:dyDescent="0.25">
      <c r="A286" s="517"/>
      <c r="B286" s="511" t="s">
        <v>834</v>
      </c>
      <c r="C286" s="1328" t="s">
        <v>835</v>
      </c>
      <c r="D286" s="1328"/>
      <c r="E286" s="1328"/>
      <c r="F286" s="1328"/>
      <c r="G286" s="1328"/>
      <c r="H286" s="512" t="s">
        <v>829</v>
      </c>
      <c r="I286" s="527">
        <v>3.17</v>
      </c>
      <c r="J286" s="513" t="s">
        <v>895</v>
      </c>
      <c r="K286" s="561">
        <v>96.823687500000005</v>
      </c>
      <c r="L286" s="528">
        <v>1.75</v>
      </c>
      <c r="M286" s="524">
        <v>1.26</v>
      </c>
      <c r="N286" s="520">
        <v>2.21</v>
      </c>
      <c r="O286" s="513"/>
      <c r="P286" s="516">
        <v>213.98</v>
      </c>
      <c r="Q286" s="521"/>
      <c r="R286" s="521"/>
      <c r="S286" s="472"/>
      <c r="T286" s="472"/>
      <c r="U286" s="472"/>
      <c r="V286" s="472"/>
      <c r="W286" s="472"/>
      <c r="X286" s="472"/>
      <c r="Y286" s="472"/>
      <c r="Z286" s="472"/>
      <c r="AA286" s="472"/>
      <c r="AB286" s="474"/>
      <c r="AC286" s="474"/>
      <c r="AD286" s="474"/>
      <c r="AE286" s="474"/>
      <c r="AF286" s="474"/>
      <c r="AG286" s="474"/>
      <c r="AH286" s="474"/>
      <c r="AI286" s="474"/>
      <c r="AJ286" s="474"/>
      <c r="AK286" s="474"/>
      <c r="AL286" s="474"/>
      <c r="AM286" s="474"/>
      <c r="AN286" s="499"/>
      <c r="AO286" s="499"/>
      <c r="AP286" s="499"/>
      <c r="AQ286" s="509"/>
      <c r="AR286" s="474"/>
      <c r="AS286" s="474" t="s">
        <v>835</v>
      </c>
      <c r="AT286" s="474"/>
      <c r="AU286" s="540"/>
      <c r="AV286" s="499"/>
      <c r="AW286" s="474"/>
      <c r="AX286" s="499"/>
      <c r="AY286" s="509"/>
      <c r="AZ286" s="474"/>
      <c r="BA286" s="474"/>
      <c r="BB286" s="499"/>
      <c r="BC286" s="509"/>
      <c r="BD286" s="499"/>
      <c r="BE286" s="499"/>
      <c r="BF286" s="509"/>
      <c r="BG286" s="474"/>
      <c r="BH286" s="474"/>
      <c r="BI286" s="474"/>
      <c r="BJ286" s="474"/>
      <c r="BK286" s="474"/>
      <c r="BL286" s="474"/>
      <c r="BM286" s="474"/>
      <c r="BN286" s="474"/>
      <c r="BO286" s="474"/>
    </row>
    <row r="287" spans="1:67" s="487" customFormat="1" ht="22.5" x14ac:dyDescent="0.25">
      <c r="A287" s="517"/>
      <c r="B287" s="511" t="s">
        <v>836</v>
      </c>
      <c r="C287" s="1328" t="s">
        <v>837</v>
      </c>
      <c r="D287" s="1328"/>
      <c r="E287" s="1328"/>
      <c r="F287" s="1328"/>
      <c r="G287" s="1328"/>
      <c r="H287" s="512" t="s">
        <v>829</v>
      </c>
      <c r="I287" s="527">
        <v>0.19</v>
      </c>
      <c r="J287" s="513" t="s">
        <v>895</v>
      </c>
      <c r="K287" s="561">
        <v>5.8033124999999997</v>
      </c>
      <c r="L287" s="519"/>
      <c r="M287" s="582"/>
      <c r="N287" s="520">
        <v>535.19000000000005</v>
      </c>
      <c r="O287" s="513"/>
      <c r="P287" s="516">
        <v>3105.87</v>
      </c>
      <c r="Q287" s="521"/>
      <c r="R287" s="521"/>
      <c r="S287" s="472"/>
      <c r="T287" s="472"/>
      <c r="U287" s="472"/>
      <c r="V287" s="472"/>
      <c r="W287" s="472"/>
      <c r="X287" s="472"/>
      <c r="Y287" s="472"/>
      <c r="Z287" s="472"/>
      <c r="AA287" s="472"/>
      <c r="AB287" s="474"/>
      <c r="AC287" s="474"/>
      <c r="AD287" s="474"/>
      <c r="AE287" s="474"/>
      <c r="AF287" s="474"/>
      <c r="AG287" s="474"/>
      <c r="AH287" s="474"/>
      <c r="AI287" s="474"/>
      <c r="AJ287" s="474"/>
      <c r="AK287" s="474"/>
      <c r="AL287" s="474"/>
      <c r="AM287" s="474"/>
      <c r="AN287" s="499"/>
      <c r="AO287" s="499"/>
      <c r="AP287" s="499"/>
      <c r="AQ287" s="509"/>
      <c r="AR287" s="474"/>
      <c r="AS287" s="474" t="s">
        <v>837</v>
      </c>
      <c r="AT287" s="474"/>
      <c r="AU287" s="540"/>
      <c r="AV287" s="499"/>
      <c r="AW287" s="474"/>
      <c r="AX287" s="499"/>
      <c r="AY287" s="509"/>
      <c r="AZ287" s="474"/>
      <c r="BA287" s="474"/>
      <c r="BB287" s="499"/>
      <c r="BC287" s="509"/>
      <c r="BD287" s="499"/>
      <c r="BE287" s="499"/>
      <c r="BF287" s="509"/>
      <c r="BG287" s="474"/>
      <c r="BH287" s="474"/>
      <c r="BI287" s="474"/>
      <c r="BJ287" s="474"/>
      <c r="BK287" s="474"/>
      <c r="BL287" s="474"/>
      <c r="BM287" s="474"/>
      <c r="BN287" s="474"/>
      <c r="BO287" s="474"/>
    </row>
    <row r="288" spans="1:67" s="487" customFormat="1" ht="22.5" x14ac:dyDescent="0.25">
      <c r="A288" s="525"/>
      <c r="B288" s="511" t="s">
        <v>838</v>
      </c>
      <c r="C288" s="1328" t="s">
        <v>839</v>
      </c>
      <c r="D288" s="1328"/>
      <c r="E288" s="1328"/>
      <c r="F288" s="1328"/>
      <c r="G288" s="1328"/>
      <c r="H288" s="512" t="s">
        <v>822</v>
      </c>
      <c r="I288" s="527">
        <v>0.19</v>
      </c>
      <c r="J288" s="513" t="s">
        <v>895</v>
      </c>
      <c r="K288" s="561">
        <v>5.8033124999999997</v>
      </c>
      <c r="L288" s="515"/>
      <c r="M288" s="513"/>
      <c r="N288" s="526">
        <v>271.47000000000003</v>
      </c>
      <c r="O288" s="513"/>
      <c r="P288" s="516">
        <v>1575.43</v>
      </c>
      <c r="Q288" s="472"/>
      <c r="R288" s="472"/>
      <c r="S288" s="472"/>
      <c r="T288" s="472"/>
      <c r="U288" s="472"/>
      <c r="V288" s="472"/>
      <c r="W288" s="472"/>
      <c r="X288" s="472"/>
      <c r="Y288" s="472"/>
      <c r="Z288" s="472"/>
      <c r="AA288" s="472"/>
      <c r="AB288" s="474"/>
      <c r="AC288" s="474"/>
      <c r="AD288" s="474"/>
      <c r="AE288" s="474"/>
      <c r="AF288" s="474"/>
      <c r="AG288" s="474"/>
      <c r="AH288" s="474"/>
      <c r="AI288" s="474"/>
      <c r="AJ288" s="474"/>
      <c r="AK288" s="474"/>
      <c r="AL288" s="474"/>
      <c r="AM288" s="474"/>
      <c r="AN288" s="499"/>
      <c r="AO288" s="499"/>
      <c r="AP288" s="499"/>
      <c r="AQ288" s="509"/>
      <c r="AR288" s="474"/>
      <c r="AS288" s="474"/>
      <c r="AT288" s="474" t="s">
        <v>839</v>
      </c>
      <c r="AU288" s="540"/>
      <c r="AV288" s="499"/>
      <c r="AW288" s="474"/>
      <c r="AX288" s="499"/>
      <c r="AY288" s="509"/>
      <c r="AZ288" s="474"/>
      <c r="BA288" s="474"/>
      <c r="BB288" s="499"/>
      <c r="BC288" s="509"/>
      <c r="BD288" s="499"/>
      <c r="BE288" s="499"/>
      <c r="BF288" s="509"/>
      <c r="BG288" s="474"/>
      <c r="BH288" s="474"/>
      <c r="BI288" s="474"/>
      <c r="BJ288" s="474"/>
      <c r="BK288" s="474"/>
      <c r="BL288" s="474"/>
      <c r="BM288" s="474"/>
      <c r="BN288" s="474"/>
      <c r="BO288" s="474"/>
    </row>
    <row r="289" spans="1:67" s="487" customFormat="1" ht="22.5" x14ac:dyDescent="0.25">
      <c r="A289" s="517"/>
      <c r="B289" s="511" t="s">
        <v>840</v>
      </c>
      <c r="C289" s="1328" t="s">
        <v>841</v>
      </c>
      <c r="D289" s="1328"/>
      <c r="E289" s="1328"/>
      <c r="F289" s="1328"/>
      <c r="G289" s="1328"/>
      <c r="H289" s="512" t="s">
        <v>829</v>
      </c>
      <c r="I289" s="527">
        <v>1.63</v>
      </c>
      <c r="J289" s="513" t="s">
        <v>895</v>
      </c>
      <c r="K289" s="561">
        <v>49.786312500000001</v>
      </c>
      <c r="L289" s="528">
        <v>4.3499999999999996</v>
      </c>
      <c r="M289" s="524">
        <v>1.19</v>
      </c>
      <c r="N289" s="520">
        <v>5.18</v>
      </c>
      <c r="O289" s="513"/>
      <c r="P289" s="516">
        <v>257.89</v>
      </c>
      <c r="Q289" s="521"/>
      <c r="R289" s="521"/>
      <c r="S289" s="472"/>
      <c r="T289" s="472"/>
      <c r="U289" s="472"/>
      <c r="V289" s="472"/>
      <c r="W289" s="472"/>
      <c r="X289" s="472"/>
      <c r="Y289" s="472"/>
      <c r="Z289" s="472"/>
      <c r="AA289" s="472"/>
      <c r="AB289" s="474"/>
      <c r="AC289" s="474"/>
      <c r="AD289" s="474"/>
      <c r="AE289" s="474"/>
      <c r="AF289" s="474"/>
      <c r="AG289" s="474"/>
      <c r="AH289" s="474"/>
      <c r="AI289" s="474"/>
      <c r="AJ289" s="474"/>
      <c r="AK289" s="474"/>
      <c r="AL289" s="474"/>
      <c r="AM289" s="474"/>
      <c r="AN289" s="499"/>
      <c r="AO289" s="499"/>
      <c r="AP289" s="499"/>
      <c r="AQ289" s="509"/>
      <c r="AR289" s="474"/>
      <c r="AS289" s="474" t="s">
        <v>841</v>
      </c>
      <c r="AT289" s="474"/>
      <c r="AU289" s="540"/>
      <c r="AV289" s="499"/>
      <c r="AW289" s="474"/>
      <c r="AX289" s="499"/>
      <c r="AY289" s="509"/>
      <c r="AZ289" s="474"/>
      <c r="BA289" s="474"/>
      <c r="BB289" s="499"/>
      <c r="BC289" s="509"/>
      <c r="BD289" s="499"/>
      <c r="BE289" s="499"/>
      <c r="BF289" s="509"/>
      <c r="BG289" s="474"/>
      <c r="BH289" s="474"/>
      <c r="BI289" s="474"/>
      <c r="BJ289" s="474"/>
      <c r="BK289" s="474"/>
      <c r="BL289" s="474"/>
      <c r="BM289" s="474"/>
      <c r="BN289" s="474"/>
      <c r="BO289" s="474"/>
    </row>
    <row r="290" spans="1:67" s="487" customFormat="1" ht="23.25" x14ac:dyDescent="0.25">
      <c r="A290" s="517"/>
      <c r="B290" s="511" t="s">
        <v>842</v>
      </c>
      <c r="C290" s="1328" t="s">
        <v>843</v>
      </c>
      <c r="D290" s="1328"/>
      <c r="E290" s="1328"/>
      <c r="F290" s="1328"/>
      <c r="G290" s="1328"/>
      <c r="H290" s="512" t="s">
        <v>829</v>
      </c>
      <c r="I290" s="527">
        <v>6.16</v>
      </c>
      <c r="J290" s="513" t="s">
        <v>895</v>
      </c>
      <c r="K290" s="514">
        <v>188.14949999999999</v>
      </c>
      <c r="L290" s="528">
        <v>51.1</v>
      </c>
      <c r="M290" s="529">
        <v>0.9</v>
      </c>
      <c r="N290" s="520">
        <v>45.99</v>
      </c>
      <c r="O290" s="513"/>
      <c r="P290" s="516">
        <v>8653</v>
      </c>
      <c r="Q290" s="521"/>
      <c r="R290" s="521"/>
      <c r="S290" s="472"/>
      <c r="T290" s="472"/>
      <c r="U290" s="472"/>
      <c r="V290" s="472"/>
      <c r="W290" s="472"/>
      <c r="X290" s="472"/>
      <c r="Y290" s="472"/>
      <c r="Z290" s="472"/>
      <c r="AA290" s="472"/>
      <c r="AB290" s="474"/>
      <c r="AC290" s="474"/>
      <c r="AD290" s="474"/>
      <c r="AE290" s="474"/>
      <c r="AF290" s="474"/>
      <c r="AG290" s="474"/>
      <c r="AH290" s="474"/>
      <c r="AI290" s="474"/>
      <c r="AJ290" s="474"/>
      <c r="AK290" s="474"/>
      <c r="AL290" s="474"/>
      <c r="AM290" s="474"/>
      <c r="AN290" s="499"/>
      <c r="AO290" s="499"/>
      <c r="AP290" s="499"/>
      <c r="AQ290" s="509"/>
      <c r="AR290" s="474"/>
      <c r="AS290" s="474" t="s">
        <v>843</v>
      </c>
      <c r="AT290" s="474"/>
      <c r="AU290" s="540"/>
      <c r="AV290" s="499"/>
      <c r="AW290" s="474"/>
      <c r="AX290" s="499"/>
      <c r="AY290" s="509"/>
      <c r="AZ290" s="474"/>
      <c r="BA290" s="474"/>
      <c r="BB290" s="499"/>
      <c r="BC290" s="509"/>
      <c r="BD290" s="499"/>
      <c r="BE290" s="499"/>
      <c r="BF290" s="509"/>
      <c r="BG290" s="474"/>
      <c r="BH290" s="474"/>
      <c r="BI290" s="474"/>
      <c r="BJ290" s="474"/>
      <c r="BK290" s="474"/>
      <c r="BL290" s="474"/>
      <c r="BM290" s="474"/>
      <c r="BN290" s="474"/>
      <c r="BO290" s="474"/>
    </row>
    <row r="291" spans="1:67" s="487" customFormat="1" ht="15" x14ac:dyDescent="0.25">
      <c r="A291" s="510"/>
      <c r="B291" s="511" t="s">
        <v>232</v>
      </c>
      <c r="C291" s="1328" t="s">
        <v>844</v>
      </c>
      <c r="D291" s="1328"/>
      <c r="E291" s="1328"/>
      <c r="F291" s="1328"/>
      <c r="G291" s="1328"/>
      <c r="H291" s="512"/>
      <c r="I291" s="513"/>
      <c r="J291" s="513"/>
      <c r="K291" s="513"/>
      <c r="L291" s="515"/>
      <c r="M291" s="513"/>
      <c r="N291" s="515"/>
      <c r="O291" s="513"/>
      <c r="P291" s="516">
        <v>24625.69</v>
      </c>
      <c r="Q291" s="472"/>
      <c r="R291" s="472"/>
      <c r="S291" s="472"/>
      <c r="T291" s="472"/>
      <c r="U291" s="472"/>
      <c r="V291" s="472"/>
      <c r="W291" s="472"/>
      <c r="X291" s="472"/>
      <c r="Y291" s="472"/>
      <c r="Z291" s="472"/>
      <c r="AA291" s="472"/>
      <c r="AB291" s="474"/>
      <c r="AC291" s="474"/>
      <c r="AD291" s="474"/>
      <c r="AE291" s="474"/>
      <c r="AF291" s="474"/>
      <c r="AG291" s="474"/>
      <c r="AH291" s="474"/>
      <c r="AI291" s="474"/>
      <c r="AJ291" s="474"/>
      <c r="AK291" s="474"/>
      <c r="AL291" s="474"/>
      <c r="AM291" s="474"/>
      <c r="AN291" s="499"/>
      <c r="AO291" s="499"/>
      <c r="AP291" s="499"/>
      <c r="AQ291" s="509"/>
      <c r="AR291" s="474" t="s">
        <v>844</v>
      </c>
      <c r="AS291" s="474"/>
      <c r="AT291" s="474"/>
      <c r="AU291" s="540"/>
      <c r="AV291" s="499"/>
      <c r="AW291" s="474"/>
      <c r="AX291" s="499"/>
      <c r="AY291" s="509"/>
      <c r="AZ291" s="474"/>
      <c r="BA291" s="474"/>
      <c r="BB291" s="499"/>
      <c r="BC291" s="509"/>
      <c r="BD291" s="499"/>
      <c r="BE291" s="499"/>
      <c r="BF291" s="509"/>
      <c r="BG291" s="474"/>
      <c r="BH291" s="474"/>
      <c r="BI291" s="474"/>
      <c r="BJ291" s="474"/>
      <c r="BK291" s="474"/>
      <c r="BL291" s="474"/>
      <c r="BM291" s="474"/>
      <c r="BN291" s="474"/>
      <c r="BO291" s="474"/>
    </row>
    <row r="292" spans="1:67" s="487" customFormat="1" ht="15" x14ac:dyDescent="0.25">
      <c r="A292" s="517"/>
      <c r="B292" s="511" t="s">
        <v>845</v>
      </c>
      <c r="C292" s="1328" t="s">
        <v>846</v>
      </c>
      <c r="D292" s="1328"/>
      <c r="E292" s="1328"/>
      <c r="F292" s="1328"/>
      <c r="G292" s="1328"/>
      <c r="H292" s="512" t="s">
        <v>847</v>
      </c>
      <c r="I292" s="527">
        <v>1.37</v>
      </c>
      <c r="J292" s="513"/>
      <c r="K292" s="532">
        <v>24.797000000000001</v>
      </c>
      <c r="L292" s="519"/>
      <c r="M292" s="582"/>
      <c r="N292" s="520">
        <v>114.64</v>
      </c>
      <c r="O292" s="513"/>
      <c r="P292" s="516">
        <v>2842.73</v>
      </c>
      <c r="Q292" s="521"/>
      <c r="R292" s="521"/>
      <c r="S292" s="472"/>
      <c r="T292" s="472"/>
      <c r="U292" s="472"/>
      <c r="V292" s="472"/>
      <c r="W292" s="472"/>
      <c r="X292" s="472"/>
      <c r="Y292" s="472"/>
      <c r="Z292" s="472"/>
      <c r="AA292" s="472"/>
      <c r="AB292" s="474"/>
      <c r="AC292" s="474"/>
      <c r="AD292" s="474"/>
      <c r="AE292" s="474"/>
      <c r="AF292" s="474"/>
      <c r="AG292" s="474"/>
      <c r="AH292" s="474"/>
      <c r="AI292" s="474"/>
      <c r="AJ292" s="474"/>
      <c r="AK292" s="474"/>
      <c r="AL292" s="474"/>
      <c r="AM292" s="474"/>
      <c r="AN292" s="499"/>
      <c r="AO292" s="499"/>
      <c r="AP292" s="499"/>
      <c r="AQ292" s="509"/>
      <c r="AR292" s="474"/>
      <c r="AS292" s="474" t="s">
        <v>846</v>
      </c>
      <c r="AT292" s="474"/>
      <c r="AU292" s="540"/>
      <c r="AV292" s="499"/>
      <c r="AW292" s="474"/>
      <c r="AX292" s="499"/>
      <c r="AY292" s="509"/>
      <c r="AZ292" s="474"/>
      <c r="BA292" s="474"/>
      <c r="BB292" s="499"/>
      <c r="BC292" s="509"/>
      <c r="BD292" s="499"/>
      <c r="BE292" s="499"/>
      <c r="BF292" s="509"/>
      <c r="BG292" s="474"/>
      <c r="BH292" s="474"/>
      <c r="BI292" s="474"/>
      <c r="BJ292" s="474"/>
      <c r="BK292" s="474"/>
      <c r="BL292" s="474"/>
      <c r="BM292" s="474"/>
      <c r="BN292" s="474"/>
      <c r="BO292" s="474"/>
    </row>
    <row r="293" spans="1:67" s="487" customFormat="1" ht="15" x14ac:dyDescent="0.25">
      <c r="A293" s="517"/>
      <c r="B293" s="511" t="s">
        <v>848</v>
      </c>
      <c r="C293" s="1328" t="s">
        <v>849</v>
      </c>
      <c r="D293" s="1328"/>
      <c r="E293" s="1328"/>
      <c r="F293" s="1328"/>
      <c r="G293" s="1328"/>
      <c r="H293" s="512" t="s">
        <v>850</v>
      </c>
      <c r="I293" s="527">
        <v>0.41</v>
      </c>
      <c r="J293" s="513"/>
      <c r="K293" s="532">
        <v>7.4210000000000003</v>
      </c>
      <c r="L293" s="528">
        <v>41.38</v>
      </c>
      <c r="M293" s="529">
        <v>1.2</v>
      </c>
      <c r="N293" s="520">
        <v>49.66</v>
      </c>
      <c r="O293" s="513"/>
      <c r="P293" s="516">
        <v>368.53</v>
      </c>
      <c r="Q293" s="521"/>
      <c r="R293" s="521"/>
      <c r="S293" s="472"/>
      <c r="T293" s="472"/>
      <c r="U293" s="472"/>
      <c r="V293" s="472"/>
      <c r="W293" s="472"/>
      <c r="X293" s="472"/>
      <c r="Y293" s="472"/>
      <c r="Z293" s="472"/>
      <c r="AA293" s="472"/>
      <c r="AB293" s="474"/>
      <c r="AC293" s="474"/>
      <c r="AD293" s="474"/>
      <c r="AE293" s="474"/>
      <c r="AF293" s="474"/>
      <c r="AG293" s="474"/>
      <c r="AH293" s="474"/>
      <c r="AI293" s="474"/>
      <c r="AJ293" s="474"/>
      <c r="AK293" s="474"/>
      <c r="AL293" s="474"/>
      <c r="AM293" s="474"/>
      <c r="AN293" s="499"/>
      <c r="AO293" s="499"/>
      <c r="AP293" s="499"/>
      <c r="AQ293" s="509"/>
      <c r="AR293" s="474"/>
      <c r="AS293" s="474" t="s">
        <v>849</v>
      </c>
      <c r="AT293" s="474"/>
      <c r="AU293" s="540"/>
      <c r="AV293" s="499"/>
      <c r="AW293" s="474"/>
      <c r="AX293" s="499"/>
      <c r="AY293" s="509"/>
      <c r="AZ293" s="474"/>
      <c r="BA293" s="474"/>
      <c r="BB293" s="499"/>
      <c r="BC293" s="509"/>
      <c r="BD293" s="499"/>
      <c r="BE293" s="499"/>
      <c r="BF293" s="509"/>
      <c r="BG293" s="474"/>
      <c r="BH293" s="474"/>
      <c r="BI293" s="474"/>
      <c r="BJ293" s="474"/>
      <c r="BK293" s="474"/>
      <c r="BL293" s="474"/>
      <c r="BM293" s="474"/>
      <c r="BN293" s="474"/>
      <c r="BO293" s="474"/>
    </row>
    <row r="294" spans="1:67" s="487" customFormat="1" ht="15" x14ac:dyDescent="0.25">
      <c r="A294" s="517"/>
      <c r="B294" s="511" t="s">
        <v>851</v>
      </c>
      <c r="C294" s="1328" t="s">
        <v>852</v>
      </c>
      <c r="D294" s="1328"/>
      <c r="E294" s="1328"/>
      <c r="F294" s="1328"/>
      <c r="G294" s="1328"/>
      <c r="H294" s="512" t="s">
        <v>853</v>
      </c>
      <c r="I294" s="532">
        <v>3.2189999999999999</v>
      </c>
      <c r="J294" s="513"/>
      <c r="K294" s="514">
        <v>58.2639</v>
      </c>
      <c r="L294" s="519"/>
      <c r="M294" s="582"/>
      <c r="N294" s="520">
        <v>6.17</v>
      </c>
      <c r="O294" s="513"/>
      <c r="P294" s="516">
        <v>359.49</v>
      </c>
      <c r="Q294" s="521"/>
      <c r="R294" s="521"/>
      <c r="S294" s="472"/>
      <c r="T294" s="472"/>
      <c r="U294" s="472"/>
      <c r="V294" s="472"/>
      <c r="W294" s="472"/>
      <c r="X294" s="472"/>
      <c r="Y294" s="472"/>
      <c r="Z294" s="472"/>
      <c r="AA294" s="472"/>
      <c r="AB294" s="474"/>
      <c r="AC294" s="474"/>
      <c r="AD294" s="474"/>
      <c r="AE294" s="474"/>
      <c r="AF294" s="474"/>
      <c r="AG294" s="474"/>
      <c r="AH294" s="474"/>
      <c r="AI294" s="474"/>
      <c r="AJ294" s="474"/>
      <c r="AK294" s="474"/>
      <c r="AL294" s="474"/>
      <c r="AM294" s="474"/>
      <c r="AN294" s="499"/>
      <c r="AO294" s="499"/>
      <c r="AP294" s="499"/>
      <c r="AQ294" s="509"/>
      <c r="AR294" s="474"/>
      <c r="AS294" s="474" t="s">
        <v>852</v>
      </c>
      <c r="AT294" s="474"/>
      <c r="AU294" s="540"/>
      <c r="AV294" s="499"/>
      <c r="AW294" s="474"/>
      <c r="AX294" s="499"/>
      <c r="AY294" s="509"/>
      <c r="AZ294" s="474"/>
      <c r="BA294" s="474"/>
      <c r="BB294" s="499"/>
      <c r="BC294" s="509"/>
      <c r="BD294" s="499"/>
      <c r="BE294" s="499"/>
      <c r="BF294" s="509"/>
      <c r="BG294" s="474"/>
      <c r="BH294" s="474"/>
      <c r="BI294" s="474"/>
      <c r="BJ294" s="474"/>
      <c r="BK294" s="474"/>
      <c r="BL294" s="474"/>
      <c r="BM294" s="474"/>
      <c r="BN294" s="474"/>
      <c r="BO294" s="474"/>
    </row>
    <row r="295" spans="1:67" s="487" customFormat="1" ht="23.25" x14ac:dyDescent="0.25">
      <c r="A295" s="517"/>
      <c r="B295" s="511" t="s">
        <v>854</v>
      </c>
      <c r="C295" s="1328" t="s">
        <v>855</v>
      </c>
      <c r="D295" s="1328"/>
      <c r="E295" s="1328"/>
      <c r="F295" s="1328"/>
      <c r="G295" s="1328"/>
      <c r="H295" s="512" t="s">
        <v>850</v>
      </c>
      <c r="I295" s="531">
        <v>4</v>
      </c>
      <c r="J295" s="513"/>
      <c r="K295" s="518">
        <v>72.400000000000006</v>
      </c>
      <c r="L295" s="528">
        <v>142.68</v>
      </c>
      <c r="M295" s="524">
        <v>1.05</v>
      </c>
      <c r="N295" s="520">
        <v>149.81</v>
      </c>
      <c r="O295" s="513"/>
      <c r="P295" s="516">
        <v>10846.24</v>
      </c>
      <c r="Q295" s="521"/>
      <c r="R295" s="521"/>
      <c r="S295" s="472"/>
      <c r="T295" s="472"/>
      <c r="U295" s="472"/>
      <c r="V295" s="472"/>
      <c r="W295" s="472"/>
      <c r="X295" s="472"/>
      <c r="Y295" s="472"/>
      <c r="Z295" s="472"/>
      <c r="AA295" s="472"/>
      <c r="AB295" s="474"/>
      <c r="AC295" s="474"/>
      <c r="AD295" s="474"/>
      <c r="AE295" s="474"/>
      <c r="AF295" s="474"/>
      <c r="AG295" s="474"/>
      <c r="AH295" s="474"/>
      <c r="AI295" s="474"/>
      <c r="AJ295" s="474"/>
      <c r="AK295" s="474"/>
      <c r="AL295" s="474"/>
      <c r="AM295" s="474"/>
      <c r="AN295" s="499"/>
      <c r="AO295" s="499"/>
      <c r="AP295" s="499"/>
      <c r="AQ295" s="509"/>
      <c r="AR295" s="474"/>
      <c r="AS295" s="474" t="s">
        <v>855</v>
      </c>
      <c r="AT295" s="474"/>
      <c r="AU295" s="540"/>
      <c r="AV295" s="499"/>
      <c r="AW295" s="474"/>
      <c r="AX295" s="499"/>
      <c r="AY295" s="509"/>
      <c r="AZ295" s="474"/>
      <c r="BA295" s="474"/>
      <c r="BB295" s="499"/>
      <c r="BC295" s="509"/>
      <c r="BD295" s="499"/>
      <c r="BE295" s="499"/>
      <c r="BF295" s="509"/>
      <c r="BG295" s="474"/>
      <c r="BH295" s="474"/>
      <c r="BI295" s="474"/>
      <c r="BJ295" s="474"/>
      <c r="BK295" s="474"/>
      <c r="BL295" s="474"/>
      <c r="BM295" s="474"/>
      <c r="BN295" s="474"/>
      <c r="BO295" s="474"/>
    </row>
    <row r="296" spans="1:67" s="487" customFormat="1" ht="15" x14ac:dyDescent="0.25">
      <c r="A296" s="517"/>
      <c r="B296" s="511" t="s">
        <v>856</v>
      </c>
      <c r="C296" s="1328" t="s">
        <v>857</v>
      </c>
      <c r="D296" s="1328"/>
      <c r="E296" s="1328"/>
      <c r="F296" s="1328"/>
      <c r="G296" s="1328"/>
      <c r="H296" s="512" t="s">
        <v>816</v>
      </c>
      <c r="I296" s="522">
        <v>1.0000000000000001E-5</v>
      </c>
      <c r="J296" s="513"/>
      <c r="K296" s="546">
        <v>1.8100000000000001E-4</v>
      </c>
      <c r="L296" s="523">
        <v>70296.2</v>
      </c>
      <c r="M296" s="524">
        <v>1.17</v>
      </c>
      <c r="N296" s="520">
        <v>82246.55</v>
      </c>
      <c r="O296" s="513"/>
      <c r="P296" s="516">
        <v>14.89</v>
      </c>
      <c r="Q296" s="521"/>
      <c r="R296" s="521"/>
      <c r="S296" s="472"/>
      <c r="T296" s="472"/>
      <c r="U296" s="472"/>
      <c r="V296" s="472"/>
      <c r="W296" s="472"/>
      <c r="X296" s="472"/>
      <c r="Y296" s="472"/>
      <c r="Z296" s="472"/>
      <c r="AA296" s="472"/>
      <c r="AB296" s="474"/>
      <c r="AC296" s="474"/>
      <c r="AD296" s="474"/>
      <c r="AE296" s="474"/>
      <c r="AF296" s="474"/>
      <c r="AG296" s="474"/>
      <c r="AH296" s="474"/>
      <c r="AI296" s="474"/>
      <c r="AJ296" s="474"/>
      <c r="AK296" s="474"/>
      <c r="AL296" s="474"/>
      <c r="AM296" s="474"/>
      <c r="AN296" s="499"/>
      <c r="AO296" s="499"/>
      <c r="AP296" s="499"/>
      <c r="AQ296" s="509"/>
      <c r="AR296" s="474"/>
      <c r="AS296" s="474" t="s">
        <v>857</v>
      </c>
      <c r="AT296" s="474"/>
      <c r="AU296" s="540"/>
      <c r="AV296" s="499"/>
      <c r="AW296" s="474"/>
      <c r="AX296" s="499"/>
      <c r="AY296" s="509"/>
      <c r="AZ296" s="474"/>
      <c r="BA296" s="474"/>
      <c r="BB296" s="499"/>
      <c r="BC296" s="509"/>
      <c r="BD296" s="499"/>
      <c r="BE296" s="499"/>
      <c r="BF296" s="509"/>
      <c r="BG296" s="474"/>
      <c r="BH296" s="474"/>
      <c r="BI296" s="474"/>
      <c r="BJ296" s="474"/>
      <c r="BK296" s="474"/>
      <c r="BL296" s="474"/>
      <c r="BM296" s="474"/>
      <c r="BN296" s="474"/>
      <c r="BO296" s="474"/>
    </row>
    <row r="297" spans="1:67" s="487" customFormat="1" ht="15" x14ac:dyDescent="0.25">
      <c r="A297" s="517"/>
      <c r="B297" s="511" t="s">
        <v>858</v>
      </c>
      <c r="C297" s="1328" t="s">
        <v>859</v>
      </c>
      <c r="D297" s="1328"/>
      <c r="E297" s="1328"/>
      <c r="F297" s="1328"/>
      <c r="G297" s="1328"/>
      <c r="H297" s="512" t="s">
        <v>816</v>
      </c>
      <c r="I297" s="514">
        <v>1E-4</v>
      </c>
      <c r="J297" s="513"/>
      <c r="K297" s="522">
        <v>1.81E-3</v>
      </c>
      <c r="L297" s="523">
        <v>231787.35</v>
      </c>
      <c r="M297" s="529">
        <v>1.9</v>
      </c>
      <c r="N297" s="520">
        <v>440395.97</v>
      </c>
      <c r="O297" s="513"/>
      <c r="P297" s="516">
        <v>797.12</v>
      </c>
      <c r="Q297" s="521"/>
      <c r="R297" s="521"/>
      <c r="S297" s="472"/>
      <c r="T297" s="472"/>
      <c r="U297" s="472"/>
      <c r="V297" s="472"/>
      <c r="W297" s="472"/>
      <c r="X297" s="472"/>
      <c r="Y297" s="472"/>
      <c r="Z297" s="472"/>
      <c r="AA297" s="472"/>
      <c r="AB297" s="474"/>
      <c r="AC297" s="474"/>
      <c r="AD297" s="474"/>
      <c r="AE297" s="474"/>
      <c r="AF297" s="474"/>
      <c r="AG297" s="474"/>
      <c r="AH297" s="474"/>
      <c r="AI297" s="474"/>
      <c r="AJ297" s="474"/>
      <c r="AK297" s="474"/>
      <c r="AL297" s="474"/>
      <c r="AM297" s="474"/>
      <c r="AN297" s="499"/>
      <c r="AO297" s="499"/>
      <c r="AP297" s="499"/>
      <c r="AQ297" s="509"/>
      <c r="AR297" s="474"/>
      <c r="AS297" s="474" t="s">
        <v>859</v>
      </c>
      <c r="AT297" s="474"/>
      <c r="AU297" s="540"/>
      <c r="AV297" s="499"/>
      <c r="AW297" s="474"/>
      <c r="AX297" s="499"/>
      <c r="AY297" s="509"/>
      <c r="AZ297" s="474"/>
      <c r="BA297" s="474"/>
      <c r="BB297" s="499"/>
      <c r="BC297" s="509"/>
      <c r="BD297" s="499"/>
      <c r="BE297" s="499"/>
      <c r="BF297" s="509"/>
      <c r="BG297" s="474"/>
      <c r="BH297" s="474"/>
      <c r="BI297" s="474"/>
      <c r="BJ297" s="474"/>
      <c r="BK297" s="474"/>
      <c r="BL297" s="474"/>
      <c r="BM297" s="474"/>
      <c r="BN297" s="474"/>
      <c r="BO297" s="474"/>
    </row>
    <row r="298" spans="1:67" s="487" customFormat="1" ht="23.25" x14ac:dyDescent="0.25">
      <c r="A298" s="517"/>
      <c r="B298" s="511" t="s">
        <v>860</v>
      </c>
      <c r="C298" s="1328" t="s">
        <v>861</v>
      </c>
      <c r="D298" s="1328"/>
      <c r="E298" s="1328"/>
      <c r="F298" s="1328"/>
      <c r="G298" s="1328"/>
      <c r="H298" s="512" t="s">
        <v>816</v>
      </c>
      <c r="I298" s="532">
        <v>1E-3</v>
      </c>
      <c r="J298" s="513"/>
      <c r="K298" s="514">
        <v>1.8100000000000002E-2</v>
      </c>
      <c r="L298" s="523">
        <v>105278.81</v>
      </c>
      <c r="M298" s="524">
        <v>1.1599999999999999</v>
      </c>
      <c r="N298" s="520">
        <v>122123.42</v>
      </c>
      <c r="O298" s="513"/>
      <c r="P298" s="516">
        <v>2210.4299999999998</v>
      </c>
      <c r="Q298" s="521"/>
      <c r="R298" s="521"/>
      <c r="S298" s="472"/>
      <c r="T298" s="472"/>
      <c r="U298" s="472"/>
      <c r="V298" s="472"/>
      <c r="W298" s="472"/>
      <c r="X298" s="472"/>
      <c r="Y298" s="472"/>
      <c r="Z298" s="472"/>
      <c r="AA298" s="472"/>
      <c r="AB298" s="474"/>
      <c r="AC298" s="474"/>
      <c r="AD298" s="474"/>
      <c r="AE298" s="474"/>
      <c r="AF298" s="474"/>
      <c r="AG298" s="474"/>
      <c r="AH298" s="474"/>
      <c r="AI298" s="474"/>
      <c r="AJ298" s="474"/>
      <c r="AK298" s="474"/>
      <c r="AL298" s="474"/>
      <c r="AM298" s="474"/>
      <c r="AN298" s="499"/>
      <c r="AO298" s="499"/>
      <c r="AP298" s="499"/>
      <c r="AQ298" s="509"/>
      <c r="AR298" s="474"/>
      <c r="AS298" s="474" t="s">
        <v>861</v>
      </c>
      <c r="AT298" s="474"/>
      <c r="AU298" s="540"/>
      <c r="AV298" s="499"/>
      <c r="AW298" s="474"/>
      <c r="AX298" s="499"/>
      <c r="AY298" s="509"/>
      <c r="AZ298" s="474"/>
      <c r="BA298" s="474"/>
      <c r="BB298" s="499"/>
      <c r="BC298" s="509"/>
      <c r="BD298" s="499"/>
      <c r="BE298" s="499"/>
      <c r="BF298" s="509"/>
      <c r="BG298" s="474"/>
      <c r="BH298" s="474"/>
      <c r="BI298" s="474"/>
      <c r="BJ298" s="474"/>
      <c r="BK298" s="474"/>
      <c r="BL298" s="474"/>
      <c r="BM298" s="474"/>
      <c r="BN298" s="474"/>
      <c r="BO298" s="474"/>
    </row>
    <row r="299" spans="1:67" s="487" customFormat="1" ht="34.5" x14ac:dyDescent="0.25">
      <c r="A299" s="517"/>
      <c r="B299" s="511" t="s">
        <v>862</v>
      </c>
      <c r="C299" s="1328" t="s">
        <v>863</v>
      </c>
      <c r="D299" s="1328"/>
      <c r="E299" s="1328"/>
      <c r="F299" s="1328"/>
      <c r="G299" s="1328"/>
      <c r="H299" s="512" t="s">
        <v>864</v>
      </c>
      <c r="I299" s="514">
        <v>1.8700000000000001E-2</v>
      </c>
      <c r="J299" s="513"/>
      <c r="K299" s="522">
        <v>0.33846999999999999</v>
      </c>
      <c r="L299" s="528">
        <v>307.83999999999997</v>
      </c>
      <c r="M299" s="524">
        <v>1.03</v>
      </c>
      <c r="N299" s="520">
        <v>317.08</v>
      </c>
      <c r="O299" s="513"/>
      <c r="P299" s="516">
        <v>107.32</v>
      </c>
      <c r="Q299" s="521"/>
      <c r="R299" s="521"/>
      <c r="S299" s="472"/>
      <c r="T299" s="472"/>
      <c r="U299" s="472"/>
      <c r="V299" s="472"/>
      <c r="W299" s="472"/>
      <c r="X299" s="472"/>
      <c r="Y299" s="472"/>
      <c r="Z299" s="472"/>
      <c r="AA299" s="472"/>
      <c r="AB299" s="474"/>
      <c r="AC299" s="474"/>
      <c r="AD299" s="474"/>
      <c r="AE299" s="474"/>
      <c r="AF299" s="474"/>
      <c r="AG299" s="474"/>
      <c r="AH299" s="474"/>
      <c r="AI299" s="474"/>
      <c r="AJ299" s="474"/>
      <c r="AK299" s="474"/>
      <c r="AL299" s="474"/>
      <c r="AM299" s="474"/>
      <c r="AN299" s="499"/>
      <c r="AO299" s="499"/>
      <c r="AP299" s="499"/>
      <c r="AQ299" s="509"/>
      <c r="AR299" s="474"/>
      <c r="AS299" s="474" t="s">
        <v>863</v>
      </c>
      <c r="AT299" s="474"/>
      <c r="AU299" s="540"/>
      <c r="AV299" s="499"/>
      <c r="AW299" s="474"/>
      <c r="AX299" s="499"/>
      <c r="AY299" s="509"/>
      <c r="AZ299" s="474"/>
      <c r="BA299" s="474"/>
      <c r="BB299" s="499"/>
      <c r="BC299" s="509"/>
      <c r="BD299" s="499"/>
      <c r="BE299" s="499"/>
      <c r="BF299" s="509"/>
      <c r="BG299" s="474"/>
      <c r="BH299" s="474"/>
      <c r="BI299" s="474"/>
      <c r="BJ299" s="474"/>
      <c r="BK299" s="474"/>
      <c r="BL299" s="474"/>
      <c r="BM299" s="474"/>
      <c r="BN299" s="474"/>
      <c r="BO299" s="474"/>
    </row>
    <row r="300" spans="1:67" s="487" customFormat="1" ht="15" x14ac:dyDescent="0.25">
      <c r="A300" s="517"/>
      <c r="B300" s="511" t="s">
        <v>865</v>
      </c>
      <c r="C300" s="1328" t="s">
        <v>866</v>
      </c>
      <c r="D300" s="1328"/>
      <c r="E300" s="1328"/>
      <c r="F300" s="1328"/>
      <c r="G300" s="1328"/>
      <c r="H300" s="512" t="s">
        <v>816</v>
      </c>
      <c r="I300" s="522">
        <v>3.0000000000000001E-5</v>
      </c>
      <c r="J300" s="513"/>
      <c r="K300" s="546">
        <v>5.4299999999999997E-4</v>
      </c>
      <c r="L300" s="523">
        <v>60258.2</v>
      </c>
      <c r="M300" s="524">
        <v>1.19</v>
      </c>
      <c r="N300" s="520">
        <v>71707.259999999995</v>
      </c>
      <c r="O300" s="513"/>
      <c r="P300" s="516">
        <v>38.94</v>
      </c>
      <c r="Q300" s="521"/>
      <c r="R300" s="521"/>
      <c r="S300" s="472"/>
      <c r="T300" s="472"/>
      <c r="U300" s="472"/>
      <c r="V300" s="472"/>
      <c r="W300" s="472"/>
      <c r="X300" s="472"/>
      <c r="Y300" s="472"/>
      <c r="Z300" s="472"/>
      <c r="AA300" s="472"/>
      <c r="AB300" s="474"/>
      <c r="AC300" s="474"/>
      <c r="AD300" s="474"/>
      <c r="AE300" s="474"/>
      <c r="AF300" s="474"/>
      <c r="AG300" s="474"/>
      <c r="AH300" s="474"/>
      <c r="AI300" s="474"/>
      <c r="AJ300" s="474"/>
      <c r="AK300" s="474"/>
      <c r="AL300" s="474"/>
      <c r="AM300" s="474"/>
      <c r="AN300" s="499"/>
      <c r="AO300" s="499"/>
      <c r="AP300" s="499"/>
      <c r="AQ300" s="509"/>
      <c r="AR300" s="474"/>
      <c r="AS300" s="474" t="s">
        <v>866</v>
      </c>
      <c r="AT300" s="474"/>
      <c r="AU300" s="540"/>
      <c r="AV300" s="499"/>
      <c r="AW300" s="474"/>
      <c r="AX300" s="499"/>
      <c r="AY300" s="509"/>
      <c r="AZ300" s="474"/>
      <c r="BA300" s="474"/>
      <c r="BB300" s="499"/>
      <c r="BC300" s="509"/>
      <c r="BD300" s="499"/>
      <c r="BE300" s="499"/>
      <c r="BF300" s="509"/>
      <c r="BG300" s="474"/>
      <c r="BH300" s="474"/>
      <c r="BI300" s="474"/>
      <c r="BJ300" s="474"/>
      <c r="BK300" s="474"/>
      <c r="BL300" s="474"/>
      <c r="BM300" s="474"/>
      <c r="BN300" s="474"/>
      <c r="BO300" s="474"/>
    </row>
    <row r="301" spans="1:67" s="487" customFormat="1" ht="23.25" x14ac:dyDescent="0.25">
      <c r="A301" s="517"/>
      <c r="B301" s="511" t="s">
        <v>867</v>
      </c>
      <c r="C301" s="1328" t="s">
        <v>868</v>
      </c>
      <c r="D301" s="1328"/>
      <c r="E301" s="1328"/>
      <c r="F301" s="1328"/>
      <c r="G301" s="1328"/>
      <c r="H301" s="512" t="s">
        <v>816</v>
      </c>
      <c r="I301" s="522">
        <v>1.9400000000000001E-3</v>
      </c>
      <c r="J301" s="513"/>
      <c r="K301" s="546">
        <v>3.5113999999999999E-2</v>
      </c>
      <c r="L301" s="523">
        <v>136760</v>
      </c>
      <c r="M301" s="524">
        <v>1.05</v>
      </c>
      <c r="N301" s="520">
        <v>143598</v>
      </c>
      <c r="O301" s="513"/>
      <c r="P301" s="516">
        <v>5042.3</v>
      </c>
      <c r="Q301" s="521"/>
      <c r="R301" s="521"/>
      <c r="S301" s="472"/>
      <c r="T301" s="472"/>
      <c r="U301" s="472"/>
      <c r="V301" s="472"/>
      <c r="W301" s="472"/>
      <c r="X301" s="472"/>
      <c r="Y301" s="472"/>
      <c r="Z301" s="472"/>
      <c r="AA301" s="472"/>
      <c r="AB301" s="474"/>
      <c r="AC301" s="474"/>
      <c r="AD301" s="474"/>
      <c r="AE301" s="474"/>
      <c r="AF301" s="474"/>
      <c r="AG301" s="474"/>
      <c r="AH301" s="474"/>
      <c r="AI301" s="474"/>
      <c r="AJ301" s="474"/>
      <c r="AK301" s="474"/>
      <c r="AL301" s="474"/>
      <c r="AM301" s="474"/>
      <c r="AN301" s="499"/>
      <c r="AO301" s="499"/>
      <c r="AP301" s="499"/>
      <c r="AQ301" s="509"/>
      <c r="AR301" s="474"/>
      <c r="AS301" s="474" t="s">
        <v>868</v>
      </c>
      <c r="AT301" s="474"/>
      <c r="AU301" s="540"/>
      <c r="AV301" s="499"/>
      <c r="AW301" s="474"/>
      <c r="AX301" s="499"/>
      <c r="AY301" s="509"/>
      <c r="AZ301" s="474"/>
      <c r="BA301" s="474"/>
      <c r="BB301" s="499"/>
      <c r="BC301" s="509"/>
      <c r="BD301" s="499"/>
      <c r="BE301" s="499"/>
      <c r="BF301" s="509"/>
      <c r="BG301" s="474"/>
      <c r="BH301" s="474"/>
      <c r="BI301" s="474"/>
      <c r="BJ301" s="474"/>
      <c r="BK301" s="474"/>
      <c r="BL301" s="474"/>
      <c r="BM301" s="474"/>
      <c r="BN301" s="474"/>
      <c r="BO301" s="474"/>
    </row>
    <row r="302" spans="1:67" s="487" customFormat="1" ht="34.5" x14ac:dyDescent="0.25">
      <c r="A302" s="517"/>
      <c r="B302" s="511" t="s">
        <v>869</v>
      </c>
      <c r="C302" s="1328" t="s">
        <v>870</v>
      </c>
      <c r="D302" s="1328"/>
      <c r="E302" s="1328"/>
      <c r="F302" s="1328"/>
      <c r="G302" s="1328"/>
      <c r="H302" s="512" t="s">
        <v>847</v>
      </c>
      <c r="I302" s="522">
        <v>1.0300000000000001E-3</v>
      </c>
      <c r="J302" s="513"/>
      <c r="K302" s="546">
        <v>1.8643E-2</v>
      </c>
      <c r="L302" s="523">
        <v>16496.03</v>
      </c>
      <c r="M302" s="524">
        <v>0.86</v>
      </c>
      <c r="N302" s="520">
        <v>14186.59</v>
      </c>
      <c r="O302" s="513"/>
      <c r="P302" s="516">
        <v>264.48</v>
      </c>
      <c r="Q302" s="521"/>
      <c r="R302" s="521"/>
      <c r="S302" s="472"/>
      <c r="T302" s="472"/>
      <c r="U302" s="472"/>
      <c r="V302" s="472"/>
      <c r="W302" s="472"/>
      <c r="X302" s="472"/>
      <c r="Y302" s="472"/>
      <c r="Z302" s="472"/>
      <c r="AA302" s="472"/>
      <c r="AB302" s="474"/>
      <c r="AC302" s="474"/>
      <c r="AD302" s="474"/>
      <c r="AE302" s="474"/>
      <c r="AF302" s="474"/>
      <c r="AG302" s="474"/>
      <c r="AH302" s="474"/>
      <c r="AI302" s="474"/>
      <c r="AJ302" s="474"/>
      <c r="AK302" s="474"/>
      <c r="AL302" s="474"/>
      <c r="AM302" s="474"/>
      <c r="AN302" s="499"/>
      <c r="AO302" s="499"/>
      <c r="AP302" s="499"/>
      <c r="AQ302" s="509"/>
      <c r="AR302" s="474"/>
      <c r="AS302" s="474" t="s">
        <v>870</v>
      </c>
      <c r="AT302" s="474"/>
      <c r="AU302" s="540"/>
      <c r="AV302" s="499"/>
      <c r="AW302" s="474"/>
      <c r="AX302" s="499"/>
      <c r="AY302" s="509"/>
      <c r="AZ302" s="474"/>
      <c r="BA302" s="474"/>
      <c r="BB302" s="499"/>
      <c r="BC302" s="509"/>
      <c r="BD302" s="499"/>
      <c r="BE302" s="499"/>
      <c r="BF302" s="509"/>
      <c r="BG302" s="474"/>
      <c r="BH302" s="474"/>
      <c r="BI302" s="474"/>
      <c r="BJ302" s="474"/>
      <c r="BK302" s="474"/>
      <c r="BL302" s="474"/>
      <c r="BM302" s="474"/>
      <c r="BN302" s="474"/>
      <c r="BO302" s="474"/>
    </row>
    <row r="303" spans="1:67" s="487" customFormat="1" ht="15" x14ac:dyDescent="0.25">
      <c r="A303" s="517"/>
      <c r="B303" s="511" t="s">
        <v>871</v>
      </c>
      <c r="C303" s="1328" t="s">
        <v>872</v>
      </c>
      <c r="D303" s="1328"/>
      <c r="E303" s="1328"/>
      <c r="F303" s="1328"/>
      <c r="G303" s="1328"/>
      <c r="H303" s="512" t="s">
        <v>816</v>
      </c>
      <c r="I303" s="522">
        <v>3.1E-4</v>
      </c>
      <c r="J303" s="513"/>
      <c r="K303" s="546">
        <v>5.6109999999999997E-3</v>
      </c>
      <c r="L303" s="523">
        <v>51280.15</v>
      </c>
      <c r="M303" s="524">
        <v>1.71</v>
      </c>
      <c r="N303" s="520">
        <v>87689.06</v>
      </c>
      <c r="O303" s="513"/>
      <c r="P303" s="516">
        <v>492.02</v>
      </c>
      <c r="Q303" s="521"/>
      <c r="R303" s="521"/>
      <c r="S303" s="472"/>
      <c r="T303" s="472"/>
      <c r="U303" s="472"/>
      <c r="V303" s="472"/>
      <c r="W303" s="472"/>
      <c r="X303" s="472"/>
      <c r="Y303" s="472"/>
      <c r="Z303" s="472"/>
      <c r="AA303" s="472"/>
      <c r="AB303" s="474"/>
      <c r="AC303" s="474"/>
      <c r="AD303" s="474"/>
      <c r="AE303" s="474"/>
      <c r="AF303" s="474"/>
      <c r="AG303" s="474"/>
      <c r="AH303" s="474"/>
      <c r="AI303" s="474"/>
      <c r="AJ303" s="474"/>
      <c r="AK303" s="474"/>
      <c r="AL303" s="474"/>
      <c r="AM303" s="474"/>
      <c r="AN303" s="499"/>
      <c r="AO303" s="499"/>
      <c r="AP303" s="499"/>
      <c r="AQ303" s="509"/>
      <c r="AR303" s="474"/>
      <c r="AS303" s="474" t="s">
        <v>872</v>
      </c>
      <c r="AT303" s="474"/>
      <c r="AU303" s="540"/>
      <c r="AV303" s="499"/>
      <c r="AW303" s="474"/>
      <c r="AX303" s="499"/>
      <c r="AY303" s="509"/>
      <c r="AZ303" s="474"/>
      <c r="BA303" s="474"/>
      <c r="BB303" s="499"/>
      <c r="BC303" s="509"/>
      <c r="BD303" s="499"/>
      <c r="BE303" s="499"/>
      <c r="BF303" s="509"/>
      <c r="BG303" s="474"/>
      <c r="BH303" s="474"/>
      <c r="BI303" s="474"/>
      <c r="BJ303" s="474"/>
      <c r="BK303" s="474"/>
      <c r="BL303" s="474"/>
      <c r="BM303" s="474"/>
      <c r="BN303" s="474"/>
      <c r="BO303" s="474"/>
    </row>
    <row r="304" spans="1:67" s="487" customFormat="1" ht="15" x14ac:dyDescent="0.25">
      <c r="A304" s="517"/>
      <c r="B304" s="511" t="s">
        <v>873</v>
      </c>
      <c r="C304" s="1328" t="s">
        <v>874</v>
      </c>
      <c r="D304" s="1328"/>
      <c r="E304" s="1328"/>
      <c r="F304" s="1328"/>
      <c r="G304" s="1328"/>
      <c r="H304" s="512" t="s">
        <v>816</v>
      </c>
      <c r="I304" s="514">
        <v>5.9999999999999995E-4</v>
      </c>
      <c r="J304" s="513"/>
      <c r="K304" s="522">
        <v>1.086E-2</v>
      </c>
      <c r="L304" s="523">
        <v>98526.45</v>
      </c>
      <c r="M304" s="524">
        <v>1.1599999999999999</v>
      </c>
      <c r="N304" s="520">
        <v>114290.68</v>
      </c>
      <c r="O304" s="513"/>
      <c r="P304" s="516">
        <v>1241.2</v>
      </c>
      <c r="Q304" s="521"/>
      <c r="R304" s="521"/>
      <c r="S304" s="472"/>
      <c r="T304" s="472"/>
      <c r="U304" s="472"/>
      <c r="V304" s="472"/>
      <c r="W304" s="472"/>
      <c r="X304" s="472"/>
      <c r="Y304" s="472"/>
      <c r="Z304" s="472"/>
      <c r="AA304" s="472"/>
      <c r="AB304" s="474"/>
      <c r="AC304" s="474"/>
      <c r="AD304" s="474"/>
      <c r="AE304" s="474"/>
      <c r="AF304" s="474"/>
      <c r="AG304" s="474"/>
      <c r="AH304" s="474"/>
      <c r="AI304" s="474"/>
      <c r="AJ304" s="474"/>
      <c r="AK304" s="474"/>
      <c r="AL304" s="474"/>
      <c r="AM304" s="474"/>
      <c r="AN304" s="499"/>
      <c r="AO304" s="499"/>
      <c r="AP304" s="499"/>
      <c r="AQ304" s="509"/>
      <c r="AR304" s="474"/>
      <c r="AS304" s="474" t="s">
        <v>874</v>
      </c>
      <c r="AT304" s="474"/>
      <c r="AU304" s="540"/>
      <c r="AV304" s="499"/>
      <c r="AW304" s="474"/>
      <c r="AX304" s="499"/>
      <c r="AY304" s="509"/>
      <c r="AZ304" s="474"/>
      <c r="BA304" s="474"/>
      <c r="BB304" s="499"/>
      <c r="BC304" s="509"/>
      <c r="BD304" s="499"/>
      <c r="BE304" s="499"/>
      <c r="BF304" s="509"/>
      <c r="BG304" s="474"/>
      <c r="BH304" s="474"/>
      <c r="BI304" s="474"/>
      <c r="BJ304" s="474"/>
      <c r="BK304" s="474"/>
      <c r="BL304" s="474"/>
      <c r="BM304" s="474"/>
      <c r="BN304" s="474"/>
      <c r="BO304" s="474"/>
    </row>
    <row r="305" spans="1:67" s="487" customFormat="1" ht="15" x14ac:dyDescent="0.25">
      <c r="A305" s="533" t="s">
        <v>875</v>
      </c>
      <c r="B305" s="534" t="s">
        <v>876</v>
      </c>
      <c r="C305" s="1382" t="s">
        <v>877</v>
      </c>
      <c r="D305" s="1382"/>
      <c r="E305" s="1382"/>
      <c r="F305" s="1382"/>
      <c r="G305" s="1382"/>
      <c r="H305" s="535" t="s">
        <v>850</v>
      </c>
      <c r="I305" s="536">
        <v>0</v>
      </c>
      <c r="J305" s="538"/>
      <c r="K305" s="536">
        <v>0</v>
      </c>
      <c r="L305" s="537"/>
      <c r="M305" s="538"/>
      <c r="N305" s="537"/>
      <c r="O305" s="538"/>
      <c r="P305" s="539"/>
      <c r="Q305" s="472"/>
      <c r="R305" s="472"/>
      <c r="S305" s="472"/>
      <c r="T305" s="472"/>
      <c r="U305" s="472"/>
      <c r="V305" s="472"/>
      <c r="W305" s="472"/>
      <c r="X305" s="472"/>
      <c r="Y305" s="472"/>
      <c r="Z305" s="472"/>
      <c r="AA305" s="472"/>
      <c r="AB305" s="474"/>
      <c r="AC305" s="474"/>
      <c r="AD305" s="474"/>
      <c r="AE305" s="474"/>
      <c r="AF305" s="474"/>
      <c r="AG305" s="474"/>
      <c r="AH305" s="474"/>
      <c r="AI305" s="474"/>
      <c r="AJ305" s="474"/>
      <c r="AK305" s="474"/>
      <c r="AL305" s="474"/>
      <c r="AM305" s="474"/>
      <c r="AN305" s="499"/>
      <c r="AO305" s="499"/>
      <c r="AP305" s="499"/>
      <c r="AQ305" s="509"/>
      <c r="AR305" s="474"/>
      <c r="AS305" s="474"/>
      <c r="AT305" s="474"/>
      <c r="AU305" s="540" t="s">
        <v>877</v>
      </c>
      <c r="AV305" s="499"/>
      <c r="AW305" s="474"/>
      <c r="AX305" s="499"/>
      <c r="AY305" s="509"/>
      <c r="AZ305" s="474"/>
      <c r="BA305" s="474"/>
      <c r="BB305" s="499"/>
      <c r="BC305" s="509"/>
      <c r="BD305" s="499"/>
      <c r="BE305" s="499"/>
      <c r="BF305" s="509"/>
      <c r="BG305" s="474"/>
      <c r="BH305" s="474"/>
      <c r="BI305" s="474"/>
      <c r="BJ305" s="474"/>
      <c r="BK305" s="474"/>
      <c r="BL305" s="474"/>
      <c r="BM305" s="474"/>
      <c r="BN305" s="474"/>
      <c r="BO305" s="474"/>
    </row>
    <row r="306" spans="1:67" s="487" customFormat="1" ht="15" x14ac:dyDescent="0.25">
      <c r="A306" s="533" t="s">
        <v>878</v>
      </c>
      <c r="B306" s="534" t="s">
        <v>879</v>
      </c>
      <c r="C306" s="1382" t="s">
        <v>880</v>
      </c>
      <c r="D306" s="1382"/>
      <c r="E306" s="1382"/>
      <c r="F306" s="1382"/>
      <c r="G306" s="1382"/>
      <c r="H306" s="535" t="s">
        <v>816</v>
      </c>
      <c r="I306" s="536">
        <v>1</v>
      </c>
      <c r="J306" s="538"/>
      <c r="K306" s="547">
        <v>18.100000000000001</v>
      </c>
      <c r="L306" s="537"/>
      <c r="M306" s="538"/>
      <c r="N306" s="537"/>
      <c r="O306" s="538"/>
      <c r="P306" s="539"/>
      <c r="Q306" s="472"/>
      <c r="R306" s="472"/>
      <c r="S306" s="472"/>
      <c r="T306" s="472"/>
      <c r="U306" s="472"/>
      <c r="V306" s="472"/>
      <c r="W306" s="472"/>
      <c r="X306" s="472"/>
      <c r="Y306" s="472"/>
      <c r="Z306" s="472"/>
      <c r="AA306" s="472"/>
      <c r="AB306" s="474"/>
      <c r="AC306" s="474"/>
      <c r="AD306" s="474"/>
      <c r="AE306" s="474"/>
      <c r="AF306" s="474"/>
      <c r="AG306" s="474"/>
      <c r="AH306" s="474"/>
      <c r="AI306" s="474"/>
      <c r="AJ306" s="474"/>
      <c r="AK306" s="474"/>
      <c r="AL306" s="474"/>
      <c r="AM306" s="474"/>
      <c r="AN306" s="499"/>
      <c r="AO306" s="499"/>
      <c r="AP306" s="499"/>
      <c r="AQ306" s="509"/>
      <c r="AR306" s="474"/>
      <c r="AS306" s="474"/>
      <c r="AT306" s="474"/>
      <c r="AU306" s="540" t="s">
        <v>880</v>
      </c>
      <c r="AV306" s="499"/>
      <c r="AW306" s="474"/>
      <c r="AX306" s="499"/>
      <c r="AY306" s="509"/>
      <c r="AZ306" s="474"/>
      <c r="BA306" s="474"/>
      <c r="BB306" s="499"/>
      <c r="BC306" s="509"/>
      <c r="BD306" s="499"/>
      <c r="BE306" s="499"/>
      <c r="BF306" s="509"/>
      <c r="BG306" s="474"/>
      <c r="BH306" s="474"/>
      <c r="BI306" s="474"/>
      <c r="BJ306" s="474"/>
      <c r="BK306" s="474"/>
      <c r="BL306" s="474"/>
      <c r="BM306" s="474"/>
      <c r="BN306" s="474"/>
      <c r="BO306" s="474"/>
    </row>
    <row r="307" spans="1:67" s="487" customFormat="1" ht="15" x14ac:dyDescent="0.25">
      <c r="A307" s="541"/>
      <c r="B307" s="508"/>
      <c r="C307" s="1353" t="s">
        <v>881</v>
      </c>
      <c r="D307" s="1353"/>
      <c r="E307" s="1353"/>
      <c r="F307" s="1353"/>
      <c r="G307" s="1353"/>
      <c r="H307" s="501"/>
      <c r="I307" s="502"/>
      <c r="J307" s="502"/>
      <c r="K307" s="502"/>
      <c r="L307" s="505"/>
      <c r="M307" s="502"/>
      <c r="N307" s="542"/>
      <c r="O307" s="502"/>
      <c r="P307" s="543">
        <v>526780.41</v>
      </c>
      <c r="Q307" s="521"/>
      <c r="R307" s="521"/>
      <c r="S307" s="472"/>
      <c r="T307" s="472"/>
      <c r="U307" s="472"/>
      <c r="V307" s="472"/>
      <c r="W307" s="472"/>
      <c r="X307" s="472"/>
      <c r="Y307" s="472"/>
      <c r="Z307" s="472"/>
      <c r="AA307" s="472"/>
      <c r="AB307" s="474"/>
      <c r="AC307" s="474"/>
      <c r="AD307" s="474"/>
      <c r="AE307" s="474"/>
      <c r="AF307" s="474"/>
      <c r="AG307" s="474"/>
      <c r="AH307" s="474"/>
      <c r="AI307" s="474"/>
      <c r="AJ307" s="474"/>
      <c r="AK307" s="474"/>
      <c r="AL307" s="474"/>
      <c r="AM307" s="474"/>
      <c r="AN307" s="499"/>
      <c r="AO307" s="499"/>
      <c r="AP307" s="499"/>
      <c r="AQ307" s="509"/>
      <c r="AR307" s="474"/>
      <c r="AS307" s="474"/>
      <c r="AT307" s="474"/>
      <c r="AU307" s="540"/>
      <c r="AV307" s="499" t="s">
        <v>881</v>
      </c>
      <c r="AW307" s="474"/>
      <c r="AX307" s="499"/>
      <c r="AY307" s="509"/>
      <c r="AZ307" s="474"/>
      <c r="BA307" s="474"/>
      <c r="BB307" s="499"/>
      <c r="BC307" s="509"/>
      <c r="BD307" s="499"/>
      <c r="BE307" s="499"/>
      <c r="BF307" s="509"/>
      <c r="BG307" s="474"/>
      <c r="BH307" s="474"/>
      <c r="BI307" s="474"/>
      <c r="BJ307" s="474"/>
      <c r="BK307" s="474"/>
      <c r="BL307" s="474"/>
      <c r="BM307" s="474"/>
      <c r="BN307" s="474"/>
      <c r="BO307" s="474"/>
    </row>
    <row r="308" spans="1:67" s="487" customFormat="1" ht="15" x14ac:dyDescent="0.25">
      <c r="A308" s="525"/>
      <c r="B308" s="511"/>
      <c r="C308" s="1328" t="s">
        <v>882</v>
      </c>
      <c r="D308" s="1328"/>
      <c r="E308" s="1328"/>
      <c r="F308" s="1328"/>
      <c r="G308" s="1328"/>
      <c r="H308" s="512"/>
      <c r="I308" s="513"/>
      <c r="J308" s="513"/>
      <c r="K308" s="513"/>
      <c r="L308" s="515"/>
      <c r="M308" s="513"/>
      <c r="N308" s="515"/>
      <c r="O308" s="513"/>
      <c r="P308" s="516">
        <v>310291.28000000003</v>
      </c>
      <c r="Q308" s="472"/>
      <c r="R308" s="472"/>
      <c r="S308" s="472"/>
      <c r="T308" s="472"/>
      <c r="U308" s="472"/>
      <c r="V308" s="472"/>
      <c r="W308" s="472"/>
      <c r="X308" s="472"/>
      <c r="Y308" s="472"/>
      <c r="Z308" s="472"/>
      <c r="AA308" s="472"/>
      <c r="AB308" s="474"/>
      <c r="AC308" s="474"/>
      <c r="AD308" s="474"/>
      <c r="AE308" s="474"/>
      <c r="AF308" s="474"/>
      <c r="AG308" s="474"/>
      <c r="AH308" s="474"/>
      <c r="AI308" s="474"/>
      <c r="AJ308" s="474"/>
      <c r="AK308" s="474"/>
      <c r="AL308" s="474"/>
      <c r="AM308" s="474"/>
      <c r="AN308" s="499"/>
      <c r="AO308" s="499"/>
      <c r="AP308" s="499"/>
      <c r="AQ308" s="509"/>
      <c r="AR308" s="474"/>
      <c r="AS308" s="474"/>
      <c r="AT308" s="474"/>
      <c r="AU308" s="540"/>
      <c r="AV308" s="499"/>
      <c r="AW308" s="474" t="s">
        <v>882</v>
      </c>
      <c r="AX308" s="499"/>
      <c r="AY308" s="509"/>
      <c r="AZ308" s="474"/>
      <c r="BA308" s="474"/>
      <c r="BB308" s="499"/>
      <c r="BC308" s="509"/>
      <c r="BD308" s="499"/>
      <c r="BE308" s="499"/>
      <c r="BF308" s="509"/>
      <c r="BG308" s="474"/>
      <c r="BH308" s="474"/>
      <c r="BI308" s="474"/>
      <c r="BJ308" s="474"/>
      <c r="BK308" s="474"/>
      <c r="BL308" s="474"/>
      <c r="BM308" s="474"/>
      <c r="BN308" s="474"/>
      <c r="BO308" s="474"/>
    </row>
    <row r="309" spans="1:67" s="487" customFormat="1" ht="15" x14ac:dyDescent="0.25">
      <c r="A309" s="525"/>
      <c r="B309" s="511" t="s">
        <v>883</v>
      </c>
      <c r="C309" s="1328" t="s">
        <v>884</v>
      </c>
      <c r="D309" s="1328"/>
      <c r="E309" s="1328"/>
      <c r="F309" s="1328"/>
      <c r="G309" s="1328"/>
      <c r="H309" s="512" t="s">
        <v>648</v>
      </c>
      <c r="I309" s="531">
        <v>93</v>
      </c>
      <c r="J309" s="513"/>
      <c r="K309" s="531">
        <v>93</v>
      </c>
      <c r="L309" s="515"/>
      <c r="M309" s="513"/>
      <c r="N309" s="515"/>
      <c r="O309" s="513"/>
      <c r="P309" s="516">
        <v>288570.89</v>
      </c>
      <c r="Q309" s="472"/>
      <c r="R309" s="472"/>
      <c r="S309" s="472"/>
      <c r="T309" s="472"/>
      <c r="U309" s="472"/>
      <c r="V309" s="472"/>
      <c r="W309" s="472"/>
      <c r="X309" s="472"/>
      <c r="Y309" s="472"/>
      <c r="Z309" s="472"/>
      <c r="AA309" s="472"/>
      <c r="AB309" s="474"/>
      <c r="AC309" s="474"/>
      <c r="AD309" s="474"/>
      <c r="AE309" s="474"/>
      <c r="AF309" s="474"/>
      <c r="AG309" s="474"/>
      <c r="AH309" s="474"/>
      <c r="AI309" s="474"/>
      <c r="AJ309" s="474"/>
      <c r="AK309" s="474"/>
      <c r="AL309" s="474"/>
      <c r="AM309" s="474"/>
      <c r="AN309" s="499"/>
      <c r="AO309" s="499"/>
      <c r="AP309" s="499"/>
      <c r="AQ309" s="509"/>
      <c r="AR309" s="474"/>
      <c r="AS309" s="474"/>
      <c r="AT309" s="474"/>
      <c r="AU309" s="540"/>
      <c r="AV309" s="499"/>
      <c r="AW309" s="474" t="s">
        <v>884</v>
      </c>
      <c r="AX309" s="499"/>
      <c r="AY309" s="509"/>
      <c r="AZ309" s="474"/>
      <c r="BA309" s="474"/>
      <c r="BB309" s="499"/>
      <c r="BC309" s="509"/>
      <c r="BD309" s="499"/>
      <c r="BE309" s="499"/>
      <c r="BF309" s="509"/>
      <c r="BG309" s="474"/>
      <c r="BH309" s="474"/>
      <c r="BI309" s="474"/>
      <c r="BJ309" s="474"/>
      <c r="BK309" s="474"/>
      <c r="BL309" s="474"/>
      <c r="BM309" s="474"/>
      <c r="BN309" s="474"/>
      <c r="BO309" s="474"/>
    </row>
    <row r="310" spans="1:67" s="487" customFormat="1" ht="22.5" x14ac:dyDescent="0.25">
      <c r="A310" s="525"/>
      <c r="B310" s="511" t="s">
        <v>885</v>
      </c>
      <c r="C310" s="1328" t="s">
        <v>886</v>
      </c>
      <c r="D310" s="1328"/>
      <c r="E310" s="1328"/>
      <c r="F310" s="1328"/>
      <c r="G310" s="1328"/>
      <c r="H310" s="512" t="s">
        <v>648</v>
      </c>
      <c r="I310" s="531">
        <v>62</v>
      </c>
      <c r="J310" s="527">
        <v>0.85</v>
      </c>
      <c r="K310" s="518">
        <v>52.7</v>
      </c>
      <c r="L310" s="515"/>
      <c r="M310" s="513"/>
      <c r="N310" s="515"/>
      <c r="O310" s="513"/>
      <c r="P310" s="516">
        <v>163523.5</v>
      </c>
      <c r="Q310" s="472"/>
      <c r="R310" s="472"/>
      <c r="S310" s="472"/>
      <c r="T310" s="472"/>
      <c r="U310" s="472"/>
      <c r="V310" s="472"/>
      <c r="W310" s="472"/>
      <c r="X310" s="472"/>
      <c r="Y310" s="472"/>
      <c r="Z310" s="472"/>
      <c r="AA310" s="472"/>
      <c r="AB310" s="474"/>
      <c r="AC310" s="474"/>
      <c r="AD310" s="474"/>
      <c r="AE310" s="474"/>
      <c r="AF310" s="474"/>
      <c r="AG310" s="474"/>
      <c r="AH310" s="474"/>
      <c r="AI310" s="474"/>
      <c r="AJ310" s="474"/>
      <c r="AK310" s="474"/>
      <c r="AL310" s="474"/>
      <c r="AM310" s="474"/>
      <c r="AN310" s="499"/>
      <c r="AO310" s="499"/>
      <c r="AP310" s="499"/>
      <c r="AQ310" s="509"/>
      <c r="AR310" s="474"/>
      <c r="AS310" s="474"/>
      <c r="AT310" s="474"/>
      <c r="AU310" s="540"/>
      <c r="AV310" s="499"/>
      <c r="AW310" s="474" t="s">
        <v>886</v>
      </c>
      <c r="AX310" s="499"/>
      <c r="AY310" s="509"/>
      <c r="AZ310" s="474"/>
      <c r="BA310" s="474"/>
      <c r="BB310" s="499"/>
      <c r="BC310" s="509"/>
      <c r="BD310" s="499"/>
      <c r="BE310" s="499"/>
      <c r="BF310" s="509"/>
      <c r="BG310" s="474"/>
      <c r="BH310" s="474"/>
      <c r="BI310" s="474"/>
      <c r="BJ310" s="474"/>
      <c r="BK310" s="474"/>
      <c r="BL310" s="474"/>
      <c r="BM310" s="474"/>
      <c r="BN310" s="474"/>
      <c r="BO310" s="474"/>
    </row>
    <row r="311" spans="1:67" s="487" customFormat="1" ht="15" x14ac:dyDescent="0.25">
      <c r="A311" s="544"/>
      <c r="B311" s="585"/>
      <c r="C311" s="1353" t="s">
        <v>887</v>
      </c>
      <c r="D311" s="1353"/>
      <c r="E311" s="1353"/>
      <c r="F311" s="1353"/>
      <c r="G311" s="1353"/>
      <c r="H311" s="501"/>
      <c r="I311" s="502"/>
      <c r="J311" s="502"/>
      <c r="K311" s="502"/>
      <c r="L311" s="505"/>
      <c r="M311" s="502"/>
      <c r="N311" s="542">
        <v>54081.48</v>
      </c>
      <c r="O311" s="502"/>
      <c r="P311" s="543">
        <v>978874.8</v>
      </c>
      <c r="Q311" s="472"/>
      <c r="R311" s="472"/>
      <c r="S311" s="472"/>
      <c r="T311" s="472"/>
      <c r="U311" s="472"/>
      <c r="V311" s="472"/>
      <c r="W311" s="472"/>
      <c r="X311" s="472"/>
      <c r="Y311" s="472"/>
      <c r="Z311" s="472"/>
      <c r="AA311" s="472"/>
      <c r="AB311" s="474"/>
      <c r="AC311" s="474"/>
      <c r="AD311" s="474"/>
      <c r="AE311" s="474"/>
      <c r="AF311" s="474"/>
      <c r="AG311" s="474"/>
      <c r="AH311" s="474"/>
      <c r="AI311" s="474"/>
      <c r="AJ311" s="474"/>
      <c r="AK311" s="474"/>
      <c r="AL311" s="474"/>
      <c r="AM311" s="474"/>
      <c r="AN311" s="499"/>
      <c r="AO311" s="499"/>
      <c r="AP311" s="499"/>
      <c r="AQ311" s="509"/>
      <c r="AR311" s="474"/>
      <c r="AS311" s="474"/>
      <c r="AT311" s="474"/>
      <c r="AU311" s="540"/>
      <c r="AV311" s="499"/>
      <c r="AW311" s="474"/>
      <c r="AX311" s="499" t="s">
        <v>887</v>
      </c>
      <c r="AY311" s="509"/>
      <c r="AZ311" s="474"/>
      <c r="BA311" s="474"/>
      <c r="BB311" s="499"/>
      <c r="BC311" s="509"/>
      <c r="BD311" s="499"/>
      <c r="BE311" s="499"/>
      <c r="BF311" s="509"/>
      <c r="BG311" s="474"/>
      <c r="BH311" s="474"/>
      <c r="BI311" s="474"/>
      <c r="BJ311" s="474"/>
      <c r="BK311" s="474"/>
      <c r="BL311" s="474"/>
      <c r="BM311" s="474"/>
      <c r="BN311" s="474"/>
      <c r="BO311" s="474"/>
    </row>
    <row r="312" spans="1:67" s="487" customFormat="1" ht="23.25" x14ac:dyDescent="0.25">
      <c r="A312" s="500" t="s">
        <v>666</v>
      </c>
      <c r="B312" s="586" t="s">
        <v>896</v>
      </c>
      <c r="C312" s="1377" t="s">
        <v>861</v>
      </c>
      <c r="D312" s="1377"/>
      <c r="E312" s="1377"/>
      <c r="F312" s="1377"/>
      <c r="G312" s="1377"/>
      <c r="H312" s="501" t="s">
        <v>816</v>
      </c>
      <c r="I312" s="502">
        <v>18.100000000000001</v>
      </c>
      <c r="J312" s="503">
        <v>1</v>
      </c>
      <c r="K312" s="504">
        <v>18.100000000000001</v>
      </c>
      <c r="L312" s="505"/>
      <c r="M312" s="502"/>
      <c r="N312" s="505"/>
      <c r="O312" s="502"/>
      <c r="P312" s="543">
        <v>2210433.9</v>
      </c>
      <c r="Q312" s="472"/>
      <c r="R312" s="472"/>
      <c r="S312" s="472"/>
      <c r="T312" s="472"/>
      <c r="U312" s="472"/>
      <c r="V312" s="472"/>
      <c r="W312" s="472"/>
      <c r="X312" s="472"/>
      <c r="Y312" s="472"/>
      <c r="Z312" s="472"/>
      <c r="AA312" s="472"/>
      <c r="AB312" s="474"/>
      <c r="AC312" s="474"/>
      <c r="AD312" s="474"/>
      <c r="AE312" s="474"/>
      <c r="AF312" s="474"/>
      <c r="AG312" s="474"/>
      <c r="AH312" s="474"/>
      <c r="AI312" s="474"/>
      <c r="AJ312" s="474"/>
      <c r="AK312" s="474"/>
      <c r="AL312" s="474"/>
      <c r="AM312" s="474"/>
      <c r="AN312" s="499"/>
      <c r="AO312" s="499"/>
      <c r="AP312" s="499" t="s">
        <v>861</v>
      </c>
      <c r="AQ312" s="509"/>
      <c r="AR312" s="474"/>
      <c r="AS312" s="474"/>
      <c r="AT312" s="474"/>
      <c r="AU312" s="540"/>
      <c r="AV312" s="499"/>
      <c r="AW312" s="474"/>
      <c r="AX312" s="499"/>
      <c r="AY312" s="509"/>
      <c r="AZ312" s="474"/>
      <c r="BA312" s="474"/>
      <c r="BB312" s="499"/>
      <c r="BC312" s="509"/>
      <c r="BD312" s="499"/>
      <c r="BE312" s="499"/>
      <c r="BF312" s="509"/>
      <c r="BG312" s="474"/>
      <c r="BH312" s="474"/>
      <c r="BI312" s="474"/>
      <c r="BJ312" s="474"/>
      <c r="BK312" s="474"/>
      <c r="BL312" s="474"/>
      <c r="BM312" s="474"/>
      <c r="BN312" s="474"/>
      <c r="BO312" s="474"/>
    </row>
    <row r="313" spans="1:67" s="487" customFormat="1" ht="15" x14ac:dyDescent="0.25">
      <c r="A313" s="544"/>
      <c r="B313" s="585"/>
      <c r="C313" s="1300" t="s">
        <v>897</v>
      </c>
      <c r="D313" s="1300"/>
      <c r="E313" s="1300"/>
      <c r="F313" s="1300"/>
      <c r="G313" s="1300"/>
      <c r="H313" s="1300"/>
      <c r="I313" s="1300"/>
      <c r="J313" s="1300"/>
      <c r="K313" s="1300"/>
      <c r="L313" s="1300"/>
      <c r="M313" s="1300"/>
      <c r="N313" s="1300"/>
      <c r="O313" s="1300"/>
      <c r="P313" s="1361"/>
      <c r="Q313" s="472"/>
      <c r="R313" s="472"/>
      <c r="S313" s="472"/>
      <c r="T313" s="472"/>
      <c r="U313" s="472"/>
      <c r="V313" s="472"/>
      <c r="W313" s="472"/>
      <c r="X313" s="472"/>
      <c r="Y313" s="472"/>
      <c r="Z313" s="472"/>
      <c r="AA313" s="472"/>
      <c r="AB313" s="474"/>
      <c r="AC313" s="474"/>
      <c r="AD313" s="474"/>
      <c r="AE313" s="474"/>
      <c r="AF313" s="474"/>
      <c r="AG313" s="474"/>
      <c r="AH313" s="474"/>
      <c r="AI313" s="474"/>
      <c r="AJ313" s="474"/>
      <c r="AK313" s="474"/>
      <c r="AL313" s="474"/>
      <c r="AM313" s="474"/>
      <c r="AN313" s="499"/>
      <c r="AO313" s="499"/>
      <c r="AP313" s="499"/>
      <c r="AQ313" s="509"/>
      <c r="AR313" s="474"/>
      <c r="AS313" s="474"/>
      <c r="AT313" s="474"/>
      <c r="AU313" s="540"/>
      <c r="AV313" s="499"/>
      <c r="AW313" s="474"/>
      <c r="AX313" s="499"/>
      <c r="AY313" s="509" t="s">
        <v>897</v>
      </c>
      <c r="AZ313" s="474"/>
      <c r="BA313" s="474"/>
      <c r="BB313" s="499"/>
      <c r="BC313" s="509"/>
      <c r="BD313" s="499"/>
      <c r="BE313" s="499"/>
      <c r="BF313" s="509"/>
      <c r="BG313" s="474"/>
      <c r="BH313" s="474"/>
      <c r="BI313" s="474"/>
      <c r="BJ313" s="474"/>
      <c r="BK313" s="474"/>
      <c r="BL313" s="474"/>
      <c r="BM313" s="474"/>
      <c r="BN313" s="474"/>
      <c r="BO313" s="474"/>
    </row>
    <row r="314" spans="1:67" s="487" customFormat="1" ht="23.25" x14ac:dyDescent="0.25">
      <c r="A314" s="525" t="s">
        <v>666</v>
      </c>
      <c r="B314" s="511" t="s">
        <v>896</v>
      </c>
      <c r="C314" s="1328" t="s">
        <v>898</v>
      </c>
      <c r="D314" s="1328"/>
      <c r="E314" s="1328"/>
      <c r="F314" s="1328"/>
      <c r="G314" s="1328"/>
      <c r="H314" s="512" t="s">
        <v>816</v>
      </c>
      <c r="I314" s="518">
        <v>18.100000000000001</v>
      </c>
      <c r="J314" s="513"/>
      <c r="K314" s="518">
        <v>18.100000000000001</v>
      </c>
      <c r="L314" s="520">
        <v>105278.81</v>
      </c>
      <c r="M314" s="527">
        <v>1.1599999999999999</v>
      </c>
      <c r="N314" s="520">
        <v>122123.42</v>
      </c>
      <c r="O314" s="513"/>
      <c r="P314" s="516">
        <v>2210433.9</v>
      </c>
      <c r="Q314" s="472"/>
      <c r="R314" s="472"/>
      <c r="S314" s="472"/>
      <c r="T314" s="472"/>
      <c r="U314" s="472"/>
      <c r="V314" s="472"/>
      <c r="W314" s="472"/>
      <c r="X314" s="472"/>
      <c r="Y314" s="472"/>
      <c r="Z314" s="472"/>
      <c r="AA314" s="472"/>
      <c r="AB314" s="474"/>
      <c r="AC314" s="474"/>
      <c r="AD314" s="474"/>
      <c r="AE314" s="474"/>
      <c r="AF314" s="474"/>
      <c r="AG314" s="474"/>
      <c r="AH314" s="474"/>
      <c r="AI314" s="474"/>
      <c r="AJ314" s="474"/>
      <c r="AK314" s="474"/>
      <c r="AL314" s="474"/>
      <c r="AM314" s="474"/>
      <c r="AN314" s="499"/>
      <c r="AO314" s="499"/>
      <c r="AP314" s="499"/>
      <c r="AQ314" s="509"/>
      <c r="AR314" s="474"/>
      <c r="AS314" s="474"/>
      <c r="AT314" s="474"/>
      <c r="AU314" s="540"/>
      <c r="AV314" s="499"/>
      <c r="AW314" s="474"/>
      <c r="AX314" s="499"/>
      <c r="AY314" s="509"/>
      <c r="AZ314" s="474" t="s">
        <v>898</v>
      </c>
      <c r="BA314" s="474"/>
      <c r="BB314" s="499"/>
      <c r="BC314" s="509"/>
      <c r="BD314" s="499"/>
      <c r="BE314" s="499"/>
      <c r="BF314" s="509"/>
      <c r="BG314" s="474"/>
      <c r="BH314" s="474"/>
      <c r="BI314" s="474"/>
      <c r="BJ314" s="474"/>
      <c r="BK314" s="474"/>
      <c r="BL314" s="474"/>
      <c r="BM314" s="474"/>
      <c r="BN314" s="474"/>
      <c r="BO314" s="474"/>
    </row>
    <row r="315" spans="1:67" s="487" customFormat="1" ht="57" x14ac:dyDescent="0.25">
      <c r="A315" s="525" t="s">
        <v>928</v>
      </c>
      <c r="B315" s="511" t="s">
        <v>899</v>
      </c>
      <c r="C315" s="1328" t="s">
        <v>900</v>
      </c>
      <c r="D315" s="1328"/>
      <c r="E315" s="1328"/>
      <c r="F315" s="1328"/>
      <c r="G315" s="1328"/>
      <c r="H315" s="512" t="s">
        <v>816</v>
      </c>
      <c r="I315" s="513"/>
      <c r="J315" s="513"/>
      <c r="K315" s="518">
        <v>18.100000000000001</v>
      </c>
      <c r="L315" s="515"/>
      <c r="M315" s="513"/>
      <c r="N315" s="526">
        <v>-336.27</v>
      </c>
      <c r="O315" s="513"/>
      <c r="P315" s="516">
        <v>-6086.49</v>
      </c>
      <c r="Q315" s="472"/>
      <c r="R315" s="472"/>
      <c r="S315" s="472"/>
      <c r="T315" s="472"/>
      <c r="U315" s="472"/>
      <c r="V315" s="472"/>
      <c r="W315" s="472"/>
      <c r="X315" s="472"/>
      <c r="Y315" s="472"/>
      <c r="Z315" s="472"/>
      <c r="AA315" s="472"/>
      <c r="AB315" s="474"/>
      <c r="AC315" s="474"/>
      <c r="AD315" s="474"/>
      <c r="AE315" s="474"/>
      <c r="AF315" s="474"/>
      <c r="AG315" s="474"/>
      <c r="AH315" s="474"/>
      <c r="AI315" s="474"/>
      <c r="AJ315" s="474"/>
      <c r="AK315" s="474"/>
      <c r="AL315" s="474"/>
      <c r="AM315" s="474"/>
      <c r="AN315" s="499"/>
      <c r="AO315" s="499"/>
      <c r="AP315" s="499"/>
      <c r="AQ315" s="509"/>
      <c r="AR315" s="474"/>
      <c r="AS315" s="474"/>
      <c r="AT315" s="474"/>
      <c r="AU315" s="540"/>
      <c r="AV315" s="499"/>
      <c r="AW315" s="474"/>
      <c r="AX315" s="499"/>
      <c r="AY315" s="509"/>
      <c r="AZ315" s="474"/>
      <c r="BA315" s="474" t="s">
        <v>900</v>
      </c>
      <c r="BB315" s="499"/>
      <c r="BC315" s="509"/>
      <c r="BD315" s="499"/>
      <c r="BE315" s="499"/>
      <c r="BF315" s="509"/>
      <c r="BG315" s="474"/>
      <c r="BH315" s="474"/>
      <c r="BI315" s="474"/>
      <c r="BJ315" s="474"/>
      <c r="BK315" s="474"/>
      <c r="BL315" s="474"/>
      <c r="BM315" s="474"/>
      <c r="BN315" s="474"/>
      <c r="BO315" s="474"/>
    </row>
    <row r="316" spans="1:67" s="487" customFormat="1" ht="57" x14ac:dyDescent="0.25">
      <c r="A316" s="525" t="s">
        <v>929</v>
      </c>
      <c r="B316" s="511" t="s">
        <v>901</v>
      </c>
      <c r="C316" s="1328" t="s">
        <v>902</v>
      </c>
      <c r="D316" s="1328"/>
      <c r="E316" s="1328"/>
      <c r="F316" s="1328"/>
      <c r="G316" s="1328"/>
      <c r="H316" s="512" t="s">
        <v>816</v>
      </c>
      <c r="I316" s="513"/>
      <c r="J316" s="513"/>
      <c r="K316" s="518">
        <v>18.100000000000001</v>
      </c>
      <c r="L316" s="515"/>
      <c r="M316" s="513"/>
      <c r="N316" s="526">
        <v>657.2</v>
      </c>
      <c r="O316" s="513"/>
      <c r="P316" s="516">
        <v>11895.32</v>
      </c>
      <c r="Q316" s="472"/>
      <c r="R316" s="472"/>
      <c r="S316" s="472"/>
      <c r="T316" s="472"/>
      <c r="U316" s="472"/>
      <c r="V316" s="472"/>
      <c r="W316" s="472"/>
      <c r="X316" s="472"/>
      <c r="Y316" s="472"/>
      <c r="Z316" s="472"/>
      <c r="AA316" s="472"/>
      <c r="AB316" s="474"/>
      <c r="AC316" s="474"/>
      <c r="AD316" s="474"/>
      <c r="AE316" s="474"/>
      <c r="AF316" s="474"/>
      <c r="AG316" s="474"/>
      <c r="AH316" s="474"/>
      <c r="AI316" s="474"/>
      <c r="AJ316" s="474"/>
      <c r="AK316" s="474"/>
      <c r="AL316" s="474"/>
      <c r="AM316" s="474"/>
      <c r="AN316" s="499"/>
      <c r="AO316" s="499"/>
      <c r="AP316" s="499"/>
      <c r="AQ316" s="509"/>
      <c r="AR316" s="474"/>
      <c r="AS316" s="474"/>
      <c r="AT316" s="474"/>
      <c r="AU316" s="540"/>
      <c r="AV316" s="499"/>
      <c r="AW316" s="474"/>
      <c r="AX316" s="499"/>
      <c r="AY316" s="509"/>
      <c r="AZ316" s="474"/>
      <c r="BA316" s="474" t="s">
        <v>902</v>
      </c>
      <c r="BB316" s="499"/>
      <c r="BC316" s="509"/>
      <c r="BD316" s="499"/>
      <c r="BE316" s="499"/>
      <c r="BF316" s="509"/>
      <c r="BG316" s="474"/>
      <c r="BH316" s="474"/>
      <c r="BI316" s="474"/>
      <c r="BJ316" s="474"/>
      <c r="BK316" s="474"/>
      <c r="BL316" s="474"/>
      <c r="BM316" s="474"/>
      <c r="BN316" s="474"/>
      <c r="BO316" s="474"/>
    </row>
    <row r="317" spans="1:67" s="487" customFormat="1" ht="15" x14ac:dyDescent="0.25">
      <c r="A317" s="544"/>
      <c r="B317" s="585"/>
      <c r="C317" s="1353" t="s">
        <v>887</v>
      </c>
      <c r="D317" s="1353"/>
      <c r="E317" s="1353"/>
      <c r="F317" s="1353"/>
      <c r="G317" s="1353"/>
      <c r="H317" s="501"/>
      <c r="I317" s="502"/>
      <c r="J317" s="502"/>
      <c r="K317" s="502"/>
      <c r="L317" s="505"/>
      <c r="M317" s="502"/>
      <c r="N317" s="505"/>
      <c r="O317" s="502"/>
      <c r="P317" s="543">
        <v>2216242.73</v>
      </c>
      <c r="Q317" s="472"/>
      <c r="R317" s="472"/>
      <c r="S317" s="472"/>
      <c r="T317" s="472"/>
      <c r="U317" s="472"/>
      <c r="V317" s="472"/>
      <c r="W317" s="472"/>
      <c r="X317" s="472"/>
      <c r="Y317" s="472"/>
      <c r="Z317" s="472"/>
      <c r="AA317" s="472"/>
      <c r="AB317" s="474"/>
      <c r="AC317" s="474"/>
      <c r="AD317" s="474"/>
      <c r="AE317" s="474"/>
      <c r="AF317" s="474"/>
      <c r="AG317" s="474"/>
      <c r="AH317" s="474"/>
      <c r="AI317" s="474"/>
      <c r="AJ317" s="474"/>
      <c r="AK317" s="474"/>
      <c r="AL317" s="474"/>
      <c r="AM317" s="474"/>
      <c r="AN317" s="499"/>
      <c r="AO317" s="499"/>
      <c r="AP317" s="499"/>
      <c r="AQ317" s="509"/>
      <c r="AR317" s="474"/>
      <c r="AS317" s="474"/>
      <c r="AT317" s="474"/>
      <c r="AU317" s="540"/>
      <c r="AV317" s="499"/>
      <c r="AW317" s="474"/>
      <c r="AX317" s="499" t="s">
        <v>887</v>
      </c>
      <c r="AY317" s="509"/>
      <c r="AZ317" s="474"/>
      <c r="BA317" s="474"/>
      <c r="BB317" s="499"/>
      <c r="BC317" s="509"/>
      <c r="BD317" s="499"/>
      <c r="BE317" s="499"/>
      <c r="BF317" s="509"/>
      <c r="BG317" s="474"/>
      <c r="BH317" s="474"/>
      <c r="BI317" s="474"/>
      <c r="BJ317" s="474"/>
      <c r="BK317" s="474"/>
      <c r="BL317" s="474"/>
      <c r="BM317" s="474"/>
      <c r="BN317" s="474"/>
      <c r="BO317" s="474"/>
    </row>
    <row r="318" spans="1:67" s="487" customFormat="1" ht="15" x14ac:dyDescent="0.25">
      <c r="A318" s="548"/>
      <c r="B318" s="549"/>
      <c r="C318" s="549"/>
      <c r="D318" s="549"/>
      <c r="E318" s="549"/>
      <c r="F318" s="550"/>
      <c r="G318" s="550"/>
      <c r="H318" s="550"/>
      <c r="I318" s="550"/>
      <c r="J318" s="551"/>
      <c r="K318" s="550"/>
      <c r="L318" s="550"/>
      <c r="M318" s="550"/>
      <c r="N318" s="551"/>
      <c r="O318" s="582"/>
      <c r="P318" s="551"/>
      <c r="Q318" s="472"/>
      <c r="R318" s="472"/>
      <c r="S318" s="472"/>
      <c r="T318" s="472"/>
      <c r="U318" s="472"/>
      <c r="V318" s="472"/>
      <c r="W318" s="472"/>
      <c r="X318" s="472"/>
      <c r="Y318" s="472"/>
      <c r="Z318" s="472"/>
      <c r="AA318" s="472"/>
      <c r="AB318" s="474"/>
      <c r="AC318" s="474"/>
      <c r="AD318" s="474"/>
      <c r="AE318" s="474"/>
      <c r="AF318" s="474"/>
      <c r="AG318" s="474"/>
      <c r="AH318" s="474"/>
      <c r="AI318" s="474"/>
      <c r="AJ318" s="474"/>
      <c r="AK318" s="474"/>
      <c r="AL318" s="474"/>
      <c r="AM318" s="474"/>
      <c r="AN318" s="499"/>
      <c r="AO318" s="499"/>
      <c r="AP318" s="499"/>
      <c r="AQ318" s="509"/>
      <c r="AR318" s="474"/>
      <c r="AS318" s="474"/>
      <c r="AT318" s="474"/>
      <c r="AU318" s="540"/>
      <c r="AV318" s="499"/>
      <c r="AW318" s="474"/>
      <c r="AX318" s="499"/>
      <c r="AY318" s="509"/>
      <c r="AZ318" s="474"/>
      <c r="BA318" s="474"/>
      <c r="BB318" s="499"/>
      <c r="BC318" s="509"/>
      <c r="BD318" s="499"/>
      <c r="BE318" s="499"/>
      <c r="BF318" s="509"/>
      <c r="BG318" s="474"/>
      <c r="BH318" s="474"/>
      <c r="BI318" s="474"/>
      <c r="BJ318" s="474"/>
      <c r="BK318" s="474"/>
      <c r="BL318" s="474"/>
      <c r="BM318" s="474"/>
      <c r="BN318" s="474"/>
      <c r="BO318" s="474"/>
    </row>
    <row r="319" spans="1:67" s="487" customFormat="1" ht="15" x14ac:dyDescent="0.25">
      <c r="A319" s="541"/>
      <c r="B319" s="552"/>
      <c r="C319" s="1360" t="s">
        <v>4094</v>
      </c>
      <c r="D319" s="1360"/>
      <c r="E319" s="1360"/>
      <c r="F319" s="1360"/>
      <c r="G319" s="1360"/>
      <c r="H319" s="1360"/>
      <c r="I319" s="1360"/>
      <c r="J319" s="1360"/>
      <c r="K319" s="1360"/>
      <c r="L319" s="1360"/>
      <c r="M319" s="1360"/>
      <c r="N319" s="1360"/>
      <c r="O319" s="1360"/>
      <c r="P319" s="553"/>
      <c r="Q319" s="472"/>
      <c r="R319" s="472"/>
      <c r="S319" s="472"/>
      <c r="T319" s="472"/>
      <c r="U319" s="472"/>
      <c r="V319" s="472"/>
      <c r="W319" s="472"/>
      <c r="X319" s="472"/>
      <c r="Y319" s="472"/>
      <c r="Z319" s="472"/>
      <c r="AA319" s="472"/>
      <c r="AB319" s="474"/>
      <c r="AC319" s="474"/>
      <c r="AD319" s="474"/>
      <c r="AE319" s="474"/>
      <c r="AF319" s="474"/>
      <c r="AG319" s="474"/>
      <c r="AH319" s="474"/>
      <c r="AI319" s="474"/>
      <c r="AJ319" s="474"/>
      <c r="AK319" s="474"/>
      <c r="AL319" s="474"/>
      <c r="AM319" s="474"/>
      <c r="AN319" s="499"/>
      <c r="AO319" s="499"/>
      <c r="AP319" s="499"/>
      <c r="AQ319" s="509"/>
      <c r="AR319" s="474"/>
      <c r="AS319" s="474"/>
      <c r="AT319" s="474"/>
      <c r="AU319" s="540"/>
      <c r="AV319" s="499"/>
      <c r="AW319" s="474"/>
      <c r="AX319" s="499"/>
      <c r="AY319" s="509"/>
      <c r="AZ319" s="474"/>
      <c r="BA319" s="474"/>
      <c r="BB319" s="499" t="s">
        <v>4094</v>
      </c>
      <c r="BC319" s="509"/>
      <c r="BD319" s="499"/>
      <c r="BE319" s="499"/>
      <c r="BF319" s="509"/>
      <c r="BG319" s="474"/>
      <c r="BH319" s="474"/>
      <c r="BI319" s="474"/>
      <c r="BJ319" s="474"/>
      <c r="BK319" s="474"/>
      <c r="BL319" s="474"/>
      <c r="BM319" s="474"/>
      <c r="BN319" s="474"/>
      <c r="BO319" s="474"/>
    </row>
    <row r="320" spans="1:67" s="487" customFormat="1" ht="15" x14ac:dyDescent="0.25">
      <c r="A320" s="541"/>
      <c r="B320" s="508"/>
      <c r="C320" s="1300" t="s">
        <v>905</v>
      </c>
      <c r="D320" s="1300"/>
      <c r="E320" s="1300"/>
      <c r="F320" s="1300"/>
      <c r="G320" s="1300"/>
      <c r="H320" s="1300"/>
      <c r="I320" s="1300"/>
      <c r="J320" s="1300"/>
      <c r="K320" s="1300"/>
      <c r="L320" s="1300"/>
      <c r="M320" s="1300"/>
      <c r="N320" s="1300"/>
      <c r="O320" s="1300"/>
      <c r="P320" s="554">
        <v>3048798.81</v>
      </c>
      <c r="Q320" s="477"/>
      <c r="R320" s="477"/>
      <c r="S320" s="472"/>
      <c r="T320" s="472"/>
      <c r="U320" s="472"/>
      <c r="V320" s="472"/>
      <c r="W320" s="472"/>
      <c r="X320" s="472"/>
      <c r="Y320" s="472"/>
      <c r="Z320" s="472"/>
      <c r="AA320" s="472"/>
      <c r="AB320" s="474"/>
      <c r="AC320" s="474"/>
      <c r="AD320" s="474"/>
      <c r="AE320" s="474"/>
      <c r="AF320" s="474"/>
      <c r="AG320" s="474"/>
      <c r="AH320" s="474"/>
      <c r="AI320" s="474"/>
      <c r="AJ320" s="474"/>
      <c r="AK320" s="474"/>
      <c r="AL320" s="474"/>
      <c r="AM320" s="474"/>
      <c r="AN320" s="499"/>
      <c r="AO320" s="499"/>
      <c r="AP320" s="499"/>
      <c r="AQ320" s="509"/>
      <c r="AR320" s="474"/>
      <c r="AS320" s="474"/>
      <c r="AT320" s="474"/>
      <c r="AU320" s="540"/>
      <c r="AV320" s="499"/>
      <c r="AW320" s="474"/>
      <c r="AX320" s="499"/>
      <c r="AY320" s="509"/>
      <c r="AZ320" s="474"/>
      <c r="BA320" s="474"/>
      <c r="BB320" s="499"/>
      <c r="BC320" s="509" t="s">
        <v>905</v>
      </c>
      <c r="BD320" s="499"/>
      <c r="BE320" s="499"/>
      <c r="BF320" s="509"/>
      <c r="BG320" s="474"/>
      <c r="BH320" s="474"/>
      <c r="BI320" s="474"/>
      <c r="BJ320" s="474"/>
      <c r="BK320" s="474"/>
      <c r="BL320" s="474"/>
      <c r="BM320" s="474"/>
      <c r="BN320" s="474"/>
      <c r="BO320" s="474"/>
    </row>
    <row r="321" spans="1:67" s="487" customFormat="1" ht="15" x14ac:dyDescent="0.25">
      <c r="A321" s="541"/>
      <c r="B321" s="508"/>
      <c r="C321" s="1300" t="s">
        <v>906</v>
      </c>
      <c r="D321" s="1300"/>
      <c r="E321" s="1300"/>
      <c r="F321" s="1300"/>
      <c r="G321" s="1300"/>
      <c r="H321" s="1300"/>
      <c r="I321" s="1300"/>
      <c r="J321" s="1300"/>
      <c r="K321" s="1300"/>
      <c r="L321" s="1300"/>
      <c r="M321" s="1300"/>
      <c r="N321" s="1300"/>
      <c r="O321" s="1300"/>
      <c r="P321" s="555"/>
      <c r="Q321" s="477"/>
      <c r="R321" s="477"/>
      <c r="S321" s="472"/>
      <c r="T321" s="472"/>
      <c r="U321" s="472"/>
      <c r="V321" s="472"/>
      <c r="W321" s="472"/>
      <c r="X321" s="472"/>
      <c r="Y321" s="472"/>
      <c r="Z321" s="472"/>
      <c r="AA321" s="472"/>
      <c r="AB321" s="474"/>
      <c r="AC321" s="474"/>
      <c r="AD321" s="474"/>
      <c r="AE321" s="474"/>
      <c r="AF321" s="474"/>
      <c r="AG321" s="474"/>
      <c r="AH321" s="474"/>
      <c r="AI321" s="474"/>
      <c r="AJ321" s="474"/>
      <c r="AK321" s="474"/>
      <c r="AL321" s="474"/>
      <c r="AM321" s="474"/>
      <c r="AN321" s="499"/>
      <c r="AO321" s="499"/>
      <c r="AP321" s="499"/>
      <c r="AQ321" s="509"/>
      <c r="AR321" s="474"/>
      <c r="AS321" s="474"/>
      <c r="AT321" s="474"/>
      <c r="AU321" s="540"/>
      <c r="AV321" s="499"/>
      <c r="AW321" s="474"/>
      <c r="AX321" s="499"/>
      <c r="AY321" s="509"/>
      <c r="AZ321" s="474"/>
      <c r="BA321" s="474"/>
      <c r="BB321" s="499"/>
      <c r="BC321" s="509" t="s">
        <v>906</v>
      </c>
      <c r="BD321" s="499"/>
      <c r="BE321" s="499"/>
      <c r="BF321" s="509"/>
      <c r="BG321" s="474"/>
      <c r="BH321" s="474"/>
      <c r="BI321" s="474"/>
      <c r="BJ321" s="474"/>
      <c r="BK321" s="474"/>
      <c r="BL321" s="474"/>
      <c r="BM321" s="474"/>
      <c r="BN321" s="474"/>
      <c r="BO321" s="474"/>
    </row>
    <row r="322" spans="1:67" s="487" customFormat="1" ht="15" x14ac:dyDescent="0.25">
      <c r="A322" s="541"/>
      <c r="B322" s="508"/>
      <c r="C322" s="1300" t="s">
        <v>907</v>
      </c>
      <c r="D322" s="1300"/>
      <c r="E322" s="1300"/>
      <c r="F322" s="1300"/>
      <c r="G322" s="1300"/>
      <c r="H322" s="1300"/>
      <c r="I322" s="1300"/>
      <c r="J322" s="1300"/>
      <c r="K322" s="1300"/>
      <c r="L322" s="1300"/>
      <c r="M322" s="1300"/>
      <c r="N322" s="1300"/>
      <c r="O322" s="1300"/>
      <c r="P322" s="554">
        <v>420837.6</v>
      </c>
      <c r="Q322" s="477"/>
      <c r="R322" s="477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4"/>
      <c r="AC322" s="474"/>
      <c r="AD322" s="474"/>
      <c r="AE322" s="474"/>
      <c r="AF322" s="474"/>
      <c r="AG322" s="474"/>
      <c r="AH322" s="474"/>
      <c r="AI322" s="474"/>
      <c r="AJ322" s="474"/>
      <c r="AK322" s="474"/>
      <c r="AL322" s="474"/>
      <c r="AM322" s="474"/>
      <c r="AN322" s="499"/>
      <c r="AO322" s="499"/>
      <c r="AP322" s="499"/>
      <c r="AQ322" s="509"/>
      <c r="AR322" s="474"/>
      <c r="AS322" s="474"/>
      <c r="AT322" s="474"/>
      <c r="AU322" s="540"/>
      <c r="AV322" s="499"/>
      <c r="AW322" s="474"/>
      <c r="AX322" s="499"/>
      <c r="AY322" s="509"/>
      <c r="AZ322" s="474"/>
      <c r="BA322" s="474"/>
      <c r="BB322" s="499"/>
      <c r="BC322" s="509" t="s">
        <v>907</v>
      </c>
      <c r="BD322" s="499"/>
      <c r="BE322" s="499"/>
      <c r="BF322" s="509"/>
      <c r="BG322" s="474"/>
      <c r="BH322" s="474"/>
      <c r="BI322" s="474"/>
      <c r="BJ322" s="474"/>
      <c r="BK322" s="474"/>
      <c r="BL322" s="474"/>
      <c r="BM322" s="474"/>
      <c r="BN322" s="474"/>
      <c r="BO322" s="474"/>
    </row>
    <row r="323" spans="1:67" s="487" customFormat="1" ht="15" x14ac:dyDescent="0.25">
      <c r="A323" s="541"/>
      <c r="B323" s="508"/>
      <c r="C323" s="1300" t="s">
        <v>908</v>
      </c>
      <c r="D323" s="1300"/>
      <c r="E323" s="1300"/>
      <c r="F323" s="1300"/>
      <c r="G323" s="1300"/>
      <c r="H323" s="1300"/>
      <c r="I323" s="1300"/>
      <c r="J323" s="1300"/>
      <c r="K323" s="1300"/>
      <c r="L323" s="1300"/>
      <c r="M323" s="1300"/>
      <c r="N323" s="1300"/>
      <c r="O323" s="1300"/>
      <c r="P323" s="554">
        <v>299306.96999999997</v>
      </c>
      <c r="Q323" s="477"/>
      <c r="R323" s="477"/>
      <c r="S323" s="472"/>
      <c r="T323" s="472"/>
      <c r="U323" s="472"/>
      <c r="V323" s="472"/>
      <c r="W323" s="472"/>
      <c r="X323" s="472"/>
      <c r="Y323" s="472"/>
      <c r="Z323" s="472"/>
      <c r="AA323" s="472"/>
      <c r="AB323" s="474"/>
      <c r="AC323" s="474"/>
      <c r="AD323" s="474"/>
      <c r="AE323" s="474"/>
      <c r="AF323" s="474"/>
      <c r="AG323" s="474"/>
      <c r="AH323" s="474"/>
      <c r="AI323" s="474"/>
      <c r="AJ323" s="474"/>
      <c r="AK323" s="474"/>
      <c r="AL323" s="474"/>
      <c r="AM323" s="474"/>
      <c r="AN323" s="499"/>
      <c r="AO323" s="499"/>
      <c r="AP323" s="499"/>
      <c r="AQ323" s="509"/>
      <c r="AR323" s="474"/>
      <c r="AS323" s="474"/>
      <c r="AT323" s="474"/>
      <c r="AU323" s="540"/>
      <c r="AV323" s="499"/>
      <c r="AW323" s="474"/>
      <c r="AX323" s="499"/>
      <c r="AY323" s="509"/>
      <c r="AZ323" s="474"/>
      <c r="BA323" s="474"/>
      <c r="BB323" s="499"/>
      <c r="BC323" s="509" t="s">
        <v>908</v>
      </c>
      <c r="BD323" s="499"/>
      <c r="BE323" s="499"/>
      <c r="BF323" s="509"/>
      <c r="BG323" s="474"/>
      <c r="BH323" s="474"/>
      <c r="BI323" s="474"/>
      <c r="BJ323" s="474"/>
      <c r="BK323" s="474"/>
      <c r="BL323" s="474"/>
      <c r="BM323" s="474"/>
      <c r="BN323" s="474"/>
      <c r="BO323" s="474"/>
    </row>
    <row r="324" spans="1:67" s="487" customFormat="1" ht="15" x14ac:dyDescent="0.25">
      <c r="A324" s="541"/>
      <c r="B324" s="508"/>
      <c r="C324" s="1300" t="s">
        <v>909</v>
      </c>
      <c r="D324" s="1300"/>
      <c r="E324" s="1300"/>
      <c r="F324" s="1300"/>
      <c r="G324" s="1300"/>
      <c r="H324" s="1300"/>
      <c r="I324" s="1300"/>
      <c r="J324" s="1300"/>
      <c r="K324" s="1300"/>
      <c r="L324" s="1300"/>
      <c r="M324" s="1300"/>
      <c r="N324" s="1300"/>
      <c r="O324" s="1300"/>
      <c r="P324" s="554">
        <v>75955.66</v>
      </c>
      <c r="Q324" s="477"/>
      <c r="R324" s="477"/>
      <c r="S324" s="472"/>
      <c r="T324" s="472"/>
      <c r="U324" s="472"/>
      <c r="V324" s="472"/>
      <c r="W324" s="472"/>
      <c r="X324" s="472"/>
      <c r="Y324" s="472"/>
      <c r="Z324" s="472"/>
      <c r="AA324" s="472"/>
      <c r="AB324" s="474"/>
      <c r="AC324" s="474"/>
      <c r="AD324" s="474"/>
      <c r="AE324" s="474"/>
      <c r="AF324" s="474"/>
      <c r="AG324" s="474"/>
      <c r="AH324" s="474"/>
      <c r="AI324" s="474"/>
      <c r="AJ324" s="474"/>
      <c r="AK324" s="474"/>
      <c r="AL324" s="474"/>
      <c r="AM324" s="474"/>
      <c r="AN324" s="499"/>
      <c r="AO324" s="499"/>
      <c r="AP324" s="499"/>
      <c r="AQ324" s="509"/>
      <c r="AR324" s="474"/>
      <c r="AS324" s="474"/>
      <c r="AT324" s="474"/>
      <c r="AU324" s="540"/>
      <c r="AV324" s="499"/>
      <c r="AW324" s="474"/>
      <c r="AX324" s="499"/>
      <c r="AY324" s="509"/>
      <c r="AZ324" s="474"/>
      <c r="BA324" s="474"/>
      <c r="BB324" s="499"/>
      <c r="BC324" s="509" t="s">
        <v>909</v>
      </c>
      <c r="BD324" s="499"/>
      <c r="BE324" s="499"/>
      <c r="BF324" s="509"/>
      <c r="BG324" s="474"/>
      <c r="BH324" s="474"/>
      <c r="BI324" s="474"/>
      <c r="BJ324" s="474"/>
      <c r="BK324" s="474"/>
      <c r="BL324" s="474"/>
      <c r="BM324" s="474"/>
      <c r="BN324" s="474"/>
      <c r="BO324" s="474"/>
    </row>
    <row r="325" spans="1:67" s="487" customFormat="1" ht="15" x14ac:dyDescent="0.25">
      <c r="A325" s="541"/>
      <c r="B325" s="508"/>
      <c r="C325" s="1300" t="s">
        <v>910</v>
      </c>
      <c r="D325" s="1300"/>
      <c r="E325" s="1300"/>
      <c r="F325" s="1300"/>
      <c r="G325" s="1300"/>
      <c r="H325" s="1300"/>
      <c r="I325" s="1300"/>
      <c r="J325" s="1300"/>
      <c r="K325" s="1300"/>
      <c r="L325" s="1300"/>
      <c r="M325" s="1300"/>
      <c r="N325" s="1300"/>
      <c r="O325" s="1300"/>
      <c r="P325" s="554">
        <v>2240868.42</v>
      </c>
      <c r="Q325" s="477"/>
      <c r="R325" s="477"/>
      <c r="S325" s="472"/>
      <c r="T325" s="472"/>
      <c r="U325" s="472"/>
      <c r="V325" s="472"/>
      <c r="W325" s="472"/>
      <c r="X325" s="472"/>
      <c r="Y325" s="472"/>
      <c r="Z325" s="472"/>
      <c r="AA325" s="472"/>
      <c r="AB325" s="474"/>
      <c r="AC325" s="474"/>
      <c r="AD325" s="474"/>
      <c r="AE325" s="474"/>
      <c r="AF325" s="474"/>
      <c r="AG325" s="474"/>
      <c r="AH325" s="474"/>
      <c r="AI325" s="474"/>
      <c r="AJ325" s="474"/>
      <c r="AK325" s="474"/>
      <c r="AL325" s="474"/>
      <c r="AM325" s="474"/>
      <c r="AN325" s="499"/>
      <c r="AO325" s="499"/>
      <c r="AP325" s="499"/>
      <c r="AQ325" s="509"/>
      <c r="AR325" s="474"/>
      <c r="AS325" s="474"/>
      <c r="AT325" s="474"/>
      <c r="AU325" s="540"/>
      <c r="AV325" s="499"/>
      <c r="AW325" s="474"/>
      <c r="AX325" s="499"/>
      <c r="AY325" s="509"/>
      <c r="AZ325" s="474"/>
      <c r="BA325" s="474"/>
      <c r="BB325" s="499"/>
      <c r="BC325" s="509" t="s">
        <v>910</v>
      </c>
      <c r="BD325" s="499"/>
      <c r="BE325" s="499"/>
      <c r="BF325" s="509"/>
      <c r="BG325" s="474"/>
      <c r="BH325" s="474"/>
      <c r="BI325" s="474"/>
      <c r="BJ325" s="474"/>
      <c r="BK325" s="474"/>
      <c r="BL325" s="474"/>
      <c r="BM325" s="474"/>
      <c r="BN325" s="474"/>
      <c r="BO325" s="474"/>
    </row>
    <row r="326" spans="1:67" s="487" customFormat="1" ht="15" x14ac:dyDescent="0.25">
      <c r="A326" s="541"/>
      <c r="B326" s="508"/>
      <c r="C326" s="1300" t="s">
        <v>911</v>
      </c>
      <c r="D326" s="1300"/>
      <c r="E326" s="1300"/>
      <c r="F326" s="1300"/>
      <c r="G326" s="1300"/>
      <c r="H326" s="1300"/>
      <c r="I326" s="1300"/>
      <c r="J326" s="1300"/>
      <c r="K326" s="1300"/>
      <c r="L326" s="1300"/>
      <c r="M326" s="1300"/>
      <c r="N326" s="1300"/>
      <c r="O326" s="1300"/>
      <c r="P326" s="554">
        <v>11830.16</v>
      </c>
      <c r="Q326" s="477"/>
      <c r="R326" s="477"/>
      <c r="S326" s="472"/>
      <c r="T326" s="472"/>
      <c r="U326" s="472"/>
      <c r="V326" s="472"/>
      <c r="W326" s="472"/>
      <c r="X326" s="472"/>
      <c r="Y326" s="472"/>
      <c r="Z326" s="472"/>
      <c r="AA326" s="472"/>
      <c r="AB326" s="474"/>
      <c r="AC326" s="474"/>
      <c r="AD326" s="474"/>
      <c r="AE326" s="474"/>
      <c r="AF326" s="474"/>
      <c r="AG326" s="474"/>
      <c r="AH326" s="474"/>
      <c r="AI326" s="474"/>
      <c r="AJ326" s="474"/>
      <c r="AK326" s="474"/>
      <c r="AL326" s="474"/>
      <c r="AM326" s="474"/>
      <c r="AN326" s="499"/>
      <c r="AO326" s="499"/>
      <c r="AP326" s="499"/>
      <c r="AQ326" s="509"/>
      <c r="AR326" s="474"/>
      <c r="AS326" s="474"/>
      <c r="AT326" s="474"/>
      <c r="AU326" s="540"/>
      <c r="AV326" s="499"/>
      <c r="AW326" s="474"/>
      <c r="AX326" s="499"/>
      <c r="AY326" s="509"/>
      <c r="AZ326" s="474"/>
      <c r="BA326" s="474"/>
      <c r="BB326" s="499"/>
      <c r="BC326" s="509" t="s">
        <v>911</v>
      </c>
      <c r="BD326" s="499"/>
      <c r="BE326" s="499"/>
      <c r="BF326" s="509"/>
      <c r="BG326" s="474"/>
      <c r="BH326" s="474"/>
      <c r="BI326" s="474"/>
      <c r="BJ326" s="474"/>
      <c r="BK326" s="474"/>
      <c r="BL326" s="474"/>
      <c r="BM326" s="474"/>
      <c r="BN326" s="474"/>
      <c r="BO326" s="474"/>
    </row>
    <row r="327" spans="1:67" s="487" customFormat="1" ht="15" x14ac:dyDescent="0.25">
      <c r="A327" s="541"/>
      <c r="B327" s="508"/>
      <c r="C327" s="1300" t="s">
        <v>912</v>
      </c>
      <c r="D327" s="1300"/>
      <c r="E327" s="1300"/>
      <c r="F327" s="1300"/>
      <c r="G327" s="1300"/>
      <c r="H327" s="1300"/>
      <c r="I327" s="1300"/>
      <c r="J327" s="1300"/>
      <c r="K327" s="1300"/>
      <c r="L327" s="1300"/>
      <c r="M327" s="1300"/>
      <c r="N327" s="1300"/>
      <c r="O327" s="1300"/>
      <c r="P327" s="554">
        <v>3772626.58</v>
      </c>
      <c r="Q327" s="477"/>
      <c r="R327" s="477"/>
      <c r="S327" s="472"/>
      <c r="T327" s="472"/>
      <c r="U327" s="472"/>
      <c r="V327" s="472"/>
      <c r="W327" s="472"/>
      <c r="X327" s="472"/>
      <c r="Y327" s="472"/>
      <c r="Z327" s="472"/>
      <c r="AA327" s="472"/>
      <c r="AB327" s="474"/>
      <c r="AC327" s="474"/>
      <c r="AD327" s="474"/>
      <c r="AE327" s="474"/>
      <c r="AF327" s="474"/>
      <c r="AG327" s="474"/>
      <c r="AH327" s="474"/>
      <c r="AI327" s="474"/>
      <c r="AJ327" s="474"/>
      <c r="AK327" s="474"/>
      <c r="AL327" s="474"/>
      <c r="AM327" s="474"/>
      <c r="AN327" s="499"/>
      <c r="AO327" s="499"/>
      <c r="AP327" s="499"/>
      <c r="AQ327" s="509"/>
      <c r="AR327" s="474"/>
      <c r="AS327" s="474"/>
      <c r="AT327" s="474"/>
      <c r="AU327" s="540"/>
      <c r="AV327" s="499"/>
      <c r="AW327" s="474"/>
      <c r="AX327" s="499"/>
      <c r="AY327" s="509"/>
      <c r="AZ327" s="474"/>
      <c r="BA327" s="474"/>
      <c r="BB327" s="499"/>
      <c r="BC327" s="509" t="s">
        <v>912</v>
      </c>
      <c r="BD327" s="499"/>
      <c r="BE327" s="499"/>
      <c r="BF327" s="509"/>
      <c r="BG327" s="474"/>
      <c r="BH327" s="474"/>
      <c r="BI327" s="474"/>
      <c r="BJ327" s="474"/>
      <c r="BK327" s="474"/>
      <c r="BL327" s="474"/>
      <c r="BM327" s="474"/>
      <c r="BN327" s="474"/>
      <c r="BO327" s="474"/>
    </row>
    <row r="328" spans="1:67" s="487" customFormat="1" ht="15" x14ac:dyDescent="0.25">
      <c r="A328" s="541"/>
      <c r="B328" s="508"/>
      <c r="C328" s="1300" t="s">
        <v>913</v>
      </c>
      <c r="D328" s="1300"/>
      <c r="E328" s="1300"/>
      <c r="F328" s="1300"/>
      <c r="G328" s="1300"/>
      <c r="H328" s="1300"/>
      <c r="I328" s="1300"/>
      <c r="J328" s="1300"/>
      <c r="K328" s="1300"/>
      <c r="L328" s="1300"/>
      <c r="M328" s="1300"/>
      <c r="N328" s="1300"/>
      <c r="O328" s="1300"/>
      <c r="P328" s="554">
        <v>3760796.42</v>
      </c>
      <c r="Q328" s="477"/>
      <c r="R328" s="477"/>
      <c r="S328" s="472"/>
      <c r="T328" s="472"/>
      <c r="U328" s="472"/>
      <c r="V328" s="472"/>
      <c r="W328" s="472"/>
      <c r="X328" s="472"/>
      <c r="Y328" s="472"/>
      <c r="Z328" s="472"/>
      <c r="AA328" s="472"/>
      <c r="AB328" s="474"/>
      <c r="AC328" s="474"/>
      <c r="AD328" s="474"/>
      <c r="AE328" s="474"/>
      <c r="AF328" s="474"/>
      <c r="AG328" s="474"/>
      <c r="AH328" s="474"/>
      <c r="AI328" s="474"/>
      <c r="AJ328" s="474"/>
      <c r="AK328" s="474"/>
      <c r="AL328" s="474"/>
      <c r="AM328" s="474"/>
      <c r="AN328" s="499"/>
      <c r="AO328" s="499"/>
      <c r="AP328" s="499"/>
      <c r="AQ328" s="509"/>
      <c r="AR328" s="474"/>
      <c r="AS328" s="474"/>
      <c r="AT328" s="474"/>
      <c r="AU328" s="540"/>
      <c r="AV328" s="499"/>
      <c r="AW328" s="474"/>
      <c r="AX328" s="499"/>
      <c r="AY328" s="509"/>
      <c r="AZ328" s="474"/>
      <c r="BA328" s="474"/>
      <c r="BB328" s="499"/>
      <c r="BC328" s="509" t="s">
        <v>913</v>
      </c>
      <c r="BD328" s="499"/>
      <c r="BE328" s="499"/>
      <c r="BF328" s="509"/>
      <c r="BG328" s="474"/>
      <c r="BH328" s="474"/>
      <c r="BI328" s="474"/>
      <c r="BJ328" s="474"/>
      <c r="BK328" s="474"/>
      <c r="BL328" s="474"/>
      <c r="BM328" s="474"/>
      <c r="BN328" s="474"/>
      <c r="BO328" s="474"/>
    </row>
    <row r="329" spans="1:67" s="487" customFormat="1" ht="15" x14ac:dyDescent="0.25">
      <c r="A329" s="541"/>
      <c r="B329" s="508"/>
      <c r="C329" s="1300" t="s">
        <v>914</v>
      </c>
      <c r="D329" s="1300"/>
      <c r="E329" s="1300"/>
      <c r="F329" s="1300"/>
      <c r="G329" s="1300"/>
      <c r="H329" s="1300"/>
      <c r="I329" s="1300"/>
      <c r="J329" s="1300"/>
      <c r="K329" s="1300"/>
      <c r="L329" s="1300"/>
      <c r="M329" s="1300"/>
      <c r="N329" s="1300"/>
      <c r="O329" s="1300"/>
      <c r="P329" s="555"/>
      <c r="Q329" s="477"/>
      <c r="R329" s="477"/>
      <c r="S329" s="472"/>
      <c r="T329" s="472"/>
      <c r="U329" s="472"/>
      <c r="V329" s="472"/>
      <c r="W329" s="472"/>
      <c r="X329" s="472"/>
      <c r="Y329" s="472"/>
      <c r="Z329" s="472"/>
      <c r="AA329" s="472"/>
      <c r="AB329" s="474"/>
      <c r="AC329" s="474"/>
      <c r="AD329" s="474"/>
      <c r="AE329" s="474"/>
      <c r="AF329" s="474"/>
      <c r="AG329" s="474"/>
      <c r="AH329" s="474"/>
      <c r="AI329" s="474"/>
      <c r="AJ329" s="474"/>
      <c r="AK329" s="474"/>
      <c r="AL329" s="474"/>
      <c r="AM329" s="474"/>
      <c r="AN329" s="499"/>
      <c r="AO329" s="499"/>
      <c r="AP329" s="499"/>
      <c r="AQ329" s="509"/>
      <c r="AR329" s="474"/>
      <c r="AS329" s="474"/>
      <c r="AT329" s="474"/>
      <c r="AU329" s="540"/>
      <c r="AV329" s="499"/>
      <c r="AW329" s="474"/>
      <c r="AX329" s="499"/>
      <c r="AY329" s="509"/>
      <c r="AZ329" s="474"/>
      <c r="BA329" s="474"/>
      <c r="BB329" s="499"/>
      <c r="BC329" s="509" t="s">
        <v>914</v>
      </c>
      <c r="BD329" s="499"/>
      <c r="BE329" s="499"/>
      <c r="BF329" s="509"/>
      <c r="BG329" s="474"/>
      <c r="BH329" s="474"/>
      <c r="BI329" s="474"/>
      <c r="BJ329" s="474"/>
      <c r="BK329" s="474"/>
      <c r="BL329" s="474"/>
      <c r="BM329" s="474"/>
      <c r="BN329" s="474"/>
      <c r="BO329" s="474"/>
    </row>
    <row r="330" spans="1:67" s="487" customFormat="1" ht="15" x14ac:dyDescent="0.25">
      <c r="A330" s="541"/>
      <c r="B330" s="508"/>
      <c r="C330" s="1300" t="s">
        <v>915</v>
      </c>
      <c r="D330" s="1300"/>
      <c r="E330" s="1300"/>
      <c r="F330" s="1300"/>
      <c r="G330" s="1300"/>
      <c r="H330" s="1300"/>
      <c r="I330" s="1300"/>
      <c r="J330" s="1300"/>
      <c r="K330" s="1300"/>
      <c r="L330" s="1300"/>
      <c r="M330" s="1300"/>
      <c r="N330" s="1300"/>
      <c r="O330" s="1300"/>
      <c r="P330" s="554">
        <v>420837.6</v>
      </c>
      <c r="Q330" s="477"/>
      <c r="R330" s="477"/>
      <c r="S330" s="472"/>
      <c r="T330" s="472"/>
      <c r="U330" s="472"/>
      <c r="V330" s="472"/>
      <c r="W330" s="472"/>
      <c r="X330" s="472"/>
      <c r="Y330" s="472"/>
      <c r="Z330" s="472"/>
      <c r="AA330" s="472"/>
      <c r="AB330" s="474"/>
      <c r="AC330" s="474"/>
      <c r="AD330" s="474"/>
      <c r="AE330" s="474"/>
      <c r="AF330" s="474"/>
      <c r="AG330" s="474"/>
      <c r="AH330" s="474"/>
      <c r="AI330" s="474"/>
      <c r="AJ330" s="474"/>
      <c r="AK330" s="474"/>
      <c r="AL330" s="474"/>
      <c r="AM330" s="474"/>
      <c r="AN330" s="499"/>
      <c r="AO330" s="499"/>
      <c r="AP330" s="499"/>
      <c r="AQ330" s="509"/>
      <c r="AR330" s="474"/>
      <c r="AS330" s="474"/>
      <c r="AT330" s="474"/>
      <c r="AU330" s="540"/>
      <c r="AV330" s="499"/>
      <c r="AW330" s="474"/>
      <c r="AX330" s="499"/>
      <c r="AY330" s="509"/>
      <c r="AZ330" s="474"/>
      <c r="BA330" s="474"/>
      <c r="BB330" s="499"/>
      <c r="BC330" s="509" t="s">
        <v>915</v>
      </c>
      <c r="BD330" s="499"/>
      <c r="BE330" s="499"/>
      <c r="BF330" s="509"/>
      <c r="BG330" s="474"/>
      <c r="BH330" s="474"/>
      <c r="BI330" s="474"/>
      <c r="BJ330" s="474"/>
      <c r="BK330" s="474"/>
      <c r="BL330" s="474"/>
      <c r="BM330" s="474"/>
      <c r="BN330" s="474"/>
      <c r="BO330" s="474"/>
    </row>
    <row r="331" spans="1:67" s="487" customFormat="1" ht="15" x14ac:dyDescent="0.25">
      <c r="A331" s="541"/>
      <c r="B331" s="508"/>
      <c r="C331" s="1300" t="s">
        <v>916</v>
      </c>
      <c r="D331" s="1300"/>
      <c r="E331" s="1300"/>
      <c r="F331" s="1300"/>
      <c r="G331" s="1300"/>
      <c r="H331" s="1300"/>
      <c r="I331" s="1300"/>
      <c r="J331" s="1300"/>
      <c r="K331" s="1300"/>
      <c r="L331" s="1300"/>
      <c r="M331" s="1300"/>
      <c r="N331" s="1300"/>
      <c r="O331" s="1300"/>
      <c r="P331" s="554">
        <v>299306.96999999997</v>
      </c>
      <c r="Q331" s="477"/>
      <c r="R331" s="477"/>
      <c r="S331" s="472"/>
      <c r="T331" s="472"/>
      <c r="U331" s="472"/>
      <c r="V331" s="472"/>
      <c r="W331" s="472"/>
      <c r="X331" s="472"/>
      <c r="Y331" s="472"/>
      <c r="Z331" s="472"/>
      <c r="AA331" s="472"/>
      <c r="AB331" s="474"/>
      <c r="AC331" s="474"/>
      <c r="AD331" s="474"/>
      <c r="AE331" s="474"/>
      <c r="AF331" s="474"/>
      <c r="AG331" s="474"/>
      <c r="AH331" s="474"/>
      <c r="AI331" s="474"/>
      <c r="AJ331" s="474"/>
      <c r="AK331" s="474"/>
      <c r="AL331" s="474"/>
      <c r="AM331" s="474"/>
      <c r="AN331" s="499"/>
      <c r="AO331" s="499"/>
      <c r="AP331" s="499"/>
      <c r="AQ331" s="509"/>
      <c r="AR331" s="474"/>
      <c r="AS331" s="474"/>
      <c r="AT331" s="474"/>
      <c r="AU331" s="540"/>
      <c r="AV331" s="499"/>
      <c r="AW331" s="474"/>
      <c r="AX331" s="499"/>
      <c r="AY331" s="509"/>
      <c r="AZ331" s="474"/>
      <c r="BA331" s="474"/>
      <c r="BB331" s="499"/>
      <c r="BC331" s="509" t="s">
        <v>916</v>
      </c>
      <c r="BD331" s="499"/>
      <c r="BE331" s="499"/>
      <c r="BF331" s="509"/>
      <c r="BG331" s="474"/>
      <c r="BH331" s="474"/>
      <c r="BI331" s="474"/>
      <c r="BJ331" s="474"/>
      <c r="BK331" s="474"/>
      <c r="BL331" s="474"/>
      <c r="BM331" s="474"/>
      <c r="BN331" s="474"/>
      <c r="BO331" s="474"/>
    </row>
    <row r="332" spans="1:67" s="487" customFormat="1" ht="15" x14ac:dyDescent="0.25">
      <c r="A332" s="541"/>
      <c r="B332" s="508"/>
      <c r="C332" s="1300" t="s">
        <v>917</v>
      </c>
      <c r="D332" s="1300"/>
      <c r="E332" s="1300"/>
      <c r="F332" s="1300"/>
      <c r="G332" s="1300"/>
      <c r="H332" s="1300"/>
      <c r="I332" s="1300"/>
      <c r="J332" s="1300"/>
      <c r="K332" s="1300"/>
      <c r="L332" s="1300"/>
      <c r="M332" s="1300"/>
      <c r="N332" s="1300"/>
      <c r="O332" s="1300"/>
      <c r="P332" s="554">
        <v>75955.66</v>
      </c>
      <c r="Q332" s="477"/>
      <c r="R332" s="477"/>
      <c r="S332" s="472"/>
      <c r="T332" s="472"/>
      <c r="U332" s="472"/>
      <c r="V332" s="472"/>
      <c r="W332" s="472"/>
      <c r="X332" s="472"/>
      <c r="Y332" s="472"/>
      <c r="Z332" s="472"/>
      <c r="AA332" s="472"/>
      <c r="AB332" s="474"/>
      <c r="AC332" s="474"/>
      <c r="AD332" s="474"/>
      <c r="AE332" s="474"/>
      <c r="AF332" s="474"/>
      <c r="AG332" s="474"/>
      <c r="AH332" s="474"/>
      <c r="AI332" s="474"/>
      <c r="AJ332" s="474"/>
      <c r="AK332" s="474"/>
      <c r="AL332" s="474"/>
      <c r="AM332" s="474"/>
      <c r="AN332" s="499"/>
      <c r="AO332" s="499"/>
      <c r="AP332" s="499"/>
      <c r="AQ332" s="509"/>
      <c r="AR332" s="474"/>
      <c r="AS332" s="474"/>
      <c r="AT332" s="474"/>
      <c r="AU332" s="540"/>
      <c r="AV332" s="499"/>
      <c r="AW332" s="474"/>
      <c r="AX332" s="499"/>
      <c r="AY332" s="509"/>
      <c r="AZ332" s="474"/>
      <c r="BA332" s="474"/>
      <c r="BB332" s="499"/>
      <c r="BC332" s="509" t="s">
        <v>917</v>
      </c>
      <c r="BD332" s="499"/>
      <c r="BE332" s="499"/>
      <c r="BF332" s="509"/>
      <c r="BG332" s="474"/>
      <c r="BH332" s="474"/>
      <c r="BI332" s="474"/>
      <c r="BJ332" s="474"/>
      <c r="BK332" s="474"/>
      <c r="BL332" s="474"/>
      <c r="BM332" s="474"/>
      <c r="BN332" s="474"/>
      <c r="BO332" s="474"/>
    </row>
    <row r="333" spans="1:67" s="487" customFormat="1" ht="15" x14ac:dyDescent="0.25">
      <c r="A333" s="541"/>
      <c r="B333" s="508"/>
      <c r="C333" s="1300" t="s">
        <v>918</v>
      </c>
      <c r="D333" s="1300"/>
      <c r="E333" s="1300"/>
      <c r="F333" s="1300"/>
      <c r="G333" s="1300"/>
      <c r="H333" s="1300"/>
      <c r="I333" s="1300"/>
      <c r="J333" s="1300"/>
      <c r="K333" s="1300"/>
      <c r="L333" s="1300"/>
      <c r="M333" s="1300"/>
      <c r="N333" s="1300"/>
      <c r="O333" s="1300"/>
      <c r="P333" s="554">
        <v>2240868.42</v>
      </c>
      <c r="Q333" s="477"/>
      <c r="R333" s="477"/>
      <c r="S333" s="472"/>
      <c r="T333" s="472"/>
      <c r="U333" s="472"/>
      <c r="V333" s="472"/>
      <c r="W333" s="472"/>
      <c r="X333" s="472"/>
      <c r="Y333" s="472"/>
      <c r="Z333" s="472"/>
      <c r="AA333" s="472"/>
      <c r="AB333" s="474"/>
      <c r="AC333" s="474"/>
      <c r="AD333" s="474"/>
      <c r="AE333" s="474"/>
      <c r="AF333" s="474"/>
      <c r="AG333" s="474"/>
      <c r="AH333" s="474"/>
      <c r="AI333" s="474"/>
      <c r="AJ333" s="474"/>
      <c r="AK333" s="474"/>
      <c r="AL333" s="474"/>
      <c r="AM333" s="474"/>
      <c r="AN333" s="499"/>
      <c r="AO333" s="499"/>
      <c r="AP333" s="499"/>
      <c r="AQ333" s="509"/>
      <c r="AR333" s="474"/>
      <c r="AS333" s="474"/>
      <c r="AT333" s="474"/>
      <c r="AU333" s="540"/>
      <c r="AV333" s="499"/>
      <c r="AW333" s="474"/>
      <c r="AX333" s="499"/>
      <c r="AY333" s="509"/>
      <c r="AZ333" s="474"/>
      <c r="BA333" s="474"/>
      <c r="BB333" s="499"/>
      <c r="BC333" s="509" t="s">
        <v>918</v>
      </c>
      <c r="BD333" s="499"/>
      <c r="BE333" s="499"/>
      <c r="BF333" s="509"/>
      <c r="BG333" s="474"/>
      <c r="BH333" s="474"/>
      <c r="BI333" s="474"/>
      <c r="BJ333" s="474"/>
      <c r="BK333" s="474"/>
      <c r="BL333" s="474"/>
      <c r="BM333" s="474"/>
      <c r="BN333" s="474"/>
      <c r="BO333" s="474"/>
    </row>
    <row r="334" spans="1:67" s="487" customFormat="1" ht="15" x14ac:dyDescent="0.25">
      <c r="A334" s="541"/>
      <c r="B334" s="508"/>
      <c r="C334" s="1300" t="s">
        <v>919</v>
      </c>
      <c r="D334" s="1300"/>
      <c r="E334" s="1300"/>
      <c r="F334" s="1300"/>
      <c r="G334" s="1300"/>
      <c r="H334" s="1300"/>
      <c r="I334" s="1300"/>
      <c r="J334" s="1300"/>
      <c r="K334" s="1300"/>
      <c r="L334" s="1300"/>
      <c r="M334" s="1300"/>
      <c r="N334" s="1300"/>
      <c r="O334" s="1300"/>
      <c r="P334" s="554">
        <v>462017.73</v>
      </c>
      <c r="Q334" s="477"/>
      <c r="R334" s="477"/>
      <c r="S334" s="472"/>
      <c r="T334" s="472"/>
      <c r="U334" s="472"/>
      <c r="V334" s="472"/>
      <c r="W334" s="472"/>
      <c r="X334" s="472"/>
      <c r="Y334" s="472"/>
      <c r="Z334" s="472"/>
      <c r="AA334" s="472"/>
      <c r="AB334" s="474"/>
      <c r="AC334" s="474"/>
      <c r="AD334" s="474"/>
      <c r="AE334" s="474"/>
      <c r="AF334" s="474"/>
      <c r="AG334" s="474"/>
      <c r="AH334" s="474"/>
      <c r="AI334" s="474"/>
      <c r="AJ334" s="474"/>
      <c r="AK334" s="474"/>
      <c r="AL334" s="474"/>
      <c r="AM334" s="474"/>
      <c r="AN334" s="499"/>
      <c r="AO334" s="499"/>
      <c r="AP334" s="499"/>
      <c r="AQ334" s="509"/>
      <c r="AR334" s="474"/>
      <c r="AS334" s="474"/>
      <c r="AT334" s="474"/>
      <c r="AU334" s="540"/>
      <c r="AV334" s="499"/>
      <c r="AW334" s="474"/>
      <c r="AX334" s="499"/>
      <c r="AY334" s="509"/>
      <c r="AZ334" s="474"/>
      <c r="BA334" s="474"/>
      <c r="BB334" s="499"/>
      <c r="BC334" s="509" t="s">
        <v>919</v>
      </c>
      <c r="BD334" s="499"/>
      <c r="BE334" s="499"/>
      <c r="BF334" s="509"/>
      <c r="BG334" s="474"/>
      <c r="BH334" s="474"/>
      <c r="BI334" s="474"/>
      <c r="BJ334" s="474"/>
      <c r="BK334" s="474"/>
      <c r="BL334" s="474"/>
      <c r="BM334" s="474"/>
      <c r="BN334" s="474"/>
      <c r="BO334" s="474"/>
    </row>
    <row r="335" spans="1:67" s="487" customFormat="1" ht="15" x14ac:dyDescent="0.25">
      <c r="A335" s="541"/>
      <c r="B335" s="508"/>
      <c r="C335" s="1300" t="s">
        <v>920</v>
      </c>
      <c r="D335" s="1300"/>
      <c r="E335" s="1300"/>
      <c r="F335" s="1300"/>
      <c r="G335" s="1300"/>
      <c r="H335" s="1300"/>
      <c r="I335" s="1300"/>
      <c r="J335" s="1300"/>
      <c r="K335" s="1300"/>
      <c r="L335" s="1300"/>
      <c r="M335" s="1300"/>
      <c r="N335" s="1300"/>
      <c r="O335" s="1300"/>
      <c r="P335" s="554">
        <v>261810.04</v>
      </c>
      <c r="Q335" s="477"/>
      <c r="R335" s="477"/>
      <c r="S335" s="472"/>
      <c r="T335" s="472"/>
      <c r="U335" s="472"/>
      <c r="V335" s="472"/>
      <c r="W335" s="472"/>
      <c r="X335" s="472"/>
      <c r="Y335" s="472"/>
      <c r="Z335" s="472"/>
      <c r="AA335" s="472"/>
      <c r="AB335" s="474"/>
      <c r="AC335" s="474"/>
      <c r="AD335" s="474"/>
      <c r="AE335" s="474"/>
      <c r="AF335" s="474"/>
      <c r="AG335" s="474"/>
      <c r="AH335" s="474"/>
      <c r="AI335" s="474"/>
      <c r="AJ335" s="474"/>
      <c r="AK335" s="474"/>
      <c r="AL335" s="474"/>
      <c r="AM335" s="474"/>
      <c r="AN335" s="499"/>
      <c r="AO335" s="499"/>
      <c r="AP335" s="499"/>
      <c r="AQ335" s="509"/>
      <c r="AR335" s="474"/>
      <c r="AS335" s="474"/>
      <c r="AT335" s="474"/>
      <c r="AU335" s="540"/>
      <c r="AV335" s="499"/>
      <c r="AW335" s="474"/>
      <c r="AX335" s="499"/>
      <c r="AY335" s="509"/>
      <c r="AZ335" s="474"/>
      <c r="BA335" s="474"/>
      <c r="BB335" s="499"/>
      <c r="BC335" s="509" t="s">
        <v>920</v>
      </c>
      <c r="BD335" s="499"/>
      <c r="BE335" s="499"/>
      <c r="BF335" s="509"/>
      <c r="BG335" s="474"/>
      <c r="BH335" s="474"/>
      <c r="BI335" s="474"/>
      <c r="BJ335" s="474"/>
      <c r="BK335" s="474"/>
      <c r="BL335" s="474"/>
      <c r="BM335" s="474"/>
      <c r="BN335" s="474"/>
      <c r="BO335" s="474"/>
    </row>
    <row r="336" spans="1:67" s="487" customFormat="1" ht="15" x14ac:dyDescent="0.25">
      <c r="A336" s="541"/>
      <c r="B336" s="508"/>
      <c r="C336" s="1300" t="s">
        <v>921</v>
      </c>
      <c r="D336" s="1300"/>
      <c r="E336" s="1300"/>
      <c r="F336" s="1300"/>
      <c r="G336" s="1300"/>
      <c r="H336" s="1300"/>
      <c r="I336" s="1300"/>
      <c r="J336" s="1300"/>
      <c r="K336" s="1300"/>
      <c r="L336" s="1300"/>
      <c r="M336" s="1300"/>
      <c r="N336" s="1300"/>
      <c r="O336" s="1300"/>
      <c r="P336" s="554">
        <v>11830.16</v>
      </c>
      <c r="Q336" s="477"/>
      <c r="R336" s="477"/>
      <c r="S336" s="472"/>
      <c r="T336" s="472"/>
      <c r="U336" s="472"/>
      <c r="V336" s="472"/>
      <c r="W336" s="472"/>
      <c r="X336" s="472"/>
      <c r="Y336" s="472"/>
      <c r="Z336" s="472"/>
      <c r="AA336" s="472"/>
      <c r="AB336" s="474"/>
      <c r="AC336" s="474"/>
      <c r="AD336" s="474"/>
      <c r="AE336" s="474"/>
      <c r="AF336" s="474"/>
      <c r="AG336" s="474"/>
      <c r="AH336" s="474"/>
      <c r="AI336" s="474"/>
      <c r="AJ336" s="474"/>
      <c r="AK336" s="474"/>
      <c r="AL336" s="474"/>
      <c r="AM336" s="474"/>
      <c r="AN336" s="499"/>
      <c r="AO336" s="499"/>
      <c r="AP336" s="499"/>
      <c r="AQ336" s="509"/>
      <c r="AR336" s="474"/>
      <c r="AS336" s="474"/>
      <c r="AT336" s="474"/>
      <c r="AU336" s="540"/>
      <c r="AV336" s="499"/>
      <c r="AW336" s="474"/>
      <c r="AX336" s="499"/>
      <c r="AY336" s="509"/>
      <c r="AZ336" s="474"/>
      <c r="BA336" s="474"/>
      <c r="BB336" s="499"/>
      <c r="BC336" s="509" t="s">
        <v>921</v>
      </c>
      <c r="BD336" s="499"/>
      <c r="BE336" s="499"/>
      <c r="BF336" s="509"/>
      <c r="BG336" s="474"/>
      <c r="BH336" s="474"/>
      <c r="BI336" s="474"/>
      <c r="BJ336" s="474"/>
      <c r="BK336" s="474"/>
      <c r="BL336" s="474"/>
      <c r="BM336" s="474"/>
      <c r="BN336" s="474"/>
      <c r="BO336" s="474"/>
    </row>
    <row r="337" spans="1:67" s="487" customFormat="1" ht="15" x14ac:dyDescent="0.25">
      <c r="A337" s="541"/>
      <c r="B337" s="508"/>
      <c r="C337" s="1300" t="s">
        <v>922</v>
      </c>
      <c r="D337" s="1300"/>
      <c r="E337" s="1300"/>
      <c r="F337" s="1300"/>
      <c r="G337" s="1300"/>
      <c r="H337" s="1300"/>
      <c r="I337" s="1300"/>
      <c r="J337" s="1300"/>
      <c r="K337" s="1300"/>
      <c r="L337" s="1300"/>
      <c r="M337" s="1300"/>
      <c r="N337" s="1300"/>
      <c r="O337" s="1300"/>
      <c r="P337" s="554">
        <v>496793.26</v>
      </c>
      <c r="Q337" s="477"/>
      <c r="R337" s="477"/>
      <c r="S337" s="472"/>
      <c r="T337" s="472"/>
      <c r="U337" s="472"/>
      <c r="V337" s="472"/>
      <c r="W337" s="472"/>
      <c r="X337" s="472"/>
      <c r="Y337" s="472"/>
      <c r="Z337" s="472"/>
      <c r="AA337" s="472"/>
      <c r="AB337" s="474"/>
      <c r="AC337" s="474"/>
      <c r="AD337" s="474"/>
      <c r="AE337" s="474"/>
      <c r="AF337" s="474"/>
      <c r="AG337" s="474"/>
      <c r="AH337" s="474"/>
      <c r="AI337" s="474"/>
      <c r="AJ337" s="474"/>
      <c r="AK337" s="474"/>
      <c r="AL337" s="474"/>
      <c r="AM337" s="474"/>
      <c r="AN337" s="499"/>
      <c r="AO337" s="499"/>
      <c r="AP337" s="499"/>
      <c r="AQ337" s="509"/>
      <c r="AR337" s="474"/>
      <c r="AS337" s="474"/>
      <c r="AT337" s="474"/>
      <c r="AU337" s="540"/>
      <c r="AV337" s="499"/>
      <c r="AW337" s="474"/>
      <c r="AX337" s="499"/>
      <c r="AY337" s="509"/>
      <c r="AZ337" s="474"/>
      <c r="BA337" s="474"/>
      <c r="BB337" s="499"/>
      <c r="BC337" s="509" t="s">
        <v>922</v>
      </c>
      <c r="BD337" s="499"/>
      <c r="BE337" s="499"/>
      <c r="BF337" s="509"/>
      <c r="BG337" s="474"/>
      <c r="BH337" s="474"/>
      <c r="BI337" s="474"/>
      <c r="BJ337" s="474"/>
      <c r="BK337" s="474"/>
      <c r="BL337" s="474"/>
      <c r="BM337" s="474"/>
      <c r="BN337" s="474"/>
      <c r="BO337" s="474"/>
    </row>
    <row r="338" spans="1:67" s="487" customFormat="1" ht="15" x14ac:dyDescent="0.25">
      <c r="A338" s="541"/>
      <c r="B338" s="508"/>
      <c r="C338" s="1300" t="s">
        <v>923</v>
      </c>
      <c r="D338" s="1300"/>
      <c r="E338" s="1300"/>
      <c r="F338" s="1300"/>
      <c r="G338" s="1300"/>
      <c r="H338" s="1300"/>
      <c r="I338" s="1300"/>
      <c r="J338" s="1300"/>
      <c r="K338" s="1300"/>
      <c r="L338" s="1300"/>
      <c r="M338" s="1300"/>
      <c r="N338" s="1300"/>
      <c r="O338" s="1300"/>
      <c r="P338" s="554">
        <v>462017.73</v>
      </c>
      <c r="Q338" s="477"/>
      <c r="R338" s="477"/>
      <c r="S338" s="472"/>
      <c r="T338" s="472"/>
      <c r="U338" s="472"/>
      <c r="V338" s="472"/>
      <c r="W338" s="472"/>
      <c r="X338" s="472"/>
      <c r="Y338" s="472"/>
      <c r="Z338" s="472"/>
      <c r="AA338" s="472"/>
      <c r="AB338" s="474"/>
      <c r="AC338" s="474"/>
      <c r="AD338" s="474"/>
      <c r="AE338" s="474"/>
      <c r="AF338" s="474"/>
      <c r="AG338" s="474"/>
      <c r="AH338" s="474"/>
      <c r="AI338" s="474"/>
      <c r="AJ338" s="474"/>
      <c r="AK338" s="474"/>
      <c r="AL338" s="474"/>
      <c r="AM338" s="474"/>
      <c r="AN338" s="499"/>
      <c r="AO338" s="499"/>
      <c r="AP338" s="499"/>
      <c r="AQ338" s="509"/>
      <c r="AR338" s="474"/>
      <c r="AS338" s="474"/>
      <c r="AT338" s="474"/>
      <c r="AU338" s="540"/>
      <c r="AV338" s="499"/>
      <c r="AW338" s="474"/>
      <c r="AX338" s="499"/>
      <c r="AY338" s="509"/>
      <c r="AZ338" s="474"/>
      <c r="BA338" s="474"/>
      <c r="BB338" s="499"/>
      <c r="BC338" s="509" t="s">
        <v>923</v>
      </c>
      <c r="BD338" s="499"/>
      <c r="BE338" s="499"/>
      <c r="BF338" s="509"/>
      <c r="BG338" s="474"/>
      <c r="BH338" s="474"/>
      <c r="BI338" s="474"/>
      <c r="BJ338" s="474"/>
      <c r="BK338" s="474"/>
      <c r="BL338" s="474"/>
      <c r="BM338" s="474"/>
      <c r="BN338" s="474"/>
      <c r="BO338" s="474"/>
    </row>
    <row r="339" spans="1:67" s="487" customFormat="1" ht="15" x14ac:dyDescent="0.25">
      <c r="A339" s="541"/>
      <c r="B339" s="508"/>
      <c r="C339" s="1300" t="s">
        <v>924</v>
      </c>
      <c r="D339" s="1300"/>
      <c r="E339" s="1300"/>
      <c r="F339" s="1300"/>
      <c r="G339" s="1300"/>
      <c r="H339" s="1300"/>
      <c r="I339" s="1300"/>
      <c r="J339" s="1300"/>
      <c r="K339" s="1300"/>
      <c r="L339" s="1300"/>
      <c r="M339" s="1300"/>
      <c r="N339" s="1300"/>
      <c r="O339" s="1300"/>
      <c r="P339" s="554">
        <v>261810.04</v>
      </c>
      <c r="Q339" s="477"/>
      <c r="R339" s="477"/>
      <c r="S339" s="472"/>
      <c r="T339" s="472"/>
      <c r="U339" s="472"/>
      <c r="V339" s="472"/>
      <c r="W339" s="472"/>
      <c r="X339" s="472"/>
      <c r="Y339" s="472"/>
      <c r="Z339" s="472"/>
      <c r="AA339" s="472"/>
      <c r="AB339" s="474"/>
      <c r="AC339" s="474"/>
      <c r="AD339" s="474"/>
      <c r="AE339" s="474"/>
      <c r="AF339" s="474"/>
      <c r="AG339" s="474"/>
      <c r="AH339" s="474"/>
      <c r="AI339" s="474"/>
      <c r="AJ339" s="474"/>
      <c r="AK339" s="474"/>
      <c r="AL339" s="474"/>
      <c r="AM339" s="474"/>
      <c r="AN339" s="499"/>
      <c r="AO339" s="499"/>
      <c r="AP339" s="499"/>
      <c r="AQ339" s="509"/>
      <c r="AR339" s="474"/>
      <c r="AS339" s="474"/>
      <c r="AT339" s="474"/>
      <c r="AU339" s="540"/>
      <c r="AV339" s="499"/>
      <c r="AW339" s="474"/>
      <c r="AX339" s="499"/>
      <c r="AY339" s="509"/>
      <c r="AZ339" s="474"/>
      <c r="BA339" s="474"/>
      <c r="BB339" s="499"/>
      <c r="BC339" s="509" t="s">
        <v>924</v>
      </c>
      <c r="BD339" s="499"/>
      <c r="BE339" s="499"/>
      <c r="BF339" s="509"/>
      <c r="BG339" s="474"/>
      <c r="BH339" s="474"/>
      <c r="BI339" s="474"/>
      <c r="BJ339" s="474"/>
      <c r="BK339" s="474"/>
      <c r="BL339" s="474"/>
      <c r="BM339" s="474"/>
      <c r="BN339" s="474"/>
      <c r="BO339" s="474"/>
    </row>
    <row r="340" spans="1:67" s="487" customFormat="1" ht="15" x14ac:dyDescent="0.25">
      <c r="A340" s="541"/>
      <c r="B340" s="552"/>
      <c r="C340" s="1360" t="s">
        <v>4095</v>
      </c>
      <c r="D340" s="1360"/>
      <c r="E340" s="1360"/>
      <c r="F340" s="1360"/>
      <c r="G340" s="1360"/>
      <c r="H340" s="1360"/>
      <c r="I340" s="1360"/>
      <c r="J340" s="1360"/>
      <c r="K340" s="1360"/>
      <c r="L340" s="1360"/>
      <c r="M340" s="1360"/>
      <c r="N340" s="1360"/>
      <c r="O340" s="1360"/>
      <c r="P340" s="556">
        <v>3772626.58</v>
      </c>
      <c r="Q340" s="477"/>
      <c r="R340" s="477"/>
      <c r="S340" s="472"/>
      <c r="T340" s="472"/>
      <c r="U340" s="472"/>
      <c r="V340" s="472"/>
      <c r="W340" s="472"/>
      <c r="X340" s="472"/>
      <c r="Y340" s="472"/>
      <c r="Z340" s="472"/>
      <c r="AA340" s="472"/>
      <c r="AB340" s="474"/>
      <c r="AC340" s="474"/>
      <c r="AD340" s="474"/>
      <c r="AE340" s="474"/>
      <c r="AF340" s="474"/>
      <c r="AG340" s="474"/>
      <c r="AH340" s="474"/>
      <c r="AI340" s="474"/>
      <c r="AJ340" s="474"/>
      <c r="AK340" s="474"/>
      <c r="AL340" s="474"/>
      <c r="AM340" s="474"/>
      <c r="AN340" s="499"/>
      <c r="AO340" s="499"/>
      <c r="AP340" s="499"/>
      <c r="AQ340" s="509"/>
      <c r="AR340" s="474"/>
      <c r="AS340" s="474"/>
      <c r="AT340" s="474"/>
      <c r="AU340" s="540"/>
      <c r="AV340" s="499"/>
      <c r="AW340" s="474"/>
      <c r="AX340" s="499"/>
      <c r="AY340" s="509"/>
      <c r="AZ340" s="474"/>
      <c r="BA340" s="474"/>
      <c r="BB340" s="499"/>
      <c r="BC340" s="509"/>
      <c r="BD340" s="499" t="s">
        <v>4095</v>
      </c>
      <c r="BE340" s="499"/>
      <c r="BF340" s="509"/>
      <c r="BG340" s="474"/>
      <c r="BH340" s="474"/>
      <c r="BI340" s="474"/>
      <c r="BJ340" s="474"/>
      <c r="BK340" s="474"/>
      <c r="BL340" s="474"/>
      <c r="BM340" s="474"/>
      <c r="BN340" s="474"/>
      <c r="BO340" s="474"/>
    </row>
    <row r="341" spans="1:67" s="487" customFormat="1" ht="15" x14ac:dyDescent="0.25">
      <c r="A341" s="541"/>
      <c r="B341" s="552"/>
      <c r="C341" s="1360" t="s">
        <v>925</v>
      </c>
      <c r="D341" s="1360"/>
      <c r="E341" s="1360"/>
      <c r="F341" s="1360"/>
      <c r="G341" s="1360"/>
      <c r="H341" s="1360"/>
      <c r="I341" s="1360"/>
      <c r="J341" s="1360"/>
      <c r="K341" s="1360"/>
      <c r="L341" s="1360"/>
      <c r="M341" s="1360"/>
      <c r="N341" s="1360"/>
      <c r="O341" s="1360"/>
      <c r="P341" s="557"/>
      <c r="Q341" s="477"/>
      <c r="R341" s="477"/>
      <c r="S341" s="472"/>
      <c r="T341" s="472"/>
      <c r="U341" s="472"/>
      <c r="V341" s="472"/>
      <c r="W341" s="472"/>
      <c r="X341" s="472"/>
      <c r="Y341" s="472"/>
      <c r="Z341" s="472"/>
      <c r="AA341" s="472"/>
      <c r="AB341" s="474"/>
      <c r="AC341" s="474"/>
      <c r="AD341" s="474"/>
      <c r="AE341" s="474"/>
      <c r="AF341" s="474"/>
      <c r="AG341" s="474"/>
      <c r="AH341" s="474"/>
      <c r="AI341" s="474"/>
      <c r="AJ341" s="474"/>
      <c r="AK341" s="474"/>
      <c r="AL341" s="474"/>
      <c r="AM341" s="474"/>
      <c r="AN341" s="499"/>
      <c r="AO341" s="499"/>
      <c r="AP341" s="499"/>
      <c r="AQ341" s="509"/>
      <c r="AR341" s="474"/>
      <c r="AS341" s="474"/>
      <c r="AT341" s="474"/>
      <c r="AU341" s="540"/>
      <c r="AV341" s="499"/>
      <c r="AW341" s="474"/>
      <c r="AX341" s="499"/>
      <c r="AY341" s="509"/>
      <c r="AZ341" s="474"/>
      <c r="BA341" s="474"/>
      <c r="BB341" s="499"/>
      <c r="BC341" s="509"/>
      <c r="BD341" s="499"/>
      <c r="BE341" s="499" t="s">
        <v>925</v>
      </c>
      <c r="BF341" s="509"/>
      <c r="BG341" s="474"/>
      <c r="BH341" s="474"/>
      <c r="BI341" s="474"/>
      <c r="BJ341" s="474"/>
      <c r="BK341" s="474"/>
      <c r="BL341" s="474"/>
      <c r="BM341" s="474"/>
      <c r="BN341" s="474"/>
      <c r="BO341" s="474"/>
    </row>
    <row r="342" spans="1:67" s="487" customFormat="1" ht="15" x14ac:dyDescent="0.25">
      <c r="A342" s="541"/>
      <c r="B342" s="552"/>
      <c r="C342" s="1299" t="s">
        <v>926</v>
      </c>
      <c r="D342" s="1299"/>
      <c r="E342" s="1299"/>
      <c r="F342" s="1299"/>
      <c r="G342" s="1299"/>
      <c r="H342" s="1299"/>
      <c r="I342" s="1299"/>
      <c r="J342" s="1299"/>
      <c r="K342" s="862">
        <v>1622.8505250000001</v>
      </c>
      <c r="L342" s="1299"/>
      <c r="M342" s="1299"/>
      <c r="N342" s="1299"/>
      <c r="O342" s="1299"/>
      <c r="P342" s="555"/>
      <c r="Q342" s="477"/>
      <c r="R342" s="477"/>
      <c r="S342" s="472"/>
      <c r="T342" s="472"/>
      <c r="U342" s="472"/>
      <c r="V342" s="472"/>
      <c r="W342" s="472"/>
      <c r="X342" s="472"/>
      <c r="Y342" s="472"/>
      <c r="Z342" s="472"/>
      <c r="AA342" s="472"/>
      <c r="AB342" s="474"/>
      <c r="AC342" s="474"/>
      <c r="AD342" s="474"/>
      <c r="AE342" s="474"/>
      <c r="AF342" s="474"/>
      <c r="AG342" s="474"/>
      <c r="AH342" s="474"/>
      <c r="AI342" s="474"/>
      <c r="AJ342" s="474"/>
      <c r="AK342" s="474"/>
      <c r="AL342" s="474"/>
      <c r="AM342" s="474"/>
      <c r="AN342" s="499"/>
      <c r="AO342" s="499"/>
      <c r="AP342" s="499"/>
      <c r="AQ342" s="509"/>
      <c r="AR342" s="474"/>
      <c r="AS342" s="474"/>
      <c r="AT342" s="474"/>
      <c r="AU342" s="540"/>
      <c r="AV342" s="499"/>
      <c r="AW342" s="474"/>
      <c r="AX342" s="499"/>
      <c r="AY342" s="509"/>
      <c r="AZ342" s="474"/>
      <c r="BA342" s="474"/>
      <c r="BB342" s="499"/>
      <c r="BC342" s="509"/>
      <c r="BD342" s="499"/>
      <c r="BE342" s="499"/>
      <c r="BF342" s="509" t="s">
        <v>926</v>
      </c>
      <c r="BG342" s="474"/>
      <c r="BH342" s="474"/>
      <c r="BI342" s="474"/>
      <c r="BJ342" s="474"/>
      <c r="BK342" s="474"/>
      <c r="BL342" s="474"/>
      <c r="BM342" s="474"/>
      <c r="BN342" s="474"/>
      <c r="BO342" s="474"/>
    </row>
    <row r="343" spans="1:67" s="487" customFormat="1" ht="15" x14ac:dyDescent="0.25">
      <c r="A343" s="541"/>
      <c r="B343" s="552"/>
      <c r="C343" s="1299" t="s">
        <v>927</v>
      </c>
      <c r="D343" s="1299"/>
      <c r="E343" s="1299"/>
      <c r="F343" s="1299"/>
      <c r="G343" s="1299"/>
      <c r="H343" s="1299"/>
      <c r="I343" s="1299"/>
      <c r="J343" s="1299"/>
      <c r="K343" s="862">
        <v>210.605265</v>
      </c>
      <c r="L343" s="1299"/>
      <c r="M343" s="1299"/>
      <c r="N343" s="1299"/>
      <c r="O343" s="1299"/>
      <c r="P343" s="555"/>
      <c r="Q343" s="477"/>
      <c r="R343" s="477"/>
      <c r="S343" s="472"/>
      <c r="T343" s="472"/>
      <c r="U343" s="472"/>
      <c r="V343" s="472"/>
      <c r="W343" s="472"/>
      <c r="X343" s="472"/>
      <c r="Y343" s="472"/>
      <c r="Z343" s="472"/>
      <c r="AA343" s="472"/>
      <c r="AB343" s="474"/>
      <c r="AC343" s="474"/>
      <c r="AD343" s="474"/>
      <c r="AE343" s="474"/>
      <c r="AF343" s="474"/>
      <c r="AG343" s="474"/>
      <c r="AH343" s="474"/>
      <c r="AI343" s="474"/>
      <c r="AJ343" s="474"/>
      <c r="AK343" s="474"/>
      <c r="AL343" s="474"/>
      <c r="AM343" s="474"/>
      <c r="AN343" s="499"/>
      <c r="AO343" s="499"/>
      <c r="AP343" s="499"/>
      <c r="AQ343" s="509"/>
      <c r="AR343" s="474"/>
      <c r="AS343" s="474"/>
      <c r="AT343" s="474"/>
      <c r="AU343" s="540"/>
      <c r="AV343" s="499"/>
      <c r="AW343" s="474"/>
      <c r="AX343" s="499"/>
      <c r="AY343" s="509"/>
      <c r="AZ343" s="474"/>
      <c r="BA343" s="474"/>
      <c r="BB343" s="499"/>
      <c r="BC343" s="509"/>
      <c r="BD343" s="499"/>
      <c r="BE343" s="499"/>
      <c r="BF343" s="509" t="s">
        <v>927</v>
      </c>
      <c r="BG343" s="474"/>
      <c r="BH343" s="474"/>
      <c r="BI343" s="474"/>
      <c r="BJ343" s="474"/>
      <c r="BK343" s="474"/>
      <c r="BL343" s="474"/>
      <c r="BM343" s="474"/>
      <c r="BN343" s="474"/>
      <c r="BO343" s="474"/>
    </row>
    <row r="344" spans="1:67" s="487" customFormat="1" ht="15" x14ac:dyDescent="0.25">
      <c r="A344" s="541"/>
      <c r="B344" s="552"/>
      <c r="C344" s="1360" t="s">
        <v>936</v>
      </c>
      <c r="D344" s="1360"/>
      <c r="E344" s="1360"/>
      <c r="F344" s="1360"/>
      <c r="G344" s="1360"/>
      <c r="H344" s="1360"/>
      <c r="I344" s="1360"/>
      <c r="J344" s="1360"/>
      <c r="K344" s="1360"/>
      <c r="L344" s="1360"/>
      <c r="M344" s="1360"/>
      <c r="N344" s="1360"/>
      <c r="O344" s="1360"/>
      <c r="P344" s="553"/>
      <c r="Q344" s="477"/>
      <c r="R344" s="477"/>
      <c r="S344" s="472"/>
      <c r="T344" s="472"/>
      <c r="U344" s="472"/>
      <c r="V344" s="472"/>
      <c r="W344" s="472"/>
      <c r="X344" s="472"/>
      <c r="Y344" s="472"/>
      <c r="Z344" s="472"/>
      <c r="AA344" s="472"/>
      <c r="AB344" s="474"/>
      <c r="AC344" s="474"/>
      <c r="AD344" s="474"/>
      <c r="AE344" s="474"/>
      <c r="AF344" s="474"/>
      <c r="AG344" s="474"/>
      <c r="AH344" s="474"/>
      <c r="AI344" s="474"/>
      <c r="AJ344" s="474"/>
      <c r="AK344" s="474"/>
      <c r="AL344" s="474"/>
      <c r="AM344" s="474"/>
      <c r="AN344" s="474"/>
      <c r="AO344" s="474"/>
      <c r="AP344" s="474"/>
      <c r="AQ344" s="474"/>
      <c r="AR344" s="474"/>
      <c r="AS344" s="474"/>
      <c r="AT344" s="474"/>
      <c r="AU344" s="474"/>
      <c r="AV344" s="474"/>
      <c r="AW344" s="474"/>
      <c r="AX344" s="474"/>
      <c r="AY344" s="474"/>
      <c r="AZ344" s="474"/>
      <c r="BA344" s="474"/>
      <c r="BB344" s="474"/>
      <c r="BC344" s="474"/>
      <c r="BD344" s="474"/>
      <c r="BE344" s="474"/>
      <c r="BF344" s="474"/>
      <c r="BG344" s="499" t="s">
        <v>936</v>
      </c>
      <c r="BH344" s="474"/>
      <c r="BI344" s="474"/>
      <c r="BJ344" s="474"/>
      <c r="BK344" s="474"/>
      <c r="BL344" s="474"/>
      <c r="BM344" s="474"/>
      <c r="BN344" s="474"/>
      <c r="BO344" s="474"/>
    </row>
    <row r="345" spans="1:67" s="487" customFormat="1" ht="15" x14ac:dyDescent="0.25">
      <c r="A345" s="541"/>
      <c r="B345" s="508"/>
      <c r="C345" s="1300" t="s">
        <v>937</v>
      </c>
      <c r="D345" s="1300"/>
      <c r="E345" s="1300"/>
      <c r="F345" s="1300"/>
      <c r="G345" s="1300"/>
      <c r="H345" s="1300"/>
      <c r="I345" s="1300"/>
      <c r="J345" s="1300"/>
      <c r="K345" s="1300"/>
      <c r="L345" s="1300"/>
      <c r="M345" s="1300"/>
      <c r="N345" s="1300"/>
      <c r="O345" s="1300"/>
      <c r="P345" s="554">
        <v>4430022.5199999996</v>
      </c>
      <c r="Q345" s="477"/>
      <c r="R345" s="477"/>
      <c r="S345" s="472"/>
      <c r="T345" s="472"/>
      <c r="U345" s="472"/>
      <c r="V345" s="472"/>
      <c r="W345" s="472"/>
      <c r="X345" s="472"/>
      <c r="Y345" s="472"/>
      <c r="Z345" s="472"/>
      <c r="AA345" s="472"/>
      <c r="AB345" s="474"/>
      <c r="AC345" s="474"/>
      <c r="AD345" s="474"/>
      <c r="AE345" s="474"/>
      <c r="AF345" s="474"/>
      <c r="AG345" s="474"/>
      <c r="AH345" s="474"/>
      <c r="AI345" s="474"/>
      <c r="AJ345" s="474"/>
      <c r="AK345" s="474"/>
      <c r="AL345" s="474"/>
      <c r="AM345" s="474"/>
      <c r="AN345" s="474"/>
      <c r="AO345" s="474"/>
      <c r="AP345" s="474"/>
      <c r="AQ345" s="474"/>
      <c r="AR345" s="474"/>
      <c r="AS345" s="474"/>
      <c r="AT345" s="474"/>
      <c r="AU345" s="474"/>
      <c r="AV345" s="474"/>
      <c r="AW345" s="474"/>
      <c r="AX345" s="474"/>
      <c r="AY345" s="474"/>
      <c r="AZ345" s="474"/>
      <c r="BA345" s="474"/>
      <c r="BB345" s="474"/>
      <c r="BC345" s="474"/>
      <c r="BD345" s="474"/>
      <c r="BE345" s="474"/>
      <c r="BF345" s="474"/>
      <c r="BG345" s="499"/>
      <c r="BH345" s="509" t="s">
        <v>937</v>
      </c>
      <c r="BI345" s="474"/>
      <c r="BJ345" s="474"/>
      <c r="BK345" s="474"/>
      <c r="BL345" s="474"/>
      <c r="BM345" s="474"/>
      <c r="BN345" s="474"/>
      <c r="BO345" s="474"/>
    </row>
    <row r="346" spans="1:67" s="487" customFormat="1" ht="15" x14ac:dyDescent="0.25">
      <c r="A346" s="541"/>
      <c r="B346" s="508"/>
      <c r="C346" s="1300" t="s">
        <v>906</v>
      </c>
      <c r="D346" s="1300"/>
      <c r="E346" s="1300"/>
      <c r="F346" s="1300"/>
      <c r="G346" s="1300"/>
      <c r="H346" s="1300"/>
      <c r="I346" s="1300"/>
      <c r="J346" s="1300"/>
      <c r="K346" s="1300"/>
      <c r="L346" s="1300"/>
      <c r="M346" s="1300"/>
      <c r="N346" s="1300"/>
      <c r="O346" s="1300"/>
      <c r="P346" s="555"/>
      <c r="Q346" s="477"/>
      <c r="R346" s="477"/>
      <c r="S346" s="472"/>
      <c r="T346" s="472"/>
      <c r="U346" s="472"/>
      <c r="V346" s="472"/>
      <c r="W346" s="472"/>
      <c r="X346" s="472"/>
      <c r="Y346" s="472"/>
      <c r="Z346" s="472"/>
      <c r="AA346" s="472"/>
      <c r="AB346" s="474"/>
      <c r="AC346" s="474"/>
      <c r="AD346" s="474"/>
      <c r="AE346" s="474"/>
      <c r="AF346" s="474"/>
      <c r="AG346" s="474"/>
      <c r="AH346" s="474"/>
      <c r="AI346" s="474"/>
      <c r="AJ346" s="474"/>
      <c r="AK346" s="474"/>
      <c r="AL346" s="474"/>
      <c r="AM346" s="474"/>
      <c r="AN346" s="474"/>
      <c r="AO346" s="474"/>
      <c r="AP346" s="474"/>
      <c r="AQ346" s="474"/>
      <c r="AR346" s="474"/>
      <c r="AS346" s="474"/>
      <c r="AT346" s="474"/>
      <c r="AU346" s="474"/>
      <c r="AV346" s="474"/>
      <c r="AW346" s="474"/>
      <c r="AX346" s="474"/>
      <c r="AY346" s="474"/>
      <c r="AZ346" s="474"/>
      <c r="BA346" s="474"/>
      <c r="BB346" s="474"/>
      <c r="BC346" s="474"/>
      <c r="BD346" s="474"/>
      <c r="BE346" s="474"/>
      <c r="BF346" s="474"/>
      <c r="BG346" s="499"/>
      <c r="BH346" s="509" t="s">
        <v>906</v>
      </c>
      <c r="BI346" s="474"/>
      <c r="BJ346" s="474"/>
      <c r="BK346" s="474"/>
      <c r="BL346" s="474"/>
      <c r="BM346" s="474"/>
      <c r="BN346" s="474"/>
      <c r="BO346" s="474"/>
    </row>
    <row r="347" spans="1:67" s="487" customFormat="1" ht="15" x14ac:dyDescent="0.25">
      <c r="A347" s="541"/>
      <c r="B347" s="508"/>
      <c r="C347" s="1300" t="s">
        <v>907</v>
      </c>
      <c r="D347" s="1300"/>
      <c r="E347" s="1300"/>
      <c r="F347" s="1300"/>
      <c r="G347" s="1300"/>
      <c r="H347" s="1300"/>
      <c r="I347" s="1300"/>
      <c r="J347" s="1300"/>
      <c r="K347" s="1300"/>
      <c r="L347" s="1300"/>
      <c r="M347" s="1300"/>
      <c r="N347" s="1300"/>
      <c r="O347" s="1300"/>
      <c r="P347" s="554">
        <v>611493.31000000006</v>
      </c>
      <c r="Q347" s="477"/>
      <c r="R347" s="477"/>
      <c r="S347" s="472"/>
      <c r="T347" s="472"/>
      <c r="U347" s="472"/>
      <c r="V347" s="472"/>
      <c r="W347" s="472"/>
      <c r="X347" s="472"/>
      <c r="Y347" s="472"/>
      <c r="Z347" s="472"/>
      <c r="AA347" s="472"/>
      <c r="AB347" s="474"/>
      <c r="AC347" s="474"/>
      <c r="AD347" s="474"/>
      <c r="AE347" s="474"/>
      <c r="AF347" s="474"/>
      <c r="AG347" s="474"/>
      <c r="AH347" s="474"/>
      <c r="AI347" s="474"/>
      <c r="AJ347" s="474"/>
      <c r="AK347" s="474"/>
      <c r="AL347" s="474"/>
      <c r="AM347" s="474"/>
      <c r="AN347" s="474"/>
      <c r="AO347" s="474"/>
      <c r="AP347" s="474"/>
      <c r="AQ347" s="474"/>
      <c r="AR347" s="474"/>
      <c r="AS347" s="474"/>
      <c r="AT347" s="474"/>
      <c r="AU347" s="474"/>
      <c r="AV347" s="474"/>
      <c r="AW347" s="474"/>
      <c r="AX347" s="474"/>
      <c r="AY347" s="474"/>
      <c r="AZ347" s="474"/>
      <c r="BA347" s="474"/>
      <c r="BB347" s="474"/>
      <c r="BC347" s="474"/>
      <c r="BD347" s="474"/>
      <c r="BE347" s="474"/>
      <c r="BF347" s="474"/>
      <c r="BG347" s="499"/>
      <c r="BH347" s="509" t="s">
        <v>907</v>
      </c>
      <c r="BI347" s="474"/>
      <c r="BJ347" s="474"/>
      <c r="BK347" s="474"/>
      <c r="BL347" s="474"/>
      <c r="BM347" s="474"/>
      <c r="BN347" s="474"/>
      <c r="BO347" s="474"/>
    </row>
    <row r="348" spans="1:67" s="487" customFormat="1" ht="15" x14ac:dyDescent="0.25">
      <c r="A348" s="541"/>
      <c r="B348" s="508"/>
      <c r="C348" s="1300" t="s">
        <v>908</v>
      </c>
      <c r="D348" s="1300"/>
      <c r="E348" s="1300"/>
      <c r="F348" s="1300"/>
      <c r="G348" s="1300"/>
      <c r="H348" s="1300"/>
      <c r="I348" s="1300"/>
      <c r="J348" s="1300"/>
      <c r="K348" s="1300"/>
      <c r="L348" s="1300"/>
      <c r="M348" s="1300"/>
      <c r="N348" s="1300"/>
      <c r="O348" s="1300"/>
      <c r="P348" s="554">
        <v>434904.58</v>
      </c>
      <c r="Q348" s="477"/>
      <c r="R348" s="477"/>
      <c r="S348" s="472"/>
      <c r="T348" s="472"/>
      <c r="U348" s="472"/>
      <c r="V348" s="472"/>
      <c r="W348" s="472"/>
      <c r="X348" s="472"/>
      <c r="Y348" s="472"/>
      <c r="Z348" s="472"/>
      <c r="AA348" s="472"/>
      <c r="AB348" s="474"/>
      <c r="AC348" s="474"/>
      <c r="AD348" s="474"/>
      <c r="AE348" s="474"/>
      <c r="AF348" s="474"/>
      <c r="AG348" s="474"/>
      <c r="AH348" s="474"/>
      <c r="AI348" s="474"/>
      <c r="AJ348" s="474"/>
      <c r="AK348" s="474"/>
      <c r="AL348" s="474"/>
      <c r="AM348" s="474"/>
      <c r="AN348" s="474"/>
      <c r="AO348" s="474"/>
      <c r="AP348" s="474"/>
      <c r="AQ348" s="474"/>
      <c r="AR348" s="474"/>
      <c r="AS348" s="474"/>
      <c r="AT348" s="474"/>
      <c r="AU348" s="474"/>
      <c r="AV348" s="474"/>
      <c r="AW348" s="474"/>
      <c r="AX348" s="474"/>
      <c r="AY348" s="474"/>
      <c r="AZ348" s="474"/>
      <c r="BA348" s="474"/>
      <c r="BB348" s="474"/>
      <c r="BC348" s="474"/>
      <c r="BD348" s="474"/>
      <c r="BE348" s="474"/>
      <c r="BF348" s="474"/>
      <c r="BG348" s="499"/>
      <c r="BH348" s="509" t="s">
        <v>908</v>
      </c>
      <c r="BI348" s="474"/>
      <c r="BJ348" s="474"/>
      <c r="BK348" s="474"/>
      <c r="BL348" s="474"/>
      <c r="BM348" s="474"/>
      <c r="BN348" s="474"/>
      <c r="BO348" s="474"/>
    </row>
    <row r="349" spans="1:67" s="487" customFormat="1" ht="15" x14ac:dyDescent="0.25">
      <c r="A349" s="541"/>
      <c r="B349" s="508"/>
      <c r="C349" s="1300" t="s">
        <v>909</v>
      </c>
      <c r="D349" s="1300"/>
      <c r="E349" s="1300"/>
      <c r="F349" s="1300"/>
      <c r="G349" s="1300"/>
      <c r="H349" s="1300"/>
      <c r="I349" s="1300"/>
      <c r="J349" s="1300"/>
      <c r="K349" s="1300"/>
      <c r="L349" s="1300"/>
      <c r="M349" s="1300"/>
      <c r="N349" s="1300"/>
      <c r="O349" s="1300"/>
      <c r="P349" s="554">
        <v>110366.5</v>
      </c>
      <c r="Q349" s="477"/>
      <c r="R349" s="477"/>
      <c r="S349" s="472"/>
      <c r="T349" s="472"/>
      <c r="U349" s="472"/>
      <c r="V349" s="472"/>
      <c r="W349" s="472"/>
      <c r="X349" s="472"/>
      <c r="Y349" s="472"/>
      <c r="Z349" s="472"/>
      <c r="AA349" s="472"/>
      <c r="AB349" s="474"/>
      <c r="AC349" s="474"/>
      <c r="AD349" s="474"/>
      <c r="AE349" s="474"/>
      <c r="AF349" s="474"/>
      <c r="AG349" s="474"/>
      <c r="AH349" s="474"/>
      <c r="AI349" s="474"/>
      <c r="AJ349" s="474"/>
      <c r="AK349" s="474"/>
      <c r="AL349" s="474"/>
      <c r="AM349" s="474"/>
      <c r="AN349" s="474"/>
      <c r="AO349" s="474"/>
      <c r="AP349" s="474"/>
      <c r="AQ349" s="474"/>
      <c r="AR349" s="474"/>
      <c r="AS349" s="474"/>
      <c r="AT349" s="474"/>
      <c r="AU349" s="474"/>
      <c r="AV349" s="474"/>
      <c r="AW349" s="474"/>
      <c r="AX349" s="474"/>
      <c r="AY349" s="474"/>
      <c r="AZ349" s="474"/>
      <c r="BA349" s="474"/>
      <c r="BB349" s="474"/>
      <c r="BC349" s="474"/>
      <c r="BD349" s="474"/>
      <c r="BE349" s="474"/>
      <c r="BF349" s="474"/>
      <c r="BG349" s="499"/>
      <c r="BH349" s="509" t="s">
        <v>909</v>
      </c>
      <c r="BI349" s="474"/>
      <c r="BJ349" s="474"/>
      <c r="BK349" s="474"/>
      <c r="BL349" s="474"/>
      <c r="BM349" s="474"/>
      <c r="BN349" s="474"/>
      <c r="BO349" s="474"/>
    </row>
    <row r="350" spans="1:67" s="487" customFormat="1" ht="15" x14ac:dyDescent="0.25">
      <c r="A350" s="541"/>
      <c r="B350" s="508"/>
      <c r="C350" s="1300" t="s">
        <v>910</v>
      </c>
      <c r="D350" s="1300"/>
      <c r="E350" s="1300"/>
      <c r="F350" s="1300"/>
      <c r="G350" s="1300"/>
      <c r="H350" s="1300"/>
      <c r="I350" s="1300"/>
      <c r="J350" s="1300"/>
      <c r="K350" s="1300"/>
      <c r="L350" s="1300"/>
      <c r="M350" s="1300"/>
      <c r="N350" s="1300"/>
      <c r="O350" s="1300"/>
      <c r="P350" s="554">
        <v>3256068.45</v>
      </c>
      <c r="Q350" s="477"/>
      <c r="R350" s="477"/>
      <c r="S350" s="472"/>
      <c r="T350" s="472"/>
      <c r="U350" s="472"/>
      <c r="V350" s="472"/>
      <c r="W350" s="472"/>
      <c r="X350" s="472"/>
      <c r="Y350" s="472"/>
      <c r="Z350" s="472"/>
      <c r="AA350" s="472"/>
      <c r="AB350" s="474"/>
      <c r="AC350" s="474"/>
      <c r="AD350" s="474"/>
      <c r="AE350" s="474"/>
      <c r="AF350" s="474"/>
      <c r="AG350" s="474"/>
      <c r="AH350" s="474"/>
      <c r="AI350" s="474"/>
      <c r="AJ350" s="474"/>
      <c r="AK350" s="474"/>
      <c r="AL350" s="474"/>
      <c r="AM350" s="474"/>
      <c r="AN350" s="474"/>
      <c r="AO350" s="474"/>
      <c r="AP350" s="474"/>
      <c r="AQ350" s="474"/>
      <c r="AR350" s="474"/>
      <c r="AS350" s="474"/>
      <c r="AT350" s="474"/>
      <c r="AU350" s="474"/>
      <c r="AV350" s="474"/>
      <c r="AW350" s="474"/>
      <c r="AX350" s="474"/>
      <c r="AY350" s="474"/>
      <c r="AZ350" s="474"/>
      <c r="BA350" s="474"/>
      <c r="BB350" s="474"/>
      <c r="BC350" s="474"/>
      <c r="BD350" s="474"/>
      <c r="BE350" s="474"/>
      <c r="BF350" s="474"/>
      <c r="BG350" s="499"/>
      <c r="BH350" s="509" t="s">
        <v>910</v>
      </c>
      <c r="BI350" s="474"/>
      <c r="BJ350" s="474"/>
      <c r="BK350" s="474"/>
      <c r="BL350" s="474"/>
      <c r="BM350" s="474"/>
      <c r="BN350" s="474"/>
      <c r="BO350" s="474"/>
    </row>
    <row r="351" spans="1:67" s="487" customFormat="1" ht="15" x14ac:dyDescent="0.25">
      <c r="A351" s="541"/>
      <c r="B351" s="508"/>
      <c r="C351" s="1300" t="s">
        <v>911</v>
      </c>
      <c r="D351" s="1300"/>
      <c r="E351" s="1300"/>
      <c r="F351" s="1300"/>
      <c r="G351" s="1300"/>
      <c r="H351" s="1300"/>
      <c r="I351" s="1300"/>
      <c r="J351" s="1300"/>
      <c r="K351" s="1300"/>
      <c r="L351" s="1300"/>
      <c r="M351" s="1300"/>
      <c r="N351" s="1300"/>
      <c r="O351" s="1300"/>
      <c r="P351" s="554">
        <v>17189.68</v>
      </c>
      <c r="Q351" s="477"/>
      <c r="R351" s="477"/>
      <c r="S351" s="472"/>
      <c r="T351" s="472"/>
      <c r="U351" s="472"/>
      <c r="V351" s="472"/>
      <c r="W351" s="472"/>
      <c r="X351" s="472"/>
      <c r="Y351" s="472"/>
      <c r="Z351" s="472"/>
      <c r="AA351" s="472"/>
      <c r="AB351" s="474"/>
      <c r="AC351" s="474"/>
      <c r="AD351" s="474"/>
      <c r="AE351" s="474"/>
      <c r="AF351" s="474"/>
      <c r="AG351" s="474"/>
      <c r="AH351" s="474"/>
      <c r="AI351" s="474"/>
      <c r="AJ351" s="474"/>
      <c r="AK351" s="474"/>
      <c r="AL351" s="474"/>
      <c r="AM351" s="474"/>
      <c r="AN351" s="474"/>
      <c r="AO351" s="474"/>
      <c r="AP351" s="474"/>
      <c r="AQ351" s="474"/>
      <c r="AR351" s="474"/>
      <c r="AS351" s="474"/>
      <c r="AT351" s="474"/>
      <c r="AU351" s="474"/>
      <c r="AV351" s="474"/>
      <c r="AW351" s="474"/>
      <c r="AX351" s="474"/>
      <c r="AY351" s="474"/>
      <c r="AZ351" s="474"/>
      <c r="BA351" s="474"/>
      <c r="BB351" s="474"/>
      <c r="BC351" s="474"/>
      <c r="BD351" s="474"/>
      <c r="BE351" s="474"/>
      <c r="BF351" s="474"/>
      <c r="BG351" s="499"/>
      <c r="BH351" s="509" t="s">
        <v>911</v>
      </c>
      <c r="BI351" s="474"/>
      <c r="BJ351" s="474"/>
      <c r="BK351" s="474"/>
      <c r="BL351" s="474"/>
      <c r="BM351" s="474"/>
      <c r="BN351" s="474"/>
      <c r="BO351" s="474"/>
    </row>
    <row r="352" spans="1:67" s="487" customFormat="1" ht="15" x14ac:dyDescent="0.25">
      <c r="A352" s="541"/>
      <c r="B352" s="508"/>
      <c r="C352" s="1300" t="s">
        <v>912</v>
      </c>
      <c r="D352" s="1300"/>
      <c r="E352" s="1300"/>
      <c r="F352" s="1300"/>
      <c r="G352" s="1300"/>
      <c r="H352" s="1300"/>
      <c r="I352" s="1300"/>
      <c r="J352" s="1300"/>
      <c r="K352" s="1300"/>
      <c r="L352" s="1300"/>
      <c r="M352" s="1300"/>
      <c r="N352" s="1300"/>
      <c r="O352" s="1300"/>
      <c r="P352" s="554">
        <v>5481772.25</v>
      </c>
      <c r="Q352" s="477"/>
      <c r="R352" s="477"/>
      <c r="S352" s="472"/>
      <c r="T352" s="472"/>
      <c r="U352" s="472"/>
      <c r="V352" s="472"/>
      <c r="W352" s="472"/>
      <c r="X352" s="472"/>
      <c r="Y352" s="472"/>
      <c r="Z352" s="472"/>
      <c r="AA352" s="472"/>
      <c r="AB352" s="474"/>
      <c r="AC352" s="474"/>
      <c r="AD352" s="474"/>
      <c r="AE352" s="474"/>
      <c r="AF352" s="474"/>
      <c r="AG352" s="474"/>
      <c r="AH352" s="474"/>
      <c r="AI352" s="474"/>
      <c r="AJ352" s="474"/>
      <c r="AK352" s="474"/>
      <c r="AL352" s="474"/>
      <c r="AM352" s="474"/>
      <c r="AN352" s="474"/>
      <c r="AO352" s="474"/>
      <c r="AP352" s="474"/>
      <c r="AQ352" s="474"/>
      <c r="AR352" s="474"/>
      <c r="AS352" s="474"/>
      <c r="AT352" s="474"/>
      <c r="AU352" s="474"/>
      <c r="AV352" s="474"/>
      <c r="AW352" s="474"/>
      <c r="AX352" s="474"/>
      <c r="AY352" s="474"/>
      <c r="AZ352" s="474"/>
      <c r="BA352" s="474"/>
      <c r="BB352" s="474"/>
      <c r="BC352" s="474"/>
      <c r="BD352" s="474"/>
      <c r="BE352" s="474"/>
      <c r="BF352" s="474"/>
      <c r="BG352" s="499"/>
      <c r="BH352" s="509" t="s">
        <v>912</v>
      </c>
      <c r="BI352" s="474"/>
      <c r="BJ352" s="474"/>
      <c r="BK352" s="474"/>
      <c r="BL352" s="474"/>
      <c r="BM352" s="474"/>
      <c r="BN352" s="474"/>
      <c r="BO352" s="474"/>
    </row>
    <row r="353" spans="1:67" s="487" customFormat="1" ht="15" x14ac:dyDescent="0.25">
      <c r="A353" s="541"/>
      <c r="B353" s="508"/>
      <c r="C353" s="1300" t="s">
        <v>913</v>
      </c>
      <c r="D353" s="1300"/>
      <c r="E353" s="1300"/>
      <c r="F353" s="1300"/>
      <c r="G353" s="1300"/>
      <c r="H353" s="1300"/>
      <c r="I353" s="1300"/>
      <c r="J353" s="1300"/>
      <c r="K353" s="1300"/>
      <c r="L353" s="1300"/>
      <c r="M353" s="1300"/>
      <c r="N353" s="1300"/>
      <c r="O353" s="1300"/>
      <c r="P353" s="554">
        <v>5464582.5700000003</v>
      </c>
      <c r="Q353" s="477"/>
      <c r="R353" s="477"/>
      <c r="S353" s="472"/>
      <c r="T353" s="472"/>
      <c r="U353" s="472"/>
      <c r="V353" s="472"/>
      <c r="W353" s="472"/>
      <c r="X353" s="472"/>
      <c r="Y353" s="472"/>
      <c r="Z353" s="472"/>
      <c r="AA353" s="472"/>
      <c r="AB353" s="474"/>
      <c r="AC353" s="474"/>
      <c r="AD353" s="474"/>
      <c r="AE353" s="474"/>
      <c r="AF353" s="474"/>
      <c r="AG353" s="474"/>
      <c r="AH353" s="474"/>
      <c r="AI353" s="474"/>
      <c r="AJ353" s="474"/>
      <c r="AK353" s="474"/>
      <c r="AL353" s="474"/>
      <c r="AM353" s="474"/>
      <c r="AN353" s="474"/>
      <c r="AO353" s="474"/>
      <c r="AP353" s="474"/>
      <c r="AQ353" s="474"/>
      <c r="AR353" s="474"/>
      <c r="AS353" s="474"/>
      <c r="AT353" s="474"/>
      <c r="AU353" s="474"/>
      <c r="AV353" s="474"/>
      <c r="AW353" s="474"/>
      <c r="AX353" s="474"/>
      <c r="AY353" s="474"/>
      <c r="AZ353" s="474"/>
      <c r="BA353" s="474"/>
      <c r="BB353" s="474"/>
      <c r="BC353" s="474"/>
      <c r="BD353" s="474"/>
      <c r="BE353" s="474"/>
      <c r="BF353" s="474"/>
      <c r="BG353" s="499"/>
      <c r="BH353" s="509" t="s">
        <v>913</v>
      </c>
      <c r="BI353" s="474"/>
      <c r="BJ353" s="474"/>
      <c r="BK353" s="474"/>
      <c r="BL353" s="474"/>
      <c r="BM353" s="474"/>
      <c r="BN353" s="474"/>
      <c r="BO353" s="474"/>
    </row>
    <row r="354" spans="1:67" s="487" customFormat="1" ht="15" x14ac:dyDescent="0.25">
      <c r="A354" s="541"/>
      <c r="B354" s="508"/>
      <c r="C354" s="1300" t="s">
        <v>914</v>
      </c>
      <c r="D354" s="1300"/>
      <c r="E354" s="1300"/>
      <c r="F354" s="1300"/>
      <c r="G354" s="1300"/>
      <c r="H354" s="1300"/>
      <c r="I354" s="1300"/>
      <c r="J354" s="1300"/>
      <c r="K354" s="1300"/>
      <c r="L354" s="1300"/>
      <c r="M354" s="1300"/>
      <c r="N354" s="1300"/>
      <c r="O354" s="1300"/>
      <c r="P354" s="555"/>
      <c r="Q354" s="477"/>
      <c r="R354" s="477"/>
      <c r="S354" s="472"/>
      <c r="T354" s="472"/>
      <c r="U354" s="472"/>
      <c r="V354" s="472"/>
      <c r="W354" s="472"/>
      <c r="X354" s="472"/>
      <c r="Y354" s="472"/>
      <c r="Z354" s="472"/>
      <c r="AA354" s="472"/>
      <c r="AB354" s="474"/>
      <c r="AC354" s="474"/>
      <c r="AD354" s="474"/>
      <c r="AE354" s="474"/>
      <c r="AF354" s="474"/>
      <c r="AG354" s="474"/>
      <c r="AH354" s="474"/>
      <c r="AI354" s="474"/>
      <c r="AJ354" s="474"/>
      <c r="AK354" s="474"/>
      <c r="AL354" s="474"/>
      <c r="AM354" s="474"/>
      <c r="AN354" s="474"/>
      <c r="AO354" s="474"/>
      <c r="AP354" s="474"/>
      <c r="AQ354" s="474"/>
      <c r="AR354" s="474"/>
      <c r="AS354" s="474"/>
      <c r="AT354" s="474"/>
      <c r="AU354" s="474"/>
      <c r="AV354" s="474"/>
      <c r="AW354" s="474"/>
      <c r="AX354" s="474"/>
      <c r="AY354" s="474"/>
      <c r="AZ354" s="474"/>
      <c r="BA354" s="474"/>
      <c r="BB354" s="474"/>
      <c r="BC354" s="474"/>
      <c r="BD354" s="474"/>
      <c r="BE354" s="474"/>
      <c r="BF354" s="474"/>
      <c r="BG354" s="499"/>
      <c r="BH354" s="509" t="s">
        <v>914</v>
      </c>
      <c r="BI354" s="474"/>
      <c r="BJ354" s="474"/>
      <c r="BK354" s="474"/>
      <c r="BL354" s="474"/>
      <c r="BM354" s="474"/>
      <c r="BN354" s="474"/>
      <c r="BO354" s="474"/>
    </row>
    <row r="355" spans="1:67" s="487" customFormat="1" ht="15" x14ac:dyDescent="0.25">
      <c r="A355" s="541"/>
      <c r="B355" s="508"/>
      <c r="C355" s="1300" t="s">
        <v>915</v>
      </c>
      <c r="D355" s="1300"/>
      <c r="E355" s="1300"/>
      <c r="F355" s="1300"/>
      <c r="G355" s="1300"/>
      <c r="H355" s="1300"/>
      <c r="I355" s="1300"/>
      <c r="J355" s="1300"/>
      <c r="K355" s="1300"/>
      <c r="L355" s="1300"/>
      <c r="M355" s="1300"/>
      <c r="N355" s="1300"/>
      <c r="O355" s="1300"/>
      <c r="P355" s="554">
        <v>611493.31000000006</v>
      </c>
      <c r="Q355" s="477"/>
      <c r="R355" s="477"/>
      <c r="S355" s="472"/>
      <c r="T355" s="472"/>
      <c r="U355" s="472"/>
      <c r="V355" s="472"/>
      <c r="W355" s="472"/>
      <c r="X355" s="472"/>
      <c r="Y355" s="472"/>
      <c r="Z355" s="472"/>
      <c r="AA355" s="472"/>
      <c r="AB355" s="474"/>
      <c r="AC355" s="474"/>
      <c r="AD355" s="474"/>
      <c r="AE355" s="474"/>
      <c r="AF355" s="474"/>
      <c r="AG355" s="474"/>
      <c r="AH355" s="474"/>
      <c r="AI355" s="474"/>
      <c r="AJ355" s="474"/>
      <c r="AK355" s="474"/>
      <c r="AL355" s="474"/>
      <c r="AM355" s="474"/>
      <c r="AN355" s="474"/>
      <c r="AO355" s="474"/>
      <c r="AP355" s="474"/>
      <c r="AQ355" s="474"/>
      <c r="AR355" s="474"/>
      <c r="AS355" s="474"/>
      <c r="AT355" s="474"/>
      <c r="AU355" s="474"/>
      <c r="AV355" s="474"/>
      <c r="AW355" s="474"/>
      <c r="AX355" s="474"/>
      <c r="AY355" s="474"/>
      <c r="AZ355" s="474"/>
      <c r="BA355" s="474"/>
      <c r="BB355" s="474"/>
      <c r="BC355" s="474"/>
      <c r="BD355" s="474"/>
      <c r="BE355" s="474"/>
      <c r="BF355" s="474"/>
      <c r="BG355" s="499"/>
      <c r="BH355" s="509" t="s">
        <v>915</v>
      </c>
      <c r="BI355" s="474"/>
      <c r="BJ355" s="474"/>
      <c r="BK355" s="474"/>
      <c r="BL355" s="474"/>
      <c r="BM355" s="474"/>
      <c r="BN355" s="474"/>
      <c r="BO355" s="474"/>
    </row>
    <row r="356" spans="1:67" s="487" customFormat="1" ht="15" x14ac:dyDescent="0.25">
      <c r="A356" s="541"/>
      <c r="B356" s="508"/>
      <c r="C356" s="1300" t="s">
        <v>916</v>
      </c>
      <c r="D356" s="1300"/>
      <c r="E356" s="1300"/>
      <c r="F356" s="1300"/>
      <c r="G356" s="1300"/>
      <c r="H356" s="1300"/>
      <c r="I356" s="1300"/>
      <c r="J356" s="1300"/>
      <c r="K356" s="1300"/>
      <c r="L356" s="1300"/>
      <c r="M356" s="1300"/>
      <c r="N356" s="1300"/>
      <c r="O356" s="1300"/>
      <c r="P356" s="554">
        <v>434904.58</v>
      </c>
      <c r="Q356" s="477"/>
      <c r="R356" s="477"/>
      <c r="S356" s="472"/>
      <c r="T356" s="472"/>
      <c r="U356" s="472"/>
      <c r="V356" s="472"/>
      <c r="W356" s="472"/>
      <c r="X356" s="472"/>
      <c r="Y356" s="472"/>
      <c r="Z356" s="472"/>
      <c r="AA356" s="472"/>
      <c r="AB356" s="474"/>
      <c r="AC356" s="474"/>
      <c r="AD356" s="474"/>
      <c r="AE356" s="474"/>
      <c r="AF356" s="474"/>
      <c r="AG356" s="474"/>
      <c r="AH356" s="474"/>
      <c r="AI356" s="474"/>
      <c r="AJ356" s="474"/>
      <c r="AK356" s="474"/>
      <c r="AL356" s="474"/>
      <c r="AM356" s="474"/>
      <c r="AN356" s="474"/>
      <c r="AO356" s="474"/>
      <c r="AP356" s="474"/>
      <c r="AQ356" s="474"/>
      <c r="AR356" s="474"/>
      <c r="AS356" s="474"/>
      <c r="AT356" s="474"/>
      <c r="AU356" s="474"/>
      <c r="AV356" s="474"/>
      <c r="AW356" s="474"/>
      <c r="AX356" s="474"/>
      <c r="AY356" s="474"/>
      <c r="AZ356" s="474"/>
      <c r="BA356" s="474"/>
      <c r="BB356" s="474"/>
      <c r="BC356" s="474"/>
      <c r="BD356" s="474"/>
      <c r="BE356" s="474"/>
      <c r="BF356" s="474"/>
      <c r="BG356" s="499"/>
      <c r="BH356" s="509" t="s">
        <v>916</v>
      </c>
      <c r="BI356" s="474"/>
      <c r="BJ356" s="474"/>
      <c r="BK356" s="474"/>
      <c r="BL356" s="474"/>
      <c r="BM356" s="474"/>
      <c r="BN356" s="474"/>
      <c r="BO356" s="474"/>
    </row>
    <row r="357" spans="1:67" s="487" customFormat="1" ht="15" x14ac:dyDescent="0.25">
      <c r="A357" s="541"/>
      <c r="B357" s="508"/>
      <c r="C357" s="1300" t="s">
        <v>917</v>
      </c>
      <c r="D357" s="1300"/>
      <c r="E357" s="1300"/>
      <c r="F357" s="1300"/>
      <c r="G357" s="1300"/>
      <c r="H357" s="1300"/>
      <c r="I357" s="1300"/>
      <c r="J357" s="1300"/>
      <c r="K357" s="1300"/>
      <c r="L357" s="1300"/>
      <c r="M357" s="1300"/>
      <c r="N357" s="1300"/>
      <c r="O357" s="1300"/>
      <c r="P357" s="554">
        <v>110366.5</v>
      </c>
      <c r="Q357" s="477"/>
      <c r="R357" s="477"/>
      <c r="S357" s="472"/>
      <c r="T357" s="472"/>
      <c r="U357" s="472"/>
      <c r="V357" s="472"/>
      <c r="W357" s="472"/>
      <c r="X357" s="472"/>
      <c r="Y357" s="472"/>
      <c r="Z357" s="472"/>
      <c r="AA357" s="472"/>
      <c r="AB357" s="474"/>
      <c r="AC357" s="474"/>
      <c r="AD357" s="474"/>
      <c r="AE357" s="474"/>
      <c r="AF357" s="474"/>
      <c r="AG357" s="474"/>
      <c r="AH357" s="474"/>
      <c r="AI357" s="474"/>
      <c r="AJ357" s="474"/>
      <c r="AK357" s="474"/>
      <c r="AL357" s="474"/>
      <c r="AM357" s="474"/>
      <c r="AN357" s="474"/>
      <c r="AO357" s="474"/>
      <c r="AP357" s="474"/>
      <c r="AQ357" s="474"/>
      <c r="AR357" s="474"/>
      <c r="AS357" s="474"/>
      <c r="AT357" s="474"/>
      <c r="AU357" s="474"/>
      <c r="AV357" s="474"/>
      <c r="AW357" s="474"/>
      <c r="AX357" s="474"/>
      <c r="AY357" s="474"/>
      <c r="AZ357" s="474"/>
      <c r="BA357" s="474"/>
      <c r="BB357" s="474"/>
      <c r="BC357" s="474"/>
      <c r="BD357" s="474"/>
      <c r="BE357" s="474"/>
      <c r="BF357" s="474"/>
      <c r="BG357" s="499"/>
      <c r="BH357" s="509" t="s">
        <v>917</v>
      </c>
      <c r="BI357" s="474"/>
      <c r="BJ357" s="474"/>
      <c r="BK357" s="474"/>
      <c r="BL357" s="474"/>
      <c r="BM357" s="474"/>
      <c r="BN357" s="474"/>
      <c r="BO357" s="474"/>
    </row>
    <row r="358" spans="1:67" s="487" customFormat="1" ht="15" x14ac:dyDescent="0.25">
      <c r="A358" s="541"/>
      <c r="B358" s="508"/>
      <c r="C358" s="1300" t="s">
        <v>918</v>
      </c>
      <c r="D358" s="1300"/>
      <c r="E358" s="1300"/>
      <c r="F358" s="1300"/>
      <c r="G358" s="1300"/>
      <c r="H358" s="1300"/>
      <c r="I358" s="1300"/>
      <c r="J358" s="1300"/>
      <c r="K358" s="1300"/>
      <c r="L358" s="1300"/>
      <c r="M358" s="1300"/>
      <c r="N358" s="1300"/>
      <c r="O358" s="1300"/>
      <c r="P358" s="554">
        <v>3256068.45</v>
      </c>
      <c r="Q358" s="477"/>
      <c r="R358" s="477"/>
      <c r="S358" s="472"/>
      <c r="T358" s="472"/>
      <c r="U358" s="472"/>
      <c r="V358" s="472"/>
      <c r="W358" s="472"/>
      <c r="X358" s="472"/>
      <c r="Y358" s="472"/>
      <c r="Z358" s="472"/>
      <c r="AA358" s="472"/>
      <c r="AB358" s="474"/>
      <c r="AC358" s="474"/>
      <c r="AD358" s="474"/>
      <c r="AE358" s="474"/>
      <c r="AF358" s="474"/>
      <c r="AG358" s="474"/>
      <c r="AH358" s="474"/>
      <c r="AI358" s="474"/>
      <c r="AJ358" s="474"/>
      <c r="AK358" s="474"/>
      <c r="AL358" s="474"/>
      <c r="AM358" s="474"/>
      <c r="AN358" s="474"/>
      <c r="AO358" s="474"/>
      <c r="AP358" s="474"/>
      <c r="AQ358" s="474"/>
      <c r="AR358" s="474"/>
      <c r="AS358" s="474"/>
      <c r="AT358" s="474"/>
      <c r="AU358" s="474"/>
      <c r="AV358" s="474"/>
      <c r="AW358" s="474"/>
      <c r="AX358" s="474"/>
      <c r="AY358" s="474"/>
      <c r="AZ358" s="474"/>
      <c r="BA358" s="474"/>
      <c r="BB358" s="474"/>
      <c r="BC358" s="474"/>
      <c r="BD358" s="474"/>
      <c r="BE358" s="474"/>
      <c r="BF358" s="474"/>
      <c r="BG358" s="499"/>
      <c r="BH358" s="509" t="s">
        <v>918</v>
      </c>
      <c r="BI358" s="474"/>
      <c r="BJ358" s="474"/>
      <c r="BK358" s="474"/>
      <c r="BL358" s="474"/>
      <c r="BM358" s="474"/>
      <c r="BN358" s="474"/>
      <c r="BO358" s="474"/>
    </row>
    <row r="359" spans="1:67" s="487" customFormat="1" ht="15" x14ac:dyDescent="0.25">
      <c r="A359" s="541"/>
      <c r="B359" s="508"/>
      <c r="C359" s="1300" t="s">
        <v>919</v>
      </c>
      <c r="D359" s="1300"/>
      <c r="E359" s="1300"/>
      <c r="F359" s="1300"/>
      <c r="G359" s="1300"/>
      <c r="H359" s="1300"/>
      <c r="I359" s="1300"/>
      <c r="J359" s="1300"/>
      <c r="K359" s="1300"/>
      <c r="L359" s="1300"/>
      <c r="M359" s="1300"/>
      <c r="N359" s="1300"/>
      <c r="O359" s="1300"/>
      <c r="P359" s="554">
        <v>671329.62</v>
      </c>
      <c r="Q359" s="477"/>
      <c r="R359" s="477"/>
      <c r="S359" s="472"/>
      <c r="T359" s="472"/>
      <c r="U359" s="472"/>
      <c r="V359" s="472"/>
      <c r="W359" s="472"/>
      <c r="X359" s="472"/>
      <c r="Y359" s="472"/>
      <c r="Z359" s="472"/>
      <c r="AA359" s="472"/>
      <c r="AB359" s="474"/>
      <c r="AC359" s="474"/>
      <c r="AD359" s="474"/>
      <c r="AE359" s="474"/>
      <c r="AF359" s="474"/>
      <c r="AG359" s="474"/>
      <c r="AH359" s="474"/>
      <c r="AI359" s="474"/>
      <c r="AJ359" s="474"/>
      <c r="AK359" s="474"/>
      <c r="AL359" s="474"/>
      <c r="AM359" s="474"/>
      <c r="AN359" s="474"/>
      <c r="AO359" s="474"/>
      <c r="AP359" s="474"/>
      <c r="AQ359" s="474"/>
      <c r="AR359" s="474"/>
      <c r="AS359" s="474"/>
      <c r="AT359" s="474"/>
      <c r="AU359" s="474"/>
      <c r="AV359" s="474"/>
      <c r="AW359" s="474"/>
      <c r="AX359" s="474"/>
      <c r="AY359" s="474"/>
      <c r="AZ359" s="474"/>
      <c r="BA359" s="474"/>
      <c r="BB359" s="474"/>
      <c r="BC359" s="474"/>
      <c r="BD359" s="474"/>
      <c r="BE359" s="474"/>
      <c r="BF359" s="474"/>
      <c r="BG359" s="499"/>
      <c r="BH359" s="509" t="s">
        <v>919</v>
      </c>
      <c r="BI359" s="474"/>
      <c r="BJ359" s="474"/>
      <c r="BK359" s="474"/>
      <c r="BL359" s="474"/>
      <c r="BM359" s="474"/>
      <c r="BN359" s="474"/>
      <c r="BO359" s="474"/>
    </row>
    <row r="360" spans="1:67" s="487" customFormat="1" ht="15" x14ac:dyDescent="0.25">
      <c r="A360" s="541"/>
      <c r="B360" s="508"/>
      <c r="C360" s="1300" t="s">
        <v>920</v>
      </c>
      <c r="D360" s="1300"/>
      <c r="E360" s="1300"/>
      <c r="F360" s="1300"/>
      <c r="G360" s="1300"/>
      <c r="H360" s="1300"/>
      <c r="I360" s="1300"/>
      <c r="J360" s="1300"/>
      <c r="K360" s="1300"/>
      <c r="L360" s="1300"/>
      <c r="M360" s="1300"/>
      <c r="N360" s="1300"/>
      <c r="O360" s="1300"/>
      <c r="P360" s="554">
        <v>380420.11</v>
      </c>
      <c r="Q360" s="477"/>
      <c r="R360" s="477"/>
      <c r="S360" s="472"/>
      <c r="T360" s="472"/>
      <c r="U360" s="472"/>
      <c r="V360" s="472"/>
      <c r="W360" s="472"/>
      <c r="X360" s="472"/>
      <c r="Y360" s="472"/>
      <c r="Z360" s="472"/>
      <c r="AA360" s="472"/>
      <c r="AB360" s="474"/>
      <c r="AC360" s="474"/>
      <c r="AD360" s="474"/>
      <c r="AE360" s="474"/>
      <c r="AF360" s="474"/>
      <c r="AG360" s="474"/>
      <c r="AH360" s="474"/>
      <c r="AI360" s="474"/>
      <c r="AJ360" s="474"/>
      <c r="AK360" s="474"/>
      <c r="AL360" s="474"/>
      <c r="AM360" s="474"/>
      <c r="AN360" s="474"/>
      <c r="AO360" s="474"/>
      <c r="AP360" s="474"/>
      <c r="AQ360" s="474"/>
      <c r="AR360" s="474"/>
      <c r="AS360" s="474"/>
      <c r="AT360" s="474"/>
      <c r="AU360" s="474"/>
      <c r="AV360" s="474"/>
      <c r="AW360" s="474"/>
      <c r="AX360" s="474"/>
      <c r="AY360" s="474"/>
      <c r="AZ360" s="474"/>
      <c r="BA360" s="474"/>
      <c r="BB360" s="474"/>
      <c r="BC360" s="474"/>
      <c r="BD360" s="474"/>
      <c r="BE360" s="474"/>
      <c r="BF360" s="474"/>
      <c r="BG360" s="499"/>
      <c r="BH360" s="509" t="s">
        <v>920</v>
      </c>
      <c r="BI360" s="474"/>
      <c r="BJ360" s="474"/>
      <c r="BK360" s="474"/>
      <c r="BL360" s="474"/>
      <c r="BM360" s="474"/>
      <c r="BN360" s="474"/>
      <c r="BO360" s="474"/>
    </row>
    <row r="361" spans="1:67" s="487" customFormat="1" ht="15" x14ac:dyDescent="0.25">
      <c r="A361" s="541"/>
      <c r="B361" s="508"/>
      <c r="C361" s="1300" t="s">
        <v>921</v>
      </c>
      <c r="D361" s="1300"/>
      <c r="E361" s="1300"/>
      <c r="F361" s="1300"/>
      <c r="G361" s="1300"/>
      <c r="H361" s="1300"/>
      <c r="I361" s="1300"/>
      <c r="J361" s="1300"/>
      <c r="K361" s="1300"/>
      <c r="L361" s="1300"/>
      <c r="M361" s="1300"/>
      <c r="N361" s="1300"/>
      <c r="O361" s="1300"/>
      <c r="P361" s="554">
        <v>17189.68</v>
      </c>
      <c r="Q361" s="477"/>
      <c r="R361" s="477"/>
      <c r="S361" s="472"/>
      <c r="T361" s="472"/>
      <c r="U361" s="472"/>
      <c r="V361" s="472"/>
      <c r="W361" s="472"/>
      <c r="X361" s="472"/>
      <c r="Y361" s="472"/>
      <c r="Z361" s="472"/>
      <c r="AA361" s="472"/>
      <c r="AB361" s="474"/>
      <c r="AC361" s="474"/>
      <c r="AD361" s="474"/>
      <c r="AE361" s="474"/>
      <c r="AF361" s="474"/>
      <c r="AG361" s="474"/>
      <c r="AH361" s="474"/>
      <c r="AI361" s="474"/>
      <c r="AJ361" s="474"/>
      <c r="AK361" s="474"/>
      <c r="AL361" s="474"/>
      <c r="AM361" s="474"/>
      <c r="AN361" s="474"/>
      <c r="AO361" s="474"/>
      <c r="AP361" s="474"/>
      <c r="AQ361" s="474"/>
      <c r="AR361" s="474"/>
      <c r="AS361" s="474"/>
      <c r="AT361" s="474"/>
      <c r="AU361" s="474"/>
      <c r="AV361" s="474"/>
      <c r="AW361" s="474"/>
      <c r="AX361" s="474"/>
      <c r="AY361" s="474"/>
      <c r="AZ361" s="474"/>
      <c r="BA361" s="474"/>
      <c r="BB361" s="474"/>
      <c r="BC361" s="474"/>
      <c r="BD361" s="474"/>
      <c r="BE361" s="474"/>
      <c r="BF361" s="474"/>
      <c r="BG361" s="499"/>
      <c r="BH361" s="509" t="s">
        <v>921</v>
      </c>
      <c r="BI361" s="474"/>
      <c r="BJ361" s="474"/>
      <c r="BK361" s="474"/>
      <c r="BL361" s="474"/>
      <c r="BM361" s="474"/>
      <c r="BN361" s="474"/>
      <c r="BO361" s="474"/>
    </row>
    <row r="362" spans="1:67" s="487" customFormat="1" ht="15" x14ac:dyDescent="0.25">
      <c r="A362" s="541"/>
      <c r="B362" s="508"/>
      <c r="C362" s="1300" t="s">
        <v>938</v>
      </c>
      <c r="D362" s="1300"/>
      <c r="E362" s="1300"/>
      <c r="F362" s="1300"/>
      <c r="G362" s="1300"/>
      <c r="H362" s="1300"/>
      <c r="I362" s="1300"/>
      <c r="J362" s="1300"/>
      <c r="K362" s="1300"/>
      <c r="L362" s="1300"/>
      <c r="M362" s="1300"/>
      <c r="N362" s="1300"/>
      <c r="O362" s="1300"/>
      <c r="P362" s="554">
        <v>721859.81</v>
      </c>
      <c r="Q362" s="477"/>
      <c r="R362" s="477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4"/>
      <c r="AC362" s="474"/>
      <c r="AD362" s="474"/>
      <c r="AE362" s="474"/>
      <c r="AF362" s="474"/>
      <c r="AG362" s="474"/>
      <c r="AH362" s="474"/>
      <c r="AI362" s="474"/>
      <c r="AJ362" s="474"/>
      <c r="AK362" s="474"/>
      <c r="AL362" s="474"/>
      <c r="AM362" s="474"/>
      <c r="AN362" s="474"/>
      <c r="AO362" s="474"/>
      <c r="AP362" s="474"/>
      <c r="AQ362" s="474"/>
      <c r="AR362" s="474"/>
      <c r="AS362" s="474"/>
      <c r="AT362" s="474"/>
      <c r="AU362" s="474"/>
      <c r="AV362" s="474"/>
      <c r="AW362" s="474"/>
      <c r="AX362" s="474"/>
      <c r="AY362" s="474"/>
      <c r="AZ362" s="474"/>
      <c r="BA362" s="474"/>
      <c r="BB362" s="474"/>
      <c r="BC362" s="474"/>
      <c r="BD362" s="474"/>
      <c r="BE362" s="474"/>
      <c r="BF362" s="474"/>
      <c r="BG362" s="499"/>
      <c r="BH362" s="509" t="s">
        <v>938</v>
      </c>
      <c r="BI362" s="474"/>
      <c r="BJ362" s="474"/>
      <c r="BK362" s="474"/>
      <c r="BL362" s="474"/>
      <c r="BM362" s="474"/>
      <c r="BN362" s="474"/>
      <c r="BO362" s="474"/>
    </row>
    <row r="363" spans="1:67" s="487" customFormat="1" ht="15" x14ac:dyDescent="0.25">
      <c r="A363" s="541"/>
      <c r="B363" s="508"/>
      <c r="C363" s="1300" t="s">
        <v>939</v>
      </c>
      <c r="D363" s="1300"/>
      <c r="E363" s="1300"/>
      <c r="F363" s="1300"/>
      <c r="G363" s="1300"/>
      <c r="H363" s="1300"/>
      <c r="I363" s="1300"/>
      <c r="J363" s="1300"/>
      <c r="K363" s="1300"/>
      <c r="L363" s="1300"/>
      <c r="M363" s="1300"/>
      <c r="N363" s="1300"/>
      <c r="O363" s="1300"/>
      <c r="P363" s="554">
        <v>671329.62</v>
      </c>
      <c r="Q363" s="477"/>
      <c r="R363" s="477"/>
      <c r="S363" s="472"/>
      <c r="T363" s="472"/>
      <c r="U363" s="472"/>
      <c r="V363" s="472"/>
      <c r="W363" s="472"/>
      <c r="X363" s="472"/>
      <c r="Y363" s="472"/>
      <c r="Z363" s="472"/>
      <c r="AA363" s="472"/>
      <c r="AB363" s="474"/>
      <c r="AC363" s="474"/>
      <c r="AD363" s="474"/>
      <c r="AE363" s="474"/>
      <c r="AF363" s="474"/>
      <c r="AG363" s="474"/>
      <c r="AH363" s="474"/>
      <c r="AI363" s="474"/>
      <c r="AJ363" s="474"/>
      <c r="AK363" s="474"/>
      <c r="AL363" s="474"/>
      <c r="AM363" s="474"/>
      <c r="AN363" s="474"/>
      <c r="AO363" s="474"/>
      <c r="AP363" s="474"/>
      <c r="AQ363" s="474"/>
      <c r="AR363" s="474"/>
      <c r="AS363" s="474"/>
      <c r="AT363" s="474"/>
      <c r="AU363" s="474"/>
      <c r="AV363" s="474"/>
      <c r="AW363" s="474"/>
      <c r="AX363" s="474"/>
      <c r="AY363" s="474"/>
      <c r="AZ363" s="474"/>
      <c r="BA363" s="474"/>
      <c r="BB363" s="474"/>
      <c r="BC363" s="474"/>
      <c r="BD363" s="474"/>
      <c r="BE363" s="474"/>
      <c r="BF363" s="474"/>
      <c r="BG363" s="499"/>
      <c r="BH363" s="509" t="s">
        <v>939</v>
      </c>
      <c r="BI363" s="474"/>
      <c r="BJ363" s="474"/>
      <c r="BK363" s="474"/>
      <c r="BL363" s="474"/>
      <c r="BM363" s="474"/>
      <c r="BN363" s="474"/>
      <c r="BO363" s="474"/>
    </row>
    <row r="364" spans="1:67" s="487" customFormat="1" ht="15" x14ac:dyDescent="0.25">
      <c r="A364" s="541"/>
      <c r="B364" s="508"/>
      <c r="C364" s="1300" t="s">
        <v>940</v>
      </c>
      <c r="D364" s="1300"/>
      <c r="E364" s="1300"/>
      <c r="F364" s="1300"/>
      <c r="G364" s="1300"/>
      <c r="H364" s="1300"/>
      <c r="I364" s="1300"/>
      <c r="J364" s="1300"/>
      <c r="K364" s="1300"/>
      <c r="L364" s="1300"/>
      <c r="M364" s="1300"/>
      <c r="N364" s="1300"/>
      <c r="O364" s="1300"/>
      <c r="P364" s="554">
        <v>380420.11</v>
      </c>
      <c r="Q364" s="477"/>
      <c r="R364" s="477"/>
      <c r="S364" s="472"/>
      <c r="T364" s="472"/>
      <c r="U364" s="472"/>
      <c r="V364" s="472"/>
      <c r="W364" s="472"/>
      <c r="X364" s="472"/>
      <c r="Y364" s="472"/>
      <c r="Z364" s="472"/>
      <c r="AA364" s="472"/>
      <c r="AB364" s="474"/>
      <c r="AC364" s="474"/>
      <c r="AD364" s="474"/>
      <c r="AE364" s="474"/>
      <c r="AF364" s="474"/>
      <c r="AG364" s="474"/>
      <c r="AH364" s="474"/>
      <c r="AI364" s="474"/>
      <c r="AJ364" s="474"/>
      <c r="AK364" s="474"/>
      <c r="AL364" s="474"/>
      <c r="AM364" s="474"/>
      <c r="AN364" s="474"/>
      <c r="AO364" s="474"/>
      <c r="AP364" s="474"/>
      <c r="AQ364" s="474"/>
      <c r="AR364" s="474"/>
      <c r="AS364" s="474"/>
      <c r="AT364" s="474"/>
      <c r="AU364" s="474"/>
      <c r="AV364" s="474"/>
      <c r="AW364" s="474"/>
      <c r="AX364" s="474"/>
      <c r="AY364" s="474"/>
      <c r="AZ364" s="474"/>
      <c r="BA364" s="474"/>
      <c r="BB364" s="474"/>
      <c r="BC364" s="474"/>
      <c r="BD364" s="474"/>
      <c r="BE364" s="474"/>
      <c r="BF364" s="474"/>
      <c r="BG364" s="499"/>
      <c r="BH364" s="509" t="s">
        <v>940</v>
      </c>
      <c r="BI364" s="474"/>
      <c r="BJ364" s="474"/>
      <c r="BK364" s="474"/>
      <c r="BL364" s="474"/>
      <c r="BM364" s="474"/>
      <c r="BN364" s="474"/>
      <c r="BO364" s="474"/>
    </row>
    <row r="365" spans="1:67" s="487" customFormat="1" ht="15" x14ac:dyDescent="0.25">
      <c r="A365" s="541"/>
      <c r="B365" s="552"/>
      <c r="C365" s="1360" t="s">
        <v>622</v>
      </c>
      <c r="D365" s="1360"/>
      <c r="E365" s="1360"/>
      <c r="F365" s="1360"/>
      <c r="G365" s="1360"/>
      <c r="H365" s="1360"/>
      <c r="I365" s="1360"/>
      <c r="J365" s="1360"/>
      <c r="K365" s="1360"/>
      <c r="L365" s="1360"/>
      <c r="M365" s="1360"/>
      <c r="N365" s="1360"/>
      <c r="O365" s="1360"/>
      <c r="P365" s="556">
        <v>5481772.25</v>
      </c>
      <c r="Q365" s="477"/>
      <c r="R365" s="477"/>
      <c r="S365" s="472"/>
      <c r="T365" s="472"/>
      <c r="U365" s="472"/>
      <c r="V365" s="472"/>
      <c r="W365" s="472"/>
      <c r="X365" s="472"/>
      <c r="Y365" s="472"/>
      <c r="Z365" s="472"/>
      <c r="AA365" s="472"/>
      <c r="AB365" s="474"/>
      <c r="AC365" s="474"/>
      <c r="AD365" s="474"/>
      <c r="AE365" s="474"/>
      <c r="AF365" s="474"/>
      <c r="AG365" s="474"/>
      <c r="AH365" s="474"/>
      <c r="AI365" s="474"/>
      <c r="AJ365" s="474"/>
      <c r="AK365" s="474"/>
      <c r="AL365" s="474"/>
      <c r="AM365" s="474"/>
      <c r="AN365" s="474"/>
      <c r="AO365" s="474"/>
      <c r="AP365" s="474"/>
      <c r="AQ365" s="474"/>
      <c r="AR365" s="474"/>
      <c r="AS365" s="474"/>
      <c r="AT365" s="474"/>
      <c r="AU365" s="474"/>
      <c r="AV365" s="474"/>
      <c r="AW365" s="474"/>
      <c r="AX365" s="474"/>
      <c r="AY365" s="474"/>
      <c r="AZ365" s="474"/>
      <c r="BA365" s="474"/>
      <c r="BB365" s="474"/>
      <c r="BC365" s="474"/>
      <c r="BD365" s="474"/>
      <c r="BE365" s="474"/>
      <c r="BF365" s="474"/>
      <c r="BG365" s="499"/>
      <c r="BH365" s="509"/>
      <c r="BI365" s="499" t="s">
        <v>622</v>
      </c>
      <c r="BJ365" s="474"/>
      <c r="BK365" s="474"/>
      <c r="BL365" s="474"/>
      <c r="BM365" s="474"/>
      <c r="BN365" s="474"/>
      <c r="BO365" s="474"/>
    </row>
    <row r="366" spans="1:67" s="487" customFormat="1" ht="15" x14ac:dyDescent="0.25">
      <c r="A366" s="541"/>
      <c r="B366" s="552"/>
      <c r="C366" s="1360" t="s">
        <v>925</v>
      </c>
      <c r="D366" s="1360"/>
      <c r="E366" s="1360"/>
      <c r="F366" s="1360"/>
      <c r="G366" s="1360"/>
      <c r="H366" s="1360"/>
      <c r="I366" s="1360"/>
      <c r="J366" s="1360"/>
      <c r="K366" s="1360"/>
      <c r="L366" s="1360"/>
      <c r="M366" s="1360"/>
      <c r="N366" s="1360"/>
      <c r="O366" s="1360"/>
      <c r="P366" s="557"/>
      <c r="Q366" s="477"/>
      <c r="R366" s="477"/>
      <c r="S366" s="472"/>
      <c r="T366" s="472"/>
      <c r="U366" s="472"/>
      <c r="V366" s="472"/>
      <c r="W366" s="472"/>
      <c r="X366" s="472"/>
      <c r="Y366" s="472"/>
      <c r="Z366" s="472"/>
      <c r="AA366" s="472"/>
      <c r="AB366" s="474"/>
      <c r="AC366" s="474"/>
      <c r="AD366" s="474"/>
      <c r="AE366" s="474"/>
      <c r="AF366" s="474"/>
      <c r="AG366" s="474"/>
      <c r="AH366" s="474"/>
      <c r="AI366" s="474"/>
      <c r="AJ366" s="474"/>
      <c r="AK366" s="474"/>
      <c r="AL366" s="474"/>
      <c r="AM366" s="474"/>
      <c r="AN366" s="474"/>
      <c r="AO366" s="474"/>
      <c r="AP366" s="474"/>
      <c r="AQ366" s="474"/>
      <c r="AR366" s="474"/>
      <c r="AS366" s="474"/>
      <c r="AT366" s="474"/>
      <c r="AU366" s="474"/>
      <c r="AV366" s="474"/>
      <c r="AW366" s="474"/>
      <c r="AX366" s="474"/>
      <c r="AY366" s="474"/>
      <c r="AZ366" s="474"/>
      <c r="BA366" s="474"/>
      <c r="BB366" s="474"/>
      <c r="BC366" s="474"/>
      <c r="BD366" s="474"/>
      <c r="BE366" s="474"/>
      <c r="BF366" s="474"/>
      <c r="BG366" s="474"/>
      <c r="BH366" s="474"/>
      <c r="BI366" s="474"/>
      <c r="BJ366" s="499" t="s">
        <v>925</v>
      </c>
      <c r="BK366" s="474"/>
      <c r="BL366" s="474"/>
      <c r="BM366" s="474"/>
      <c r="BN366" s="474"/>
      <c r="BO366" s="474"/>
    </row>
    <row r="367" spans="1:67" s="487" customFormat="1" ht="15" x14ac:dyDescent="0.25">
      <c r="A367" s="541"/>
      <c r="B367" s="552"/>
      <c r="C367" s="1299" t="s">
        <v>926</v>
      </c>
      <c r="D367" s="1299"/>
      <c r="E367" s="1299"/>
      <c r="F367" s="1299"/>
      <c r="G367" s="1299"/>
      <c r="H367" s="1299"/>
      <c r="I367" s="1299"/>
      <c r="J367" s="1299"/>
      <c r="K367" s="862">
        <v>2358.0645749999999</v>
      </c>
      <c r="L367" s="1299"/>
      <c r="M367" s="1299"/>
      <c r="N367" s="1299"/>
      <c r="O367" s="1299"/>
      <c r="P367" s="555"/>
      <c r="Q367" s="477"/>
      <c r="R367" s="477"/>
      <c r="S367" s="472"/>
      <c r="T367" s="472"/>
      <c r="U367" s="472"/>
      <c r="V367" s="472"/>
      <c r="W367" s="472"/>
      <c r="X367" s="472"/>
      <c r="Y367" s="472"/>
      <c r="Z367" s="472"/>
      <c r="AA367" s="472"/>
      <c r="AB367" s="474"/>
      <c r="AC367" s="474"/>
      <c r="AD367" s="474"/>
      <c r="AE367" s="474"/>
      <c r="AF367" s="474"/>
      <c r="AG367" s="474"/>
      <c r="AH367" s="474"/>
      <c r="AI367" s="474"/>
      <c r="AJ367" s="474"/>
      <c r="AK367" s="474"/>
      <c r="AL367" s="474"/>
      <c r="AM367" s="474"/>
      <c r="AN367" s="474"/>
      <c r="AO367" s="474"/>
      <c r="AP367" s="474"/>
      <c r="AQ367" s="474"/>
      <c r="AR367" s="474"/>
      <c r="AS367" s="474"/>
      <c r="AT367" s="474"/>
      <c r="AU367" s="474"/>
      <c r="AV367" s="474"/>
      <c r="AW367" s="474"/>
      <c r="AX367" s="474"/>
      <c r="AY367" s="474"/>
      <c r="AZ367" s="474"/>
      <c r="BA367" s="474"/>
      <c r="BB367" s="474"/>
      <c r="BC367" s="474"/>
      <c r="BD367" s="474"/>
      <c r="BE367" s="474"/>
      <c r="BF367" s="474"/>
      <c r="BG367" s="474"/>
      <c r="BH367" s="474"/>
      <c r="BI367" s="474"/>
      <c r="BJ367" s="499"/>
      <c r="BK367" s="509" t="s">
        <v>926</v>
      </c>
      <c r="BL367" s="474"/>
      <c r="BM367" s="474"/>
      <c r="BN367" s="474"/>
      <c r="BO367" s="474"/>
    </row>
    <row r="368" spans="1:67" s="487" customFormat="1" ht="15" x14ac:dyDescent="0.25">
      <c r="A368" s="541"/>
      <c r="B368" s="552"/>
      <c r="C368" s="1299" t="s">
        <v>927</v>
      </c>
      <c r="D368" s="1299"/>
      <c r="E368" s="1299"/>
      <c r="F368" s="1299"/>
      <c r="G368" s="1299"/>
      <c r="H368" s="1299"/>
      <c r="I368" s="1299"/>
      <c r="J368" s="1299"/>
      <c r="K368" s="862">
        <v>306.01759499999997</v>
      </c>
      <c r="L368" s="1299"/>
      <c r="M368" s="1299"/>
      <c r="N368" s="1299"/>
      <c r="O368" s="1299"/>
      <c r="P368" s="555"/>
      <c r="Q368" s="477"/>
      <c r="R368" s="477"/>
      <c r="S368" s="472"/>
      <c r="T368" s="472"/>
      <c r="U368" s="472"/>
      <c r="V368" s="472"/>
      <c r="W368" s="472"/>
      <c r="X368" s="472"/>
      <c r="Y368" s="472"/>
      <c r="Z368" s="472"/>
      <c r="AA368" s="472"/>
      <c r="AB368" s="474"/>
      <c r="AC368" s="474"/>
      <c r="AD368" s="474"/>
      <c r="AE368" s="474"/>
      <c r="AF368" s="474"/>
      <c r="AG368" s="474"/>
      <c r="AH368" s="474"/>
      <c r="AI368" s="474"/>
      <c r="AJ368" s="474"/>
      <c r="AK368" s="474"/>
      <c r="AL368" s="474"/>
      <c r="AM368" s="474"/>
      <c r="AN368" s="474"/>
      <c r="AO368" s="474"/>
      <c r="AP368" s="474"/>
      <c r="AQ368" s="474"/>
      <c r="AR368" s="474"/>
      <c r="AS368" s="474"/>
      <c r="AT368" s="474"/>
      <c r="AU368" s="474"/>
      <c r="AV368" s="474"/>
      <c r="AW368" s="474"/>
      <c r="AX368" s="474"/>
      <c r="AY368" s="474"/>
      <c r="AZ368" s="474"/>
      <c r="BA368" s="474"/>
      <c r="BB368" s="474"/>
      <c r="BC368" s="474"/>
      <c r="BD368" s="474"/>
      <c r="BE368" s="474"/>
      <c r="BF368" s="474"/>
      <c r="BG368" s="474"/>
      <c r="BH368" s="474"/>
      <c r="BI368" s="474"/>
      <c r="BJ368" s="499"/>
      <c r="BK368" s="509" t="s">
        <v>927</v>
      </c>
      <c r="BL368" s="474"/>
      <c r="BM368" s="474"/>
      <c r="BN368" s="474"/>
      <c r="BO368" s="474"/>
    </row>
    <row r="369" spans="1:67" s="487" customFormat="1" ht="11.25" hidden="1" customHeight="1" x14ac:dyDescent="0.2">
      <c r="A369" s="470"/>
      <c r="B369" s="551"/>
      <c r="C369" s="549"/>
      <c r="D369" s="549"/>
      <c r="E369" s="549"/>
      <c r="F369" s="549"/>
      <c r="G369" s="549"/>
      <c r="H369" s="549"/>
      <c r="I369" s="549"/>
      <c r="J369" s="549"/>
      <c r="K369" s="549"/>
      <c r="L369" s="549"/>
      <c r="M369" s="549"/>
      <c r="N369" s="562"/>
      <c r="O369" s="563"/>
      <c r="P369" s="564"/>
      <c r="Q369" s="477"/>
      <c r="R369" s="477"/>
      <c r="AB369" s="474"/>
      <c r="AC369" s="474"/>
      <c r="AD369" s="474"/>
      <c r="AE369" s="474"/>
      <c r="AF369" s="474"/>
      <c r="AG369" s="474"/>
      <c r="AH369" s="474"/>
      <c r="AI369" s="474"/>
      <c r="AJ369" s="474"/>
      <c r="AK369" s="474"/>
      <c r="AL369" s="474"/>
      <c r="AM369" s="474"/>
      <c r="AN369" s="474"/>
      <c r="AO369" s="474"/>
      <c r="AP369" s="474"/>
      <c r="AQ369" s="474"/>
      <c r="AR369" s="474"/>
      <c r="AS369" s="474"/>
      <c r="AT369" s="474"/>
      <c r="AU369" s="474"/>
      <c r="AV369" s="474"/>
      <c r="AW369" s="474"/>
      <c r="AX369" s="474"/>
      <c r="AY369" s="474"/>
      <c r="AZ369" s="474"/>
      <c r="BA369" s="474"/>
      <c r="BB369" s="474"/>
      <c r="BC369" s="474"/>
      <c r="BD369" s="474"/>
      <c r="BE369" s="474"/>
      <c r="BF369" s="474"/>
      <c r="BG369" s="474"/>
      <c r="BH369" s="474"/>
      <c r="BI369" s="474"/>
      <c r="BJ369" s="474"/>
      <c r="BK369" s="474"/>
      <c r="BL369" s="474"/>
      <c r="BM369" s="474"/>
      <c r="BN369" s="474"/>
      <c r="BO369" s="474"/>
    </row>
    <row r="370" spans="1:67" s="472" customFormat="1" ht="26.25" customHeight="1" x14ac:dyDescent="0.25">
      <c r="A370" s="565"/>
      <c r="B370" s="565"/>
      <c r="C370" s="565"/>
      <c r="D370" s="565"/>
      <c r="E370" s="565"/>
      <c r="F370" s="565"/>
      <c r="G370" s="565"/>
      <c r="H370" s="565"/>
      <c r="I370" s="565"/>
      <c r="J370" s="565"/>
      <c r="K370" s="565"/>
      <c r="L370" s="565"/>
      <c r="M370" s="565"/>
      <c r="N370" s="565"/>
      <c r="O370" s="565"/>
      <c r="P370" s="565"/>
    </row>
    <row r="371" spans="1:67" s="487" customFormat="1" ht="23.25" x14ac:dyDescent="0.25">
      <c r="A371" s="473"/>
      <c r="B371" s="566" t="s">
        <v>941</v>
      </c>
      <c r="C371" s="1383" t="s">
        <v>942</v>
      </c>
      <c r="D371" s="1383"/>
      <c r="E371" s="1383"/>
      <c r="F371" s="1383"/>
      <c r="G371" s="1383"/>
      <c r="H371" s="1383"/>
      <c r="I371" s="1384" t="s">
        <v>943</v>
      </c>
      <c r="J371" s="1384"/>
      <c r="K371" s="1384"/>
      <c r="L371" s="1384"/>
      <c r="M371" s="1384"/>
      <c r="N371" s="1384"/>
      <c r="O371" s="472"/>
      <c r="P371" s="472"/>
      <c r="Q371" s="477"/>
      <c r="R371" s="477"/>
      <c r="S371" s="472"/>
      <c r="T371" s="472"/>
      <c r="U371" s="472"/>
      <c r="V371" s="472"/>
      <c r="W371" s="472"/>
      <c r="X371" s="472"/>
      <c r="Y371" s="472"/>
      <c r="Z371" s="472"/>
      <c r="AA371" s="472"/>
      <c r="AB371" s="474"/>
      <c r="AC371" s="474"/>
      <c r="AD371" s="474"/>
      <c r="AE371" s="474"/>
      <c r="AF371" s="474"/>
      <c r="AG371" s="474"/>
      <c r="AH371" s="474"/>
      <c r="AI371" s="474"/>
      <c r="AJ371" s="474"/>
      <c r="AK371" s="474"/>
      <c r="AL371" s="474"/>
      <c r="AM371" s="474"/>
      <c r="AN371" s="474"/>
      <c r="AO371" s="474"/>
      <c r="AP371" s="474"/>
      <c r="AQ371" s="474"/>
      <c r="AR371" s="474"/>
      <c r="AS371" s="474"/>
      <c r="AT371" s="474"/>
      <c r="AU371" s="474"/>
      <c r="AV371" s="474"/>
      <c r="AW371" s="474"/>
      <c r="AX371" s="474"/>
      <c r="AY371" s="474"/>
      <c r="AZ371" s="474"/>
      <c r="BA371" s="474"/>
      <c r="BB371" s="474"/>
      <c r="BC371" s="474"/>
      <c r="BD371" s="474"/>
      <c r="BE371" s="474"/>
      <c r="BF371" s="474"/>
      <c r="BG371" s="474"/>
      <c r="BH371" s="474"/>
      <c r="BI371" s="474"/>
      <c r="BJ371" s="474"/>
      <c r="BK371" s="474"/>
      <c r="BL371" s="474" t="s">
        <v>942</v>
      </c>
      <c r="BM371" s="474" t="s">
        <v>943</v>
      </c>
      <c r="BN371" s="474"/>
      <c r="BO371" s="474"/>
    </row>
    <row r="372" spans="1:67" s="567" customFormat="1" ht="16.5" customHeight="1" x14ac:dyDescent="0.25">
      <c r="A372" s="479"/>
      <c r="B372" s="566"/>
      <c r="C372" s="1364" t="s">
        <v>944</v>
      </c>
      <c r="D372" s="1364"/>
      <c r="E372" s="1364"/>
      <c r="F372" s="1364"/>
      <c r="G372" s="1364"/>
      <c r="H372" s="1364"/>
      <c r="I372" s="1364"/>
      <c r="J372" s="1364"/>
      <c r="K372" s="1364"/>
      <c r="L372" s="1364"/>
      <c r="M372" s="1364"/>
      <c r="N372" s="1364"/>
      <c r="Q372" s="568"/>
      <c r="R372" s="568"/>
      <c r="AB372" s="569"/>
      <c r="AC372" s="569"/>
      <c r="AD372" s="569"/>
      <c r="AE372" s="569"/>
      <c r="AF372" s="569"/>
      <c r="AG372" s="569"/>
      <c r="AH372" s="569"/>
      <c r="AI372" s="569"/>
      <c r="AJ372" s="569"/>
      <c r="AK372" s="569"/>
      <c r="AL372" s="569"/>
      <c r="AM372" s="569"/>
      <c r="AN372" s="569"/>
      <c r="AO372" s="569"/>
      <c r="AP372" s="569"/>
      <c r="AQ372" s="569"/>
      <c r="AR372" s="569"/>
      <c r="AS372" s="569"/>
      <c r="AT372" s="569"/>
      <c r="AU372" s="569"/>
      <c r="AV372" s="569"/>
      <c r="AW372" s="569"/>
      <c r="AX372" s="569"/>
      <c r="AY372" s="569"/>
      <c r="AZ372" s="569"/>
      <c r="BA372" s="569"/>
      <c r="BB372" s="569"/>
      <c r="BC372" s="569"/>
      <c r="BD372" s="569"/>
      <c r="BE372" s="569"/>
      <c r="BF372" s="569"/>
      <c r="BG372" s="569"/>
      <c r="BH372" s="569"/>
      <c r="BI372" s="569"/>
      <c r="BJ372" s="569"/>
      <c r="BK372" s="569"/>
      <c r="BL372" s="569"/>
      <c r="BM372" s="569"/>
      <c r="BN372" s="569"/>
      <c r="BO372" s="569"/>
    </row>
    <row r="373" spans="1:67" s="487" customFormat="1" ht="23.25" x14ac:dyDescent="0.25">
      <c r="A373" s="473"/>
      <c r="B373" s="566" t="s">
        <v>945</v>
      </c>
      <c r="C373" s="1383" t="s">
        <v>639</v>
      </c>
      <c r="D373" s="1383"/>
      <c r="E373" s="1383"/>
      <c r="F373" s="1383"/>
      <c r="G373" s="1383"/>
      <c r="H373" s="1383"/>
      <c r="I373" s="1384" t="s">
        <v>946</v>
      </c>
      <c r="J373" s="1384"/>
      <c r="K373" s="1384"/>
      <c r="L373" s="1384"/>
      <c r="M373" s="1384"/>
      <c r="N373" s="1384"/>
      <c r="O373" s="472"/>
      <c r="P373" s="472"/>
      <c r="Q373" s="477"/>
      <c r="R373" s="477"/>
      <c r="S373" s="472"/>
      <c r="T373" s="472"/>
      <c r="U373" s="472"/>
      <c r="V373" s="472"/>
      <c r="W373" s="472"/>
      <c r="X373" s="472"/>
      <c r="Y373" s="472"/>
      <c r="Z373" s="472"/>
      <c r="AA373" s="472"/>
      <c r="AB373" s="474"/>
      <c r="AC373" s="474"/>
      <c r="AD373" s="474"/>
      <c r="AE373" s="474"/>
      <c r="AF373" s="474"/>
      <c r="AG373" s="474"/>
      <c r="AH373" s="474"/>
      <c r="AI373" s="474"/>
      <c r="AJ373" s="474"/>
      <c r="AK373" s="474"/>
      <c r="AL373" s="474"/>
      <c r="AM373" s="474"/>
      <c r="AN373" s="474"/>
      <c r="AO373" s="474"/>
      <c r="AP373" s="474"/>
      <c r="AQ373" s="474"/>
      <c r="AR373" s="474"/>
      <c r="AS373" s="474"/>
      <c r="AT373" s="474"/>
      <c r="AU373" s="474"/>
      <c r="AV373" s="474"/>
      <c r="AW373" s="474"/>
      <c r="AX373" s="474"/>
      <c r="AY373" s="474"/>
      <c r="AZ373" s="474"/>
      <c r="BA373" s="474"/>
      <c r="BB373" s="474"/>
      <c r="BC373" s="474"/>
      <c r="BD373" s="474"/>
      <c r="BE373" s="474"/>
      <c r="BF373" s="474"/>
      <c r="BG373" s="474"/>
      <c r="BH373" s="474"/>
      <c r="BI373" s="474"/>
      <c r="BJ373" s="474"/>
      <c r="BK373" s="474"/>
      <c r="BL373" s="474"/>
      <c r="BM373" s="474"/>
      <c r="BN373" s="474" t="s">
        <v>639</v>
      </c>
      <c r="BO373" s="474" t="s">
        <v>946</v>
      </c>
    </row>
    <row r="374" spans="1:67" s="567" customFormat="1" ht="16.5" customHeight="1" x14ac:dyDescent="0.25">
      <c r="A374" s="479"/>
      <c r="C374" s="1364" t="s">
        <v>944</v>
      </c>
      <c r="D374" s="1364"/>
      <c r="E374" s="1364"/>
      <c r="F374" s="1364"/>
      <c r="G374" s="1364"/>
      <c r="H374" s="1364"/>
      <c r="I374" s="1364"/>
      <c r="J374" s="1364"/>
      <c r="K374" s="1364"/>
      <c r="L374" s="1364"/>
      <c r="M374" s="1364"/>
      <c r="N374" s="1364"/>
      <c r="Q374" s="568"/>
      <c r="R374" s="568"/>
      <c r="AB374" s="569"/>
      <c r="AC374" s="569"/>
      <c r="AD374" s="569"/>
      <c r="AE374" s="569"/>
      <c r="AF374" s="569"/>
      <c r="AG374" s="569"/>
      <c r="AH374" s="569"/>
      <c r="AI374" s="569"/>
      <c r="AJ374" s="569"/>
      <c r="AK374" s="569"/>
      <c r="AL374" s="569"/>
      <c r="AM374" s="569"/>
      <c r="AN374" s="569"/>
      <c r="AO374" s="569"/>
      <c r="AP374" s="569"/>
      <c r="AQ374" s="569"/>
      <c r="AR374" s="569"/>
      <c r="AS374" s="569"/>
      <c r="AT374" s="569"/>
      <c r="AU374" s="569"/>
      <c r="AV374" s="569"/>
      <c r="AW374" s="569"/>
      <c r="AX374" s="569"/>
      <c r="AY374" s="569"/>
      <c r="AZ374" s="569"/>
      <c r="BA374" s="569"/>
      <c r="BB374" s="569"/>
      <c r="BC374" s="569"/>
      <c r="BD374" s="569"/>
      <c r="BE374" s="569"/>
      <c r="BF374" s="569"/>
      <c r="BG374" s="569"/>
      <c r="BH374" s="569"/>
      <c r="BI374" s="569"/>
      <c r="BJ374" s="569"/>
      <c r="BK374" s="569"/>
      <c r="BL374" s="569"/>
      <c r="BM374" s="569"/>
      <c r="BN374" s="569"/>
      <c r="BO374" s="569"/>
    </row>
    <row r="375" spans="1:67" s="472" customFormat="1" ht="12" customHeight="1" x14ac:dyDescent="0.25">
      <c r="A375" s="470"/>
      <c r="B375" s="470"/>
      <c r="C375" s="470"/>
      <c r="D375" s="470"/>
      <c r="E375" s="470"/>
      <c r="F375" s="470"/>
      <c r="G375" s="470"/>
      <c r="H375" s="470"/>
      <c r="I375" s="470"/>
      <c r="J375" s="470"/>
      <c r="K375" s="470"/>
      <c r="L375" s="470"/>
      <c r="M375" s="470"/>
      <c r="N375" s="470"/>
      <c r="O375" s="470"/>
      <c r="P375" s="470"/>
    </row>
    <row r="376" spans="1:67" s="472" customFormat="1" ht="26.25" customHeight="1" x14ac:dyDescent="0.25">
      <c r="A376" s="1340" t="s">
        <v>947</v>
      </c>
      <c r="B376" s="1385"/>
      <c r="C376" s="1385"/>
      <c r="D376" s="1385"/>
      <c r="E376" s="1385"/>
      <c r="F376" s="1385"/>
      <c r="G376" s="1385"/>
      <c r="H376" s="1385"/>
      <c r="I376" s="1385"/>
      <c r="J376" s="1385"/>
      <c r="K376" s="1385"/>
      <c r="L376" s="1385"/>
      <c r="M376" s="1385"/>
      <c r="N376" s="1385"/>
      <c r="O376" s="1385"/>
      <c r="P376" s="1385"/>
    </row>
    <row r="377" spans="1:67" s="472" customFormat="1" ht="17.25" customHeight="1" x14ac:dyDescent="0.25">
      <c r="A377" s="1300" t="s">
        <v>948</v>
      </c>
      <c r="B377" s="1300"/>
      <c r="C377" s="1300"/>
      <c r="D377" s="1300"/>
      <c r="E377" s="1300"/>
      <c r="F377" s="1300"/>
      <c r="G377" s="1300"/>
      <c r="H377" s="1300"/>
      <c r="I377" s="1300"/>
      <c r="J377" s="1300"/>
      <c r="K377" s="1300"/>
      <c r="L377" s="1300"/>
      <c r="M377" s="1300"/>
      <c r="N377" s="1300"/>
      <c r="O377" s="1300"/>
      <c r="P377" s="1300"/>
    </row>
    <row r="378" spans="1:67" s="472" customFormat="1" ht="17.25" customHeight="1" x14ac:dyDescent="0.25">
      <c r="A378" s="1300" t="s">
        <v>949</v>
      </c>
      <c r="B378" s="1300"/>
      <c r="C378" s="1300"/>
      <c r="D378" s="1300"/>
      <c r="E378" s="1300"/>
      <c r="F378" s="1300"/>
      <c r="G378" s="1300"/>
      <c r="H378" s="1300"/>
      <c r="I378" s="1300"/>
      <c r="J378" s="1300"/>
      <c r="K378" s="1300"/>
      <c r="L378" s="1300"/>
      <c r="M378" s="1300"/>
      <c r="N378" s="1300"/>
      <c r="O378" s="1300"/>
      <c r="P378" s="1300"/>
    </row>
    <row r="379" spans="1:67" s="472" customFormat="1" ht="13.5" customHeight="1" x14ac:dyDescent="0.25">
      <c r="A379" s="470"/>
      <c r="B379" s="470"/>
      <c r="C379" s="470"/>
      <c r="D379" s="470"/>
      <c r="E379" s="470"/>
      <c r="F379" s="470"/>
      <c r="G379" s="470"/>
      <c r="H379" s="470"/>
      <c r="I379" s="470"/>
      <c r="J379" s="470"/>
      <c r="K379" s="470"/>
      <c r="L379" s="470"/>
      <c r="M379" s="470"/>
      <c r="N379" s="470"/>
      <c r="O379" s="470"/>
      <c r="P379" s="470"/>
    </row>
    <row r="380" spans="1:67" s="472" customFormat="1" ht="15" x14ac:dyDescent="0.25">
      <c r="A380" s="470"/>
    </row>
    <row r="381" spans="1:67" s="472" customFormat="1" ht="15" x14ac:dyDescent="0.25">
      <c r="A381" s="470"/>
    </row>
    <row r="382" spans="1:67" s="472" customFormat="1" ht="15" x14ac:dyDescent="0.25">
      <c r="A382" s="470"/>
    </row>
    <row r="383" spans="1:67" s="472" customFormat="1" ht="15" x14ac:dyDescent="0.25">
      <c r="A383" s="470"/>
    </row>
    <row r="384" spans="1:67" s="472" customFormat="1" ht="15" x14ac:dyDescent="0.25">
      <c r="A384" s="470"/>
    </row>
    <row r="385" spans="1:1" s="472" customFormat="1" ht="15" x14ac:dyDescent="0.25">
      <c r="A385" s="470"/>
    </row>
    <row r="386" spans="1:1" s="472" customFormat="1" ht="15" x14ac:dyDescent="0.25">
      <c r="A386" s="470"/>
    </row>
    <row r="387" spans="1:1" s="472" customFormat="1" ht="15" x14ac:dyDescent="0.25">
      <c r="A387" s="470"/>
    </row>
    <row r="388" spans="1:1" s="472" customFormat="1" ht="15" x14ac:dyDescent="0.25">
      <c r="A388" s="470"/>
    </row>
    <row r="389" spans="1:1" s="472" customFormat="1" ht="15" x14ac:dyDescent="0.25">
      <c r="A389" s="470"/>
    </row>
    <row r="390" spans="1:1" s="472" customFormat="1" ht="15" x14ac:dyDescent="0.25">
      <c r="A390" s="470"/>
    </row>
    <row r="391" spans="1:1" s="472" customFormat="1" ht="15" x14ac:dyDescent="0.25">
      <c r="A391" s="470"/>
    </row>
    <row r="392" spans="1:1" s="472" customFormat="1" ht="15" x14ac:dyDescent="0.25">
      <c r="A392" s="470"/>
    </row>
    <row r="393" spans="1:1" s="472" customFormat="1" ht="15" x14ac:dyDescent="0.25">
      <c r="A393" s="470"/>
    </row>
    <row r="394" spans="1:1" s="472" customFormat="1" ht="15" x14ac:dyDescent="0.25">
      <c r="A394" s="470"/>
    </row>
    <row r="395" spans="1:1" s="472" customFormat="1" ht="15" x14ac:dyDescent="0.25">
      <c r="A395" s="470"/>
    </row>
    <row r="396" spans="1:1" s="472" customFormat="1" ht="15" x14ac:dyDescent="0.25">
      <c r="A396" s="470"/>
    </row>
    <row r="397" spans="1:1" s="472" customFormat="1" ht="15" x14ac:dyDescent="0.25">
      <c r="A397" s="470"/>
    </row>
    <row r="398" spans="1:1" s="472" customFormat="1" ht="15" x14ac:dyDescent="0.25">
      <c r="A398" s="470"/>
    </row>
    <row r="399" spans="1:1" s="472" customFormat="1" ht="15" x14ac:dyDescent="0.25">
      <c r="A399" s="470"/>
    </row>
    <row r="400" spans="1:1" s="472" customFormat="1" ht="15" x14ac:dyDescent="0.25">
      <c r="A400" s="470"/>
    </row>
    <row r="401" spans="1:1" s="472" customFormat="1" ht="15" x14ac:dyDescent="0.25">
      <c r="A401" s="470"/>
    </row>
    <row r="402" spans="1:1" s="472" customFormat="1" ht="15" x14ac:dyDescent="0.25">
      <c r="A402" s="470"/>
    </row>
    <row r="403" spans="1:1" s="472" customFormat="1" ht="15" x14ac:dyDescent="0.25">
      <c r="A403" s="470"/>
    </row>
    <row r="404" spans="1:1" s="472" customFormat="1" ht="15" x14ac:dyDescent="0.25">
      <c r="A404" s="470"/>
    </row>
    <row r="405" spans="1:1" s="472" customFormat="1" ht="15" x14ac:dyDescent="0.25">
      <c r="A405" s="470"/>
    </row>
    <row r="406" spans="1:1" s="472" customFormat="1" ht="15" x14ac:dyDescent="0.25">
      <c r="A406" s="470"/>
    </row>
    <row r="407" spans="1:1" s="472" customFormat="1" ht="15" x14ac:dyDescent="0.25">
      <c r="A407" s="470"/>
    </row>
    <row r="408" spans="1:1" s="472" customFormat="1" ht="15" x14ac:dyDescent="0.25">
      <c r="A408" s="470"/>
    </row>
    <row r="409" spans="1:1" s="472" customFormat="1" ht="15" x14ac:dyDescent="0.25">
      <c r="A409" s="470"/>
    </row>
    <row r="410" spans="1:1" s="472" customFormat="1" ht="15" x14ac:dyDescent="0.25">
      <c r="A410" s="470"/>
    </row>
    <row r="411" spans="1:1" s="472" customFormat="1" ht="15" x14ac:dyDescent="0.25">
      <c r="A411" s="470"/>
    </row>
    <row r="412" spans="1:1" s="472" customFormat="1" ht="15" x14ac:dyDescent="0.25">
      <c r="A412" s="470"/>
    </row>
    <row r="413" spans="1:1" s="472" customFormat="1" ht="15" x14ac:dyDescent="0.25">
      <c r="A413" s="470"/>
    </row>
    <row r="414" spans="1:1" s="472" customFormat="1" ht="15" x14ac:dyDescent="0.25">
      <c r="A414" s="470"/>
    </row>
  </sheetData>
  <mergeCells count="376">
    <mergeCell ref="A378:P378"/>
    <mergeCell ref="C372:N372"/>
    <mergeCell ref="C373:H373"/>
    <mergeCell ref="I373:N373"/>
    <mergeCell ref="C374:N374"/>
    <mergeCell ref="A376:P376"/>
    <mergeCell ref="A377:P377"/>
    <mergeCell ref="C366:O366"/>
    <mergeCell ref="C367:J367"/>
    <mergeCell ref="L367:O367"/>
    <mergeCell ref="C368:J368"/>
    <mergeCell ref="L368:O368"/>
    <mergeCell ref="C371:H371"/>
    <mergeCell ref="I371:N371"/>
    <mergeCell ref="C360:O360"/>
    <mergeCell ref="C361:O361"/>
    <mergeCell ref="C362:O362"/>
    <mergeCell ref="C363:O363"/>
    <mergeCell ref="C364:O364"/>
    <mergeCell ref="C365:O365"/>
    <mergeCell ref="C354:O354"/>
    <mergeCell ref="C355:O355"/>
    <mergeCell ref="C356:O356"/>
    <mergeCell ref="C357:O357"/>
    <mergeCell ref="C358:O358"/>
    <mergeCell ref="C359:O359"/>
    <mergeCell ref="C348:O348"/>
    <mergeCell ref="C349:O349"/>
    <mergeCell ref="C350:O350"/>
    <mergeCell ref="C351:O351"/>
    <mergeCell ref="C352:O352"/>
    <mergeCell ref="C353:O353"/>
    <mergeCell ref="C343:J343"/>
    <mergeCell ref="L343:O343"/>
    <mergeCell ref="C344:O344"/>
    <mergeCell ref="C345:O345"/>
    <mergeCell ref="C346:O346"/>
    <mergeCell ref="C347:O347"/>
    <mergeCell ref="C337:O337"/>
    <mergeCell ref="C338:O338"/>
    <mergeCell ref="C339:O339"/>
    <mergeCell ref="C340:O340"/>
    <mergeCell ref="C341:O341"/>
    <mergeCell ref="C342:J342"/>
    <mergeCell ref="L342:O342"/>
    <mergeCell ref="C331:O331"/>
    <mergeCell ref="C332:O332"/>
    <mergeCell ref="C333:O333"/>
    <mergeCell ref="C334:O334"/>
    <mergeCell ref="C335:O335"/>
    <mergeCell ref="C336:O336"/>
    <mergeCell ref="C325:O325"/>
    <mergeCell ref="C326:O326"/>
    <mergeCell ref="C327:O327"/>
    <mergeCell ref="C328:O328"/>
    <mergeCell ref="C329:O329"/>
    <mergeCell ref="C330:O330"/>
    <mergeCell ref="C319:O319"/>
    <mergeCell ref="C320:O320"/>
    <mergeCell ref="C321:O321"/>
    <mergeCell ref="C322:O322"/>
    <mergeCell ref="C323:O323"/>
    <mergeCell ref="C324:O324"/>
    <mergeCell ref="C312:G312"/>
    <mergeCell ref="C313:P313"/>
    <mergeCell ref="C314:G314"/>
    <mergeCell ref="C315:G315"/>
    <mergeCell ref="C316:G316"/>
    <mergeCell ref="C317:G317"/>
    <mergeCell ref="C306:G306"/>
    <mergeCell ref="C307:G307"/>
    <mergeCell ref="C308:G308"/>
    <mergeCell ref="C309:G309"/>
    <mergeCell ref="C310:G310"/>
    <mergeCell ref="C311:G311"/>
    <mergeCell ref="C300:G300"/>
    <mergeCell ref="C301:G301"/>
    <mergeCell ref="C302:G302"/>
    <mergeCell ref="C303:G303"/>
    <mergeCell ref="C304:G304"/>
    <mergeCell ref="C305:G305"/>
    <mergeCell ref="C294:G294"/>
    <mergeCell ref="C295:G295"/>
    <mergeCell ref="C296:G296"/>
    <mergeCell ref="C297:G297"/>
    <mergeCell ref="C298:G298"/>
    <mergeCell ref="C299:G299"/>
    <mergeCell ref="C288:G288"/>
    <mergeCell ref="C289:G289"/>
    <mergeCell ref="C290:G290"/>
    <mergeCell ref="C291:G291"/>
    <mergeCell ref="C292:G292"/>
    <mergeCell ref="C293:G293"/>
    <mergeCell ref="C282:G282"/>
    <mergeCell ref="C283:G283"/>
    <mergeCell ref="C284:G284"/>
    <mergeCell ref="C285:G285"/>
    <mergeCell ref="C286:G286"/>
    <mergeCell ref="C287:G287"/>
    <mergeCell ref="C276:P276"/>
    <mergeCell ref="C277:P277"/>
    <mergeCell ref="C278:G278"/>
    <mergeCell ref="C279:G279"/>
    <mergeCell ref="C280:G280"/>
    <mergeCell ref="C281:G281"/>
    <mergeCell ref="C270:G270"/>
    <mergeCell ref="C271:G271"/>
    <mergeCell ref="C272:G272"/>
    <mergeCell ref="C273:P273"/>
    <mergeCell ref="C274:G274"/>
    <mergeCell ref="C275:G275"/>
    <mergeCell ref="C264:G264"/>
    <mergeCell ref="C265:G265"/>
    <mergeCell ref="C266:G266"/>
    <mergeCell ref="C267:G267"/>
    <mergeCell ref="C268:G268"/>
    <mergeCell ref="C269:G269"/>
    <mergeCell ref="C258:G258"/>
    <mergeCell ref="C259:G259"/>
    <mergeCell ref="C260:G260"/>
    <mergeCell ref="C261:G261"/>
    <mergeCell ref="C262:G262"/>
    <mergeCell ref="C263:G263"/>
    <mergeCell ref="C252:G252"/>
    <mergeCell ref="C253:G253"/>
    <mergeCell ref="C254:G254"/>
    <mergeCell ref="C255:G255"/>
    <mergeCell ref="C256:G256"/>
    <mergeCell ref="C257:G257"/>
    <mergeCell ref="C246:G246"/>
    <mergeCell ref="C247:G247"/>
    <mergeCell ref="C248:G248"/>
    <mergeCell ref="C249:G249"/>
    <mergeCell ref="C250:G250"/>
    <mergeCell ref="C251:G251"/>
    <mergeCell ref="C240:G240"/>
    <mergeCell ref="C241:G241"/>
    <mergeCell ref="C242:G242"/>
    <mergeCell ref="C243:G243"/>
    <mergeCell ref="C244:G244"/>
    <mergeCell ref="C245:G245"/>
    <mergeCell ref="A234:P234"/>
    <mergeCell ref="C235:G235"/>
    <mergeCell ref="C236:P236"/>
    <mergeCell ref="C237:P237"/>
    <mergeCell ref="C238:G238"/>
    <mergeCell ref="C239:G239"/>
    <mergeCell ref="C229:O229"/>
    <mergeCell ref="C230:O230"/>
    <mergeCell ref="C231:O231"/>
    <mergeCell ref="C232:J232"/>
    <mergeCell ref="L232:O232"/>
    <mergeCell ref="C233:J233"/>
    <mergeCell ref="L233:O233"/>
    <mergeCell ref="C223:O223"/>
    <mergeCell ref="C224:O224"/>
    <mergeCell ref="C225:O225"/>
    <mergeCell ref="C226:O226"/>
    <mergeCell ref="C227:O227"/>
    <mergeCell ref="C228:O228"/>
    <mergeCell ref="C217:O217"/>
    <mergeCell ref="C218:O218"/>
    <mergeCell ref="C219:O219"/>
    <mergeCell ref="C220:O220"/>
    <mergeCell ref="C221:O221"/>
    <mergeCell ref="C222:O222"/>
    <mergeCell ref="C211:O211"/>
    <mergeCell ref="C212:O212"/>
    <mergeCell ref="C213:O213"/>
    <mergeCell ref="C214:O214"/>
    <mergeCell ref="C215:O215"/>
    <mergeCell ref="C216:O216"/>
    <mergeCell ref="C204:G204"/>
    <mergeCell ref="C205:G205"/>
    <mergeCell ref="C206:G206"/>
    <mergeCell ref="C207:G207"/>
    <mergeCell ref="C209:O209"/>
    <mergeCell ref="C210:O210"/>
    <mergeCell ref="C198:G198"/>
    <mergeCell ref="C199:G199"/>
    <mergeCell ref="C200:G200"/>
    <mergeCell ref="C201:G201"/>
    <mergeCell ref="C202:G202"/>
    <mergeCell ref="C203:P203"/>
    <mergeCell ref="C192:G192"/>
    <mergeCell ref="C193:G193"/>
    <mergeCell ref="C194:G194"/>
    <mergeCell ref="C195:G195"/>
    <mergeCell ref="C196:G196"/>
    <mergeCell ref="C197:G197"/>
    <mergeCell ref="C186:G186"/>
    <mergeCell ref="C187:G187"/>
    <mergeCell ref="C188:G188"/>
    <mergeCell ref="C189:G189"/>
    <mergeCell ref="C190:G190"/>
    <mergeCell ref="C191:G191"/>
    <mergeCell ref="C180:G180"/>
    <mergeCell ref="C181:G181"/>
    <mergeCell ref="C182:G182"/>
    <mergeCell ref="C183:G183"/>
    <mergeCell ref="C184:G184"/>
    <mergeCell ref="C185:G185"/>
    <mergeCell ref="C174:G174"/>
    <mergeCell ref="C175:G175"/>
    <mergeCell ref="C176:G176"/>
    <mergeCell ref="C177:G177"/>
    <mergeCell ref="C178:G178"/>
    <mergeCell ref="C179:G179"/>
    <mergeCell ref="C168:G168"/>
    <mergeCell ref="C169:G169"/>
    <mergeCell ref="C170:G170"/>
    <mergeCell ref="C171:G171"/>
    <mergeCell ref="C172:G172"/>
    <mergeCell ref="C173:G173"/>
    <mergeCell ref="C162:G162"/>
    <mergeCell ref="C163:P163"/>
    <mergeCell ref="C164:G164"/>
    <mergeCell ref="C165:G165"/>
    <mergeCell ref="C166:P166"/>
    <mergeCell ref="C167:P167"/>
    <mergeCell ref="C156:G156"/>
    <mergeCell ref="C157:G157"/>
    <mergeCell ref="C158:G158"/>
    <mergeCell ref="C159:G159"/>
    <mergeCell ref="C160:G160"/>
    <mergeCell ref="C161:G161"/>
    <mergeCell ref="C150:G150"/>
    <mergeCell ref="C151:G151"/>
    <mergeCell ref="C152:G152"/>
    <mergeCell ref="C153:G153"/>
    <mergeCell ref="C154:G154"/>
    <mergeCell ref="C155:G155"/>
    <mergeCell ref="C144:G144"/>
    <mergeCell ref="C145:G145"/>
    <mergeCell ref="C146:G146"/>
    <mergeCell ref="C147:G147"/>
    <mergeCell ref="C148:G148"/>
    <mergeCell ref="C149:G149"/>
    <mergeCell ref="C138:G138"/>
    <mergeCell ref="C139:G139"/>
    <mergeCell ref="C140:G140"/>
    <mergeCell ref="C141:G141"/>
    <mergeCell ref="C142:G142"/>
    <mergeCell ref="C143:G143"/>
    <mergeCell ref="C132:G132"/>
    <mergeCell ref="C133:G133"/>
    <mergeCell ref="C134:G134"/>
    <mergeCell ref="C135:G135"/>
    <mergeCell ref="C136:G136"/>
    <mergeCell ref="C137:G137"/>
    <mergeCell ref="C126:P126"/>
    <mergeCell ref="C127:P127"/>
    <mergeCell ref="C128:G128"/>
    <mergeCell ref="C129:G129"/>
    <mergeCell ref="C130:G130"/>
    <mergeCell ref="C131:G131"/>
    <mergeCell ref="C120:G120"/>
    <mergeCell ref="C121:G121"/>
    <mergeCell ref="C122:G122"/>
    <mergeCell ref="C123:G123"/>
    <mergeCell ref="A124:P124"/>
    <mergeCell ref="C125:G125"/>
    <mergeCell ref="C114:G114"/>
    <mergeCell ref="C115:G115"/>
    <mergeCell ref="C116:G116"/>
    <mergeCell ref="C117:G117"/>
    <mergeCell ref="C118:G118"/>
    <mergeCell ref="C119:P119"/>
    <mergeCell ref="C108:G108"/>
    <mergeCell ref="C109:G109"/>
    <mergeCell ref="C110:G110"/>
    <mergeCell ref="C111:G111"/>
    <mergeCell ref="C112:G112"/>
    <mergeCell ref="C113:G113"/>
    <mergeCell ref="C102:G102"/>
    <mergeCell ref="C103:G103"/>
    <mergeCell ref="C104:G104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90:G90"/>
    <mergeCell ref="C91:G91"/>
    <mergeCell ref="C92:G92"/>
    <mergeCell ref="C93:G93"/>
    <mergeCell ref="C94:G94"/>
    <mergeCell ref="C95:G95"/>
    <mergeCell ref="C84:G84"/>
    <mergeCell ref="C85:G85"/>
    <mergeCell ref="C86:G86"/>
    <mergeCell ref="C87:G87"/>
    <mergeCell ref="C88:G88"/>
    <mergeCell ref="C89:G89"/>
    <mergeCell ref="C78:G78"/>
    <mergeCell ref="C79:P79"/>
    <mergeCell ref="C80:G80"/>
    <mergeCell ref="C81:G81"/>
    <mergeCell ref="C82:P82"/>
    <mergeCell ref="C83:P83"/>
    <mergeCell ref="C72:G72"/>
    <mergeCell ref="C73:G73"/>
    <mergeCell ref="C74:G74"/>
    <mergeCell ref="C75:G75"/>
    <mergeCell ref="C76:G76"/>
    <mergeCell ref="C77:G77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42:P42"/>
    <mergeCell ref="C43:P43"/>
    <mergeCell ref="C44:G44"/>
    <mergeCell ref="C45:G45"/>
    <mergeCell ref="C46:G46"/>
    <mergeCell ref="C47:G47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4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25"/>
  <sheetViews>
    <sheetView view="pageBreakPreview" zoomScaleNormal="100" zoomScaleSheetLayoutView="100" workbookViewId="0">
      <selection activeCell="A9" sqref="A9:C9"/>
    </sheetView>
  </sheetViews>
  <sheetFormatPr defaultColWidth="9.140625" defaultRowHeight="15.75" x14ac:dyDescent="0.25"/>
  <cols>
    <col min="1" max="1" width="30.28515625" style="208" customWidth="1"/>
    <col min="2" max="2" width="30.140625" style="208" customWidth="1"/>
    <col min="3" max="3" width="35" style="208" customWidth="1"/>
    <col min="4" max="16384" width="9.140625" style="208"/>
  </cols>
  <sheetData>
    <row r="1" spans="1:3" x14ac:dyDescent="0.25">
      <c r="A1" s="1066" t="s">
        <v>657</v>
      </c>
      <c r="B1" s="1066"/>
      <c r="C1" s="1066"/>
    </row>
    <row r="2" spans="1:3" x14ac:dyDescent="0.25">
      <c r="A2" s="1066" t="s">
        <v>567</v>
      </c>
      <c r="B2" s="1066"/>
      <c r="C2" s="1066"/>
    </row>
    <row r="3" spans="1:3" ht="34.5" customHeight="1" x14ac:dyDescent="0.25">
      <c r="A3" s="1067" t="s">
        <v>4279</v>
      </c>
      <c r="B3" s="1067"/>
      <c r="C3" s="1067"/>
    </row>
    <row r="4" spans="1:3" s="955" customFormat="1" ht="156" customHeight="1" x14ac:dyDescent="0.25">
      <c r="A4" s="1063" t="s">
        <v>4262</v>
      </c>
      <c r="B4" s="1063"/>
      <c r="C4" s="1063"/>
    </row>
    <row r="5" spans="1:3" x14ac:dyDescent="0.25">
      <c r="A5" s="1068" t="s">
        <v>568</v>
      </c>
      <c r="B5" s="1068"/>
      <c r="C5" s="1068"/>
    </row>
    <row r="6" spans="1:3" x14ac:dyDescent="0.25">
      <c r="A6" s="1069" t="s">
        <v>569</v>
      </c>
      <c r="B6" s="1069"/>
      <c r="C6" s="1069"/>
    </row>
    <row r="7" spans="1:3" s="955" customFormat="1" ht="144.75" customHeight="1" x14ac:dyDescent="0.25">
      <c r="A7" s="1070" t="s">
        <v>4263</v>
      </c>
      <c r="B7" s="1070"/>
      <c r="C7" s="1070"/>
    </row>
    <row r="8" spans="1:3" s="955" customFormat="1" ht="42.75" customHeight="1" x14ac:dyDescent="0.25">
      <c r="A8" s="1063" t="s">
        <v>4264</v>
      </c>
      <c r="B8" s="1063"/>
      <c r="C8" s="1063"/>
    </row>
    <row r="9" spans="1:3" s="955" customFormat="1" ht="31.5" customHeight="1" x14ac:dyDescent="0.25">
      <c r="A9" s="1071" t="s">
        <v>4277</v>
      </c>
      <c r="B9" s="1071"/>
      <c r="C9" s="1071"/>
    </row>
    <row r="10" spans="1:3" s="955" customFormat="1" ht="36" customHeight="1" x14ac:dyDescent="0.25">
      <c r="A10" s="1071" t="s">
        <v>4265</v>
      </c>
      <c r="B10" s="1071"/>
      <c r="C10" s="1071"/>
    </row>
    <row r="11" spans="1:3" s="955" customFormat="1" ht="84" customHeight="1" x14ac:dyDescent="0.25">
      <c r="A11" s="1063" t="s">
        <v>4278</v>
      </c>
      <c r="B11" s="1063"/>
      <c r="C11" s="1063"/>
    </row>
    <row r="12" spans="1:3" s="955" customFormat="1" ht="35.25" customHeight="1" x14ac:dyDescent="0.25">
      <c r="A12" s="1063" t="s">
        <v>4255</v>
      </c>
      <c r="B12" s="1063"/>
      <c r="C12" s="1063"/>
    </row>
    <row r="13" spans="1:3" s="955" customFormat="1" ht="18.75" customHeight="1" x14ac:dyDescent="0.25">
      <c r="A13" s="1063" t="s">
        <v>570</v>
      </c>
      <c r="B13" s="1063"/>
      <c r="C13" s="1063"/>
    </row>
    <row r="14" spans="1:3" ht="15.6" customHeight="1" x14ac:dyDescent="0.25">
      <c r="A14" s="951" t="s">
        <v>571</v>
      </c>
      <c r="B14" s="952"/>
      <c r="C14" s="951"/>
    </row>
    <row r="15" spans="1:3" x14ac:dyDescent="0.25">
      <c r="A15" s="1064"/>
      <c r="B15" s="1065"/>
      <c r="C15" s="1065"/>
    </row>
    <row r="16" spans="1:3" x14ac:dyDescent="0.25">
      <c r="A16" s="953"/>
      <c r="B16" s="954">
        <f>НМЦ!E15</f>
        <v>22025944.34</v>
      </c>
      <c r="C16" s="953" t="s">
        <v>572</v>
      </c>
    </row>
    <row r="17" spans="1:9" x14ac:dyDescent="0.25">
      <c r="A17" s="953"/>
      <c r="B17" s="954"/>
      <c r="C17" s="953"/>
    </row>
    <row r="18" spans="1:9" x14ac:dyDescent="0.25">
      <c r="A18" s="946" t="s">
        <v>4256</v>
      </c>
      <c r="B18" s="947"/>
      <c r="C18" s="948"/>
    </row>
    <row r="19" spans="1:9" ht="32.25" customHeight="1" x14ac:dyDescent="0.25">
      <c r="A19" s="1062" t="s">
        <v>4257</v>
      </c>
      <c r="B19" s="1062"/>
      <c r="C19" s="331" t="s">
        <v>4258</v>
      </c>
      <c r="D19" s="949"/>
      <c r="E19" s="949"/>
      <c r="F19" s="949"/>
      <c r="G19" s="949"/>
      <c r="H19" s="949"/>
      <c r="I19" s="330"/>
    </row>
    <row r="20" spans="1:9" x14ac:dyDescent="0.25">
      <c r="A20" s="934"/>
      <c r="B20" s="934"/>
      <c r="C20" s="331"/>
      <c r="D20" s="949"/>
      <c r="E20" s="949"/>
      <c r="F20" s="949"/>
      <c r="G20" s="949"/>
      <c r="H20" s="949"/>
      <c r="I20" s="330"/>
    </row>
    <row r="21" spans="1:9" x14ac:dyDescent="0.25">
      <c r="A21" s="946" t="s">
        <v>945</v>
      </c>
      <c r="B21" s="947"/>
      <c r="C21" s="948"/>
    </row>
    <row r="22" spans="1:9" ht="48.75" customHeight="1" x14ac:dyDescent="0.25">
      <c r="A22" s="1062" t="s">
        <v>639</v>
      </c>
      <c r="B22" s="1062"/>
      <c r="C22" s="331" t="s">
        <v>640</v>
      </c>
      <c r="D22" s="949"/>
      <c r="E22" s="949"/>
      <c r="F22" s="949"/>
      <c r="G22" s="949"/>
      <c r="H22" s="949"/>
      <c r="I22" s="330"/>
    </row>
    <row r="23" spans="1:9" x14ac:dyDescent="0.25">
      <c r="A23" s="934"/>
      <c r="B23" s="934"/>
      <c r="C23" s="331"/>
      <c r="D23" s="949"/>
      <c r="E23" s="949"/>
      <c r="F23" s="949"/>
      <c r="G23" s="949"/>
      <c r="H23" s="949"/>
      <c r="I23" s="330"/>
    </row>
    <row r="24" spans="1:9" ht="14.25" customHeight="1" x14ac:dyDescent="0.25">
      <c r="A24" s="1062" t="s">
        <v>4259</v>
      </c>
      <c r="B24" s="1062"/>
      <c r="C24" s="331"/>
    </row>
    <row r="25" spans="1:9" x14ac:dyDescent="0.25">
      <c r="A25" s="1062" t="s">
        <v>4260</v>
      </c>
      <c r="B25" s="1062"/>
      <c r="C25" s="331" t="s">
        <v>4261</v>
      </c>
    </row>
  </sheetData>
  <mergeCells count="18">
    <mergeCell ref="A6:C6"/>
    <mergeCell ref="A7:C7"/>
    <mergeCell ref="A8:C8"/>
    <mergeCell ref="A9:C9"/>
    <mergeCell ref="A11:C11"/>
    <mergeCell ref="A10:C10"/>
    <mergeCell ref="A1:C1"/>
    <mergeCell ref="A2:C2"/>
    <mergeCell ref="A3:C3"/>
    <mergeCell ref="A4:C4"/>
    <mergeCell ref="A5:C5"/>
    <mergeCell ref="A19:B19"/>
    <mergeCell ref="A22:B22"/>
    <mergeCell ref="A24:B24"/>
    <mergeCell ref="A25:B25"/>
    <mergeCell ref="A12:C12"/>
    <mergeCell ref="A13:C13"/>
    <mergeCell ref="A15:C15"/>
  </mergeCells>
  <pageMargins left="0.70866141732283472" right="0.70866141732283472" top="0.74803149606299213" bottom="0.74803149606299213" header="0.31496062992125984" footer="0.31496062992125984"/>
  <pageSetup paperSize="9" scale="85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D7" sqref="D7"/>
    </sheetView>
  </sheetViews>
  <sheetFormatPr defaultRowHeight="15" x14ac:dyDescent="0.25"/>
  <cols>
    <col min="2" max="2" width="94.140625" customWidth="1"/>
    <col min="3" max="3" width="22.28515625" customWidth="1"/>
    <col min="4" max="4" width="18.85546875" customWidth="1"/>
  </cols>
  <sheetData>
    <row r="1" spans="1:4" x14ac:dyDescent="0.25">
      <c r="A1" s="1386" t="s">
        <v>4219</v>
      </c>
      <c r="B1" s="1386"/>
      <c r="C1" s="1386"/>
      <c r="D1" s="1386"/>
    </row>
    <row r="3" spans="1:4" x14ac:dyDescent="0.25">
      <c r="A3" s="910"/>
      <c r="B3" s="911" t="s">
        <v>4216</v>
      </c>
      <c r="C3" s="910"/>
      <c r="D3" s="910"/>
    </row>
    <row r="4" spans="1:4" ht="75" x14ac:dyDescent="0.25">
      <c r="A4" s="909">
        <v>1</v>
      </c>
      <c r="B4" s="908" t="s">
        <v>4215</v>
      </c>
      <c r="C4" s="909" t="s">
        <v>2603</v>
      </c>
      <c r="D4" s="909">
        <v>449.79</v>
      </c>
    </row>
    <row r="5" spans="1:4" ht="45" x14ac:dyDescent="0.25">
      <c r="A5" s="909"/>
      <c r="B5" s="908" t="s">
        <v>4217</v>
      </c>
      <c r="C5" s="866"/>
      <c r="D5" s="909">
        <v>0.87</v>
      </c>
    </row>
    <row r="6" spans="1:4" ht="45" x14ac:dyDescent="0.25">
      <c r="A6" s="909"/>
      <c r="B6" s="908" t="s">
        <v>4218</v>
      </c>
      <c r="C6" s="866"/>
      <c r="D6" s="909">
        <v>0.99</v>
      </c>
    </row>
    <row r="7" spans="1:4" ht="24" customHeight="1" x14ac:dyDescent="0.25">
      <c r="A7" s="910"/>
      <c r="B7" s="910" t="s">
        <v>524</v>
      </c>
      <c r="C7" s="910"/>
      <c r="D7" s="912">
        <f>D4*D5*D6</f>
        <v>387.4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28"/>
  <sheetViews>
    <sheetView workbookViewId="0">
      <selection activeCell="D31" sqref="D31"/>
    </sheetView>
  </sheetViews>
  <sheetFormatPr defaultRowHeight="12.75" x14ac:dyDescent="0.2"/>
  <cols>
    <col min="1" max="1" width="38" style="244" customWidth="1"/>
    <col min="2" max="2" width="18.7109375" style="244" customWidth="1"/>
    <col min="3" max="3" width="8" style="244" customWidth="1"/>
    <col min="4" max="4" width="9.140625" style="244" customWidth="1"/>
    <col min="5" max="5" width="6.42578125" style="244" customWidth="1"/>
    <col min="6" max="10" width="8" style="244" customWidth="1"/>
    <col min="11" max="11" width="9.42578125" style="244" customWidth="1"/>
    <col min="12" max="12" width="8.28515625" style="244" customWidth="1"/>
    <col min="13" max="13" width="8" style="244" customWidth="1"/>
    <col min="14" max="14" width="8.5703125" style="244" customWidth="1"/>
    <col min="15" max="15" width="8" style="244" customWidth="1"/>
    <col min="16" max="16" width="9.140625" style="244" customWidth="1"/>
    <col min="17" max="22" width="8" style="244" customWidth="1"/>
    <col min="23" max="23" width="9.42578125" style="244" customWidth="1"/>
    <col min="24" max="24" width="8.28515625" style="244" customWidth="1"/>
    <col min="25" max="25" width="8" style="244" customWidth="1"/>
    <col min="26" max="26" width="8.5703125" style="244" customWidth="1"/>
    <col min="27" max="27" width="8" style="244" customWidth="1"/>
    <col min="28" max="28" width="9.140625" style="244" customWidth="1"/>
    <col min="29" max="34" width="8" style="244" customWidth="1"/>
    <col min="35" max="35" width="9.42578125" style="244" customWidth="1"/>
    <col min="36" max="36" width="8.28515625" style="244" customWidth="1"/>
    <col min="37" max="37" width="8" style="244" customWidth="1"/>
    <col min="38" max="38" width="8.5703125" style="244" customWidth="1"/>
    <col min="39" max="39" width="8" style="244" customWidth="1"/>
    <col min="40" max="40" width="9.140625" style="244" customWidth="1"/>
    <col min="41" max="46" width="8" style="244" customWidth="1"/>
    <col min="47" max="47" width="9.42578125" style="244" customWidth="1"/>
    <col min="48" max="48" width="8.28515625" style="244" customWidth="1"/>
    <col min="49" max="49" width="8" style="244" customWidth="1"/>
    <col min="50" max="50" width="8.5703125" style="244" customWidth="1"/>
    <col min="51" max="51" width="8" style="244" customWidth="1"/>
    <col min="52" max="52" width="9.140625" style="244" customWidth="1"/>
    <col min="53" max="58" width="8" style="244" customWidth="1"/>
    <col min="59" max="59" width="9.42578125" style="244" customWidth="1"/>
    <col min="60" max="60" width="8.28515625" style="244" customWidth="1"/>
    <col min="61" max="61" width="8" style="244" customWidth="1"/>
    <col min="62" max="62" width="8.5703125" style="244" customWidth="1"/>
    <col min="63" max="63" width="8" style="244" customWidth="1"/>
    <col min="64" max="64" width="9.140625" style="244" customWidth="1"/>
    <col min="65" max="70" width="8" style="244" customWidth="1"/>
    <col min="71" max="71" width="9.42578125" style="244" customWidth="1"/>
    <col min="72" max="72" width="8.28515625" style="244" customWidth="1"/>
    <col min="73" max="73" width="8" style="244" customWidth="1"/>
    <col min="74" max="74" width="8.5703125" style="244" customWidth="1"/>
    <col min="75" max="75" width="8" style="244" customWidth="1"/>
    <col min="76" max="76" width="9.140625" style="244" customWidth="1"/>
    <col min="77" max="79" width="8" style="244" customWidth="1"/>
    <col min="80" max="256" width="9.140625" style="244"/>
    <col min="257" max="257" width="38" style="244" customWidth="1"/>
    <col min="258" max="258" width="18.7109375" style="244" customWidth="1"/>
    <col min="259" max="259" width="8" style="244" customWidth="1"/>
    <col min="260" max="260" width="9.140625" style="244" customWidth="1"/>
    <col min="261" max="261" width="6.42578125" style="244" customWidth="1"/>
    <col min="262" max="266" width="8" style="244" customWidth="1"/>
    <col min="267" max="267" width="9.42578125" style="244" customWidth="1"/>
    <col min="268" max="268" width="8.28515625" style="244" customWidth="1"/>
    <col min="269" max="269" width="8" style="244" customWidth="1"/>
    <col min="270" max="270" width="8.5703125" style="244" customWidth="1"/>
    <col min="271" max="271" width="8" style="244" customWidth="1"/>
    <col min="272" max="272" width="9.140625" style="244" customWidth="1"/>
    <col min="273" max="278" width="8" style="244" customWidth="1"/>
    <col min="279" max="279" width="9.42578125" style="244" customWidth="1"/>
    <col min="280" max="280" width="8.28515625" style="244" customWidth="1"/>
    <col min="281" max="281" width="8" style="244" customWidth="1"/>
    <col min="282" max="282" width="8.5703125" style="244" customWidth="1"/>
    <col min="283" max="283" width="8" style="244" customWidth="1"/>
    <col min="284" max="284" width="9.140625" style="244" customWidth="1"/>
    <col min="285" max="290" width="8" style="244" customWidth="1"/>
    <col min="291" max="291" width="9.42578125" style="244" customWidth="1"/>
    <col min="292" max="292" width="8.28515625" style="244" customWidth="1"/>
    <col min="293" max="293" width="8" style="244" customWidth="1"/>
    <col min="294" max="294" width="8.5703125" style="244" customWidth="1"/>
    <col min="295" max="295" width="8" style="244" customWidth="1"/>
    <col min="296" max="296" width="9.140625" style="244" customWidth="1"/>
    <col min="297" max="302" width="8" style="244" customWidth="1"/>
    <col min="303" max="303" width="9.42578125" style="244" customWidth="1"/>
    <col min="304" max="304" width="8.28515625" style="244" customWidth="1"/>
    <col min="305" max="305" width="8" style="244" customWidth="1"/>
    <col min="306" max="306" width="8.5703125" style="244" customWidth="1"/>
    <col min="307" max="307" width="8" style="244" customWidth="1"/>
    <col min="308" max="308" width="9.140625" style="244" customWidth="1"/>
    <col min="309" max="314" width="8" style="244" customWidth="1"/>
    <col min="315" max="315" width="9.42578125" style="244" customWidth="1"/>
    <col min="316" max="316" width="8.28515625" style="244" customWidth="1"/>
    <col min="317" max="317" width="8" style="244" customWidth="1"/>
    <col min="318" max="318" width="8.5703125" style="244" customWidth="1"/>
    <col min="319" max="319" width="8" style="244" customWidth="1"/>
    <col min="320" max="320" width="9.140625" style="244" customWidth="1"/>
    <col min="321" max="326" width="8" style="244" customWidth="1"/>
    <col min="327" max="327" width="9.42578125" style="244" customWidth="1"/>
    <col min="328" max="328" width="8.28515625" style="244" customWidth="1"/>
    <col min="329" max="329" width="8" style="244" customWidth="1"/>
    <col min="330" max="330" width="8.5703125" style="244" customWidth="1"/>
    <col min="331" max="331" width="8" style="244" customWidth="1"/>
    <col min="332" max="332" width="9.140625" style="244" customWidth="1"/>
    <col min="333" max="335" width="8" style="244" customWidth="1"/>
    <col min="336" max="512" width="9.140625" style="244"/>
    <col min="513" max="513" width="38" style="244" customWidth="1"/>
    <col min="514" max="514" width="18.7109375" style="244" customWidth="1"/>
    <col min="515" max="515" width="8" style="244" customWidth="1"/>
    <col min="516" max="516" width="9.140625" style="244" customWidth="1"/>
    <col min="517" max="517" width="6.42578125" style="244" customWidth="1"/>
    <col min="518" max="522" width="8" style="244" customWidth="1"/>
    <col min="523" max="523" width="9.42578125" style="244" customWidth="1"/>
    <col min="524" max="524" width="8.28515625" style="244" customWidth="1"/>
    <col min="525" max="525" width="8" style="244" customWidth="1"/>
    <col min="526" max="526" width="8.5703125" style="244" customWidth="1"/>
    <col min="527" max="527" width="8" style="244" customWidth="1"/>
    <col min="528" max="528" width="9.140625" style="244" customWidth="1"/>
    <col min="529" max="534" width="8" style="244" customWidth="1"/>
    <col min="535" max="535" width="9.42578125" style="244" customWidth="1"/>
    <col min="536" max="536" width="8.28515625" style="244" customWidth="1"/>
    <col min="537" max="537" width="8" style="244" customWidth="1"/>
    <col min="538" max="538" width="8.5703125" style="244" customWidth="1"/>
    <col min="539" max="539" width="8" style="244" customWidth="1"/>
    <col min="540" max="540" width="9.140625" style="244" customWidth="1"/>
    <col min="541" max="546" width="8" style="244" customWidth="1"/>
    <col min="547" max="547" width="9.42578125" style="244" customWidth="1"/>
    <col min="548" max="548" width="8.28515625" style="244" customWidth="1"/>
    <col min="549" max="549" width="8" style="244" customWidth="1"/>
    <col min="550" max="550" width="8.5703125" style="244" customWidth="1"/>
    <col min="551" max="551" width="8" style="244" customWidth="1"/>
    <col min="552" max="552" width="9.140625" style="244" customWidth="1"/>
    <col min="553" max="558" width="8" style="244" customWidth="1"/>
    <col min="559" max="559" width="9.42578125" style="244" customWidth="1"/>
    <col min="560" max="560" width="8.28515625" style="244" customWidth="1"/>
    <col min="561" max="561" width="8" style="244" customWidth="1"/>
    <col min="562" max="562" width="8.5703125" style="244" customWidth="1"/>
    <col min="563" max="563" width="8" style="244" customWidth="1"/>
    <col min="564" max="564" width="9.140625" style="244" customWidth="1"/>
    <col min="565" max="570" width="8" style="244" customWidth="1"/>
    <col min="571" max="571" width="9.42578125" style="244" customWidth="1"/>
    <col min="572" max="572" width="8.28515625" style="244" customWidth="1"/>
    <col min="573" max="573" width="8" style="244" customWidth="1"/>
    <col min="574" max="574" width="8.5703125" style="244" customWidth="1"/>
    <col min="575" max="575" width="8" style="244" customWidth="1"/>
    <col min="576" max="576" width="9.140625" style="244" customWidth="1"/>
    <col min="577" max="582" width="8" style="244" customWidth="1"/>
    <col min="583" max="583" width="9.42578125" style="244" customWidth="1"/>
    <col min="584" max="584" width="8.28515625" style="244" customWidth="1"/>
    <col min="585" max="585" width="8" style="244" customWidth="1"/>
    <col min="586" max="586" width="8.5703125" style="244" customWidth="1"/>
    <col min="587" max="587" width="8" style="244" customWidth="1"/>
    <col min="588" max="588" width="9.140625" style="244" customWidth="1"/>
    <col min="589" max="591" width="8" style="244" customWidth="1"/>
    <col min="592" max="768" width="9.140625" style="244"/>
    <col min="769" max="769" width="38" style="244" customWidth="1"/>
    <col min="770" max="770" width="18.7109375" style="244" customWidth="1"/>
    <col min="771" max="771" width="8" style="244" customWidth="1"/>
    <col min="772" max="772" width="9.140625" style="244" customWidth="1"/>
    <col min="773" max="773" width="6.42578125" style="244" customWidth="1"/>
    <col min="774" max="778" width="8" style="244" customWidth="1"/>
    <col min="779" max="779" width="9.42578125" style="244" customWidth="1"/>
    <col min="780" max="780" width="8.28515625" style="244" customWidth="1"/>
    <col min="781" max="781" width="8" style="244" customWidth="1"/>
    <col min="782" max="782" width="8.5703125" style="244" customWidth="1"/>
    <col min="783" max="783" width="8" style="244" customWidth="1"/>
    <col min="784" max="784" width="9.140625" style="244" customWidth="1"/>
    <col min="785" max="790" width="8" style="244" customWidth="1"/>
    <col min="791" max="791" width="9.42578125" style="244" customWidth="1"/>
    <col min="792" max="792" width="8.28515625" style="244" customWidth="1"/>
    <col min="793" max="793" width="8" style="244" customWidth="1"/>
    <col min="794" max="794" width="8.5703125" style="244" customWidth="1"/>
    <col min="795" max="795" width="8" style="244" customWidth="1"/>
    <col min="796" max="796" width="9.140625" style="244" customWidth="1"/>
    <col min="797" max="802" width="8" style="244" customWidth="1"/>
    <col min="803" max="803" width="9.42578125" style="244" customWidth="1"/>
    <col min="804" max="804" width="8.28515625" style="244" customWidth="1"/>
    <col min="805" max="805" width="8" style="244" customWidth="1"/>
    <col min="806" max="806" width="8.5703125" style="244" customWidth="1"/>
    <col min="807" max="807" width="8" style="244" customWidth="1"/>
    <col min="808" max="808" width="9.140625" style="244" customWidth="1"/>
    <col min="809" max="814" width="8" style="244" customWidth="1"/>
    <col min="815" max="815" width="9.42578125" style="244" customWidth="1"/>
    <col min="816" max="816" width="8.28515625" style="244" customWidth="1"/>
    <col min="817" max="817" width="8" style="244" customWidth="1"/>
    <col min="818" max="818" width="8.5703125" style="244" customWidth="1"/>
    <col min="819" max="819" width="8" style="244" customWidth="1"/>
    <col min="820" max="820" width="9.140625" style="244" customWidth="1"/>
    <col min="821" max="826" width="8" style="244" customWidth="1"/>
    <col min="827" max="827" width="9.42578125" style="244" customWidth="1"/>
    <col min="828" max="828" width="8.28515625" style="244" customWidth="1"/>
    <col min="829" max="829" width="8" style="244" customWidth="1"/>
    <col min="830" max="830" width="8.5703125" style="244" customWidth="1"/>
    <col min="831" max="831" width="8" style="244" customWidth="1"/>
    <col min="832" max="832" width="9.140625" style="244" customWidth="1"/>
    <col min="833" max="838" width="8" style="244" customWidth="1"/>
    <col min="839" max="839" width="9.42578125" style="244" customWidth="1"/>
    <col min="840" max="840" width="8.28515625" style="244" customWidth="1"/>
    <col min="841" max="841" width="8" style="244" customWidth="1"/>
    <col min="842" max="842" width="8.5703125" style="244" customWidth="1"/>
    <col min="843" max="843" width="8" style="244" customWidth="1"/>
    <col min="844" max="844" width="9.140625" style="244" customWidth="1"/>
    <col min="845" max="847" width="8" style="244" customWidth="1"/>
    <col min="848" max="1024" width="9.140625" style="244"/>
    <col min="1025" max="1025" width="38" style="244" customWidth="1"/>
    <col min="1026" max="1026" width="18.7109375" style="244" customWidth="1"/>
    <col min="1027" max="1027" width="8" style="244" customWidth="1"/>
    <col min="1028" max="1028" width="9.140625" style="244" customWidth="1"/>
    <col min="1029" max="1029" width="6.42578125" style="244" customWidth="1"/>
    <col min="1030" max="1034" width="8" style="244" customWidth="1"/>
    <col min="1035" max="1035" width="9.42578125" style="244" customWidth="1"/>
    <col min="1036" max="1036" width="8.28515625" style="244" customWidth="1"/>
    <col min="1037" max="1037" width="8" style="244" customWidth="1"/>
    <col min="1038" max="1038" width="8.5703125" style="244" customWidth="1"/>
    <col min="1039" max="1039" width="8" style="244" customWidth="1"/>
    <col min="1040" max="1040" width="9.140625" style="244" customWidth="1"/>
    <col min="1041" max="1046" width="8" style="244" customWidth="1"/>
    <col min="1047" max="1047" width="9.42578125" style="244" customWidth="1"/>
    <col min="1048" max="1048" width="8.28515625" style="244" customWidth="1"/>
    <col min="1049" max="1049" width="8" style="244" customWidth="1"/>
    <col min="1050" max="1050" width="8.5703125" style="244" customWidth="1"/>
    <col min="1051" max="1051" width="8" style="244" customWidth="1"/>
    <col min="1052" max="1052" width="9.140625" style="244" customWidth="1"/>
    <col min="1053" max="1058" width="8" style="244" customWidth="1"/>
    <col min="1059" max="1059" width="9.42578125" style="244" customWidth="1"/>
    <col min="1060" max="1060" width="8.28515625" style="244" customWidth="1"/>
    <col min="1061" max="1061" width="8" style="244" customWidth="1"/>
    <col min="1062" max="1062" width="8.5703125" style="244" customWidth="1"/>
    <col min="1063" max="1063" width="8" style="244" customWidth="1"/>
    <col min="1064" max="1064" width="9.140625" style="244" customWidth="1"/>
    <col min="1065" max="1070" width="8" style="244" customWidth="1"/>
    <col min="1071" max="1071" width="9.42578125" style="244" customWidth="1"/>
    <col min="1072" max="1072" width="8.28515625" style="244" customWidth="1"/>
    <col min="1073" max="1073" width="8" style="244" customWidth="1"/>
    <col min="1074" max="1074" width="8.5703125" style="244" customWidth="1"/>
    <col min="1075" max="1075" width="8" style="244" customWidth="1"/>
    <col min="1076" max="1076" width="9.140625" style="244" customWidth="1"/>
    <col min="1077" max="1082" width="8" style="244" customWidth="1"/>
    <col min="1083" max="1083" width="9.42578125" style="244" customWidth="1"/>
    <col min="1084" max="1084" width="8.28515625" style="244" customWidth="1"/>
    <col min="1085" max="1085" width="8" style="244" customWidth="1"/>
    <col min="1086" max="1086" width="8.5703125" style="244" customWidth="1"/>
    <col min="1087" max="1087" width="8" style="244" customWidth="1"/>
    <col min="1088" max="1088" width="9.140625" style="244" customWidth="1"/>
    <col min="1089" max="1094" width="8" style="244" customWidth="1"/>
    <col min="1095" max="1095" width="9.42578125" style="244" customWidth="1"/>
    <col min="1096" max="1096" width="8.28515625" style="244" customWidth="1"/>
    <col min="1097" max="1097" width="8" style="244" customWidth="1"/>
    <col min="1098" max="1098" width="8.5703125" style="244" customWidth="1"/>
    <col min="1099" max="1099" width="8" style="244" customWidth="1"/>
    <col min="1100" max="1100" width="9.140625" style="244" customWidth="1"/>
    <col min="1101" max="1103" width="8" style="244" customWidth="1"/>
    <col min="1104" max="1280" width="9.140625" style="244"/>
    <col min="1281" max="1281" width="38" style="244" customWidth="1"/>
    <col min="1282" max="1282" width="18.7109375" style="244" customWidth="1"/>
    <col min="1283" max="1283" width="8" style="244" customWidth="1"/>
    <col min="1284" max="1284" width="9.140625" style="244" customWidth="1"/>
    <col min="1285" max="1285" width="6.42578125" style="244" customWidth="1"/>
    <col min="1286" max="1290" width="8" style="244" customWidth="1"/>
    <col min="1291" max="1291" width="9.42578125" style="244" customWidth="1"/>
    <col min="1292" max="1292" width="8.28515625" style="244" customWidth="1"/>
    <col min="1293" max="1293" width="8" style="244" customWidth="1"/>
    <col min="1294" max="1294" width="8.5703125" style="244" customWidth="1"/>
    <col min="1295" max="1295" width="8" style="244" customWidth="1"/>
    <col min="1296" max="1296" width="9.140625" style="244" customWidth="1"/>
    <col min="1297" max="1302" width="8" style="244" customWidth="1"/>
    <col min="1303" max="1303" width="9.42578125" style="244" customWidth="1"/>
    <col min="1304" max="1304" width="8.28515625" style="244" customWidth="1"/>
    <col min="1305" max="1305" width="8" style="244" customWidth="1"/>
    <col min="1306" max="1306" width="8.5703125" style="244" customWidth="1"/>
    <col min="1307" max="1307" width="8" style="244" customWidth="1"/>
    <col min="1308" max="1308" width="9.140625" style="244" customWidth="1"/>
    <col min="1309" max="1314" width="8" style="244" customWidth="1"/>
    <col min="1315" max="1315" width="9.42578125" style="244" customWidth="1"/>
    <col min="1316" max="1316" width="8.28515625" style="244" customWidth="1"/>
    <col min="1317" max="1317" width="8" style="244" customWidth="1"/>
    <col min="1318" max="1318" width="8.5703125" style="244" customWidth="1"/>
    <col min="1319" max="1319" width="8" style="244" customWidth="1"/>
    <col min="1320" max="1320" width="9.140625" style="244" customWidth="1"/>
    <col min="1321" max="1326" width="8" style="244" customWidth="1"/>
    <col min="1327" max="1327" width="9.42578125" style="244" customWidth="1"/>
    <col min="1328" max="1328" width="8.28515625" style="244" customWidth="1"/>
    <col min="1329" max="1329" width="8" style="244" customWidth="1"/>
    <col min="1330" max="1330" width="8.5703125" style="244" customWidth="1"/>
    <col min="1331" max="1331" width="8" style="244" customWidth="1"/>
    <col min="1332" max="1332" width="9.140625" style="244" customWidth="1"/>
    <col min="1333" max="1338" width="8" style="244" customWidth="1"/>
    <col min="1339" max="1339" width="9.42578125" style="244" customWidth="1"/>
    <col min="1340" max="1340" width="8.28515625" style="244" customWidth="1"/>
    <col min="1341" max="1341" width="8" style="244" customWidth="1"/>
    <col min="1342" max="1342" width="8.5703125" style="244" customWidth="1"/>
    <col min="1343" max="1343" width="8" style="244" customWidth="1"/>
    <col min="1344" max="1344" width="9.140625" style="244" customWidth="1"/>
    <col min="1345" max="1350" width="8" style="244" customWidth="1"/>
    <col min="1351" max="1351" width="9.42578125" style="244" customWidth="1"/>
    <col min="1352" max="1352" width="8.28515625" style="244" customWidth="1"/>
    <col min="1353" max="1353" width="8" style="244" customWidth="1"/>
    <col min="1354" max="1354" width="8.5703125" style="244" customWidth="1"/>
    <col min="1355" max="1355" width="8" style="244" customWidth="1"/>
    <col min="1356" max="1356" width="9.140625" style="244" customWidth="1"/>
    <col min="1357" max="1359" width="8" style="244" customWidth="1"/>
    <col min="1360" max="1536" width="9.140625" style="244"/>
    <col min="1537" max="1537" width="38" style="244" customWidth="1"/>
    <col min="1538" max="1538" width="18.7109375" style="244" customWidth="1"/>
    <col min="1539" max="1539" width="8" style="244" customWidth="1"/>
    <col min="1540" max="1540" width="9.140625" style="244" customWidth="1"/>
    <col min="1541" max="1541" width="6.42578125" style="244" customWidth="1"/>
    <col min="1542" max="1546" width="8" style="244" customWidth="1"/>
    <col min="1547" max="1547" width="9.42578125" style="244" customWidth="1"/>
    <col min="1548" max="1548" width="8.28515625" style="244" customWidth="1"/>
    <col min="1549" max="1549" width="8" style="244" customWidth="1"/>
    <col min="1550" max="1550" width="8.5703125" style="244" customWidth="1"/>
    <col min="1551" max="1551" width="8" style="244" customWidth="1"/>
    <col min="1552" max="1552" width="9.140625" style="244" customWidth="1"/>
    <col min="1553" max="1558" width="8" style="244" customWidth="1"/>
    <col min="1559" max="1559" width="9.42578125" style="244" customWidth="1"/>
    <col min="1560" max="1560" width="8.28515625" style="244" customWidth="1"/>
    <col min="1561" max="1561" width="8" style="244" customWidth="1"/>
    <col min="1562" max="1562" width="8.5703125" style="244" customWidth="1"/>
    <col min="1563" max="1563" width="8" style="244" customWidth="1"/>
    <col min="1564" max="1564" width="9.140625" style="244" customWidth="1"/>
    <col min="1565" max="1570" width="8" style="244" customWidth="1"/>
    <col min="1571" max="1571" width="9.42578125" style="244" customWidth="1"/>
    <col min="1572" max="1572" width="8.28515625" style="244" customWidth="1"/>
    <col min="1573" max="1573" width="8" style="244" customWidth="1"/>
    <col min="1574" max="1574" width="8.5703125" style="244" customWidth="1"/>
    <col min="1575" max="1575" width="8" style="244" customWidth="1"/>
    <col min="1576" max="1576" width="9.140625" style="244" customWidth="1"/>
    <col min="1577" max="1582" width="8" style="244" customWidth="1"/>
    <col min="1583" max="1583" width="9.42578125" style="244" customWidth="1"/>
    <col min="1584" max="1584" width="8.28515625" style="244" customWidth="1"/>
    <col min="1585" max="1585" width="8" style="244" customWidth="1"/>
    <col min="1586" max="1586" width="8.5703125" style="244" customWidth="1"/>
    <col min="1587" max="1587" width="8" style="244" customWidth="1"/>
    <col min="1588" max="1588" width="9.140625" style="244" customWidth="1"/>
    <col min="1589" max="1594" width="8" style="244" customWidth="1"/>
    <col min="1595" max="1595" width="9.42578125" style="244" customWidth="1"/>
    <col min="1596" max="1596" width="8.28515625" style="244" customWidth="1"/>
    <col min="1597" max="1597" width="8" style="244" customWidth="1"/>
    <col min="1598" max="1598" width="8.5703125" style="244" customWidth="1"/>
    <col min="1599" max="1599" width="8" style="244" customWidth="1"/>
    <col min="1600" max="1600" width="9.140625" style="244" customWidth="1"/>
    <col min="1601" max="1606" width="8" style="244" customWidth="1"/>
    <col min="1607" max="1607" width="9.42578125" style="244" customWidth="1"/>
    <col min="1608" max="1608" width="8.28515625" style="244" customWidth="1"/>
    <col min="1609" max="1609" width="8" style="244" customWidth="1"/>
    <col min="1610" max="1610" width="8.5703125" style="244" customWidth="1"/>
    <col min="1611" max="1611" width="8" style="244" customWidth="1"/>
    <col min="1612" max="1612" width="9.140625" style="244" customWidth="1"/>
    <col min="1613" max="1615" width="8" style="244" customWidth="1"/>
    <col min="1616" max="1792" width="9.140625" style="244"/>
    <col min="1793" max="1793" width="38" style="244" customWidth="1"/>
    <col min="1794" max="1794" width="18.7109375" style="244" customWidth="1"/>
    <col min="1795" max="1795" width="8" style="244" customWidth="1"/>
    <col min="1796" max="1796" width="9.140625" style="244" customWidth="1"/>
    <col min="1797" max="1797" width="6.42578125" style="244" customWidth="1"/>
    <col min="1798" max="1802" width="8" style="244" customWidth="1"/>
    <col min="1803" max="1803" width="9.42578125" style="244" customWidth="1"/>
    <col min="1804" max="1804" width="8.28515625" style="244" customWidth="1"/>
    <col min="1805" max="1805" width="8" style="244" customWidth="1"/>
    <col min="1806" max="1806" width="8.5703125" style="244" customWidth="1"/>
    <col min="1807" max="1807" width="8" style="244" customWidth="1"/>
    <col min="1808" max="1808" width="9.140625" style="244" customWidth="1"/>
    <col min="1809" max="1814" width="8" style="244" customWidth="1"/>
    <col min="1815" max="1815" width="9.42578125" style="244" customWidth="1"/>
    <col min="1816" max="1816" width="8.28515625" style="244" customWidth="1"/>
    <col min="1817" max="1817" width="8" style="244" customWidth="1"/>
    <col min="1818" max="1818" width="8.5703125" style="244" customWidth="1"/>
    <col min="1819" max="1819" width="8" style="244" customWidth="1"/>
    <col min="1820" max="1820" width="9.140625" style="244" customWidth="1"/>
    <col min="1821" max="1826" width="8" style="244" customWidth="1"/>
    <col min="1827" max="1827" width="9.42578125" style="244" customWidth="1"/>
    <col min="1828" max="1828" width="8.28515625" style="244" customWidth="1"/>
    <col min="1829" max="1829" width="8" style="244" customWidth="1"/>
    <col min="1830" max="1830" width="8.5703125" style="244" customWidth="1"/>
    <col min="1831" max="1831" width="8" style="244" customWidth="1"/>
    <col min="1832" max="1832" width="9.140625" style="244" customWidth="1"/>
    <col min="1833" max="1838" width="8" style="244" customWidth="1"/>
    <col min="1839" max="1839" width="9.42578125" style="244" customWidth="1"/>
    <col min="1840" max="1840" width="8.28515625" style="244" customWidth="1"/>
    <col min="1841" max="1841" width="8" style="244" customWidth="1"/>
    <col min="1842" max="1842" width="8.5703125" style="244" customWidth="1"/>
    <col min="1843" max="1843" width="8" style="244" customWidth="1"/>
    <col min="1844" max="1844" width="9.140625" style="244" customWidth="1"/>
    <col min="1845" max="1850" width="8" style="244" customWidth="1"/>
    <col min="1851" max="1851" width="9.42578125" style="244" customWidth="1"/>
    <col min="1852" max="1852" width="8.28515625" style="244" customWidth="1"/>
    <col min="1853" max="1853" width="8" style="244" customWidth="1"/>
    <col min="1854" max="1854" width="8.5703125" style="244" customWidth="1"/>
    <col min="1855" max="1855" width="8" style="244" customWidth="1"/>
    <col min="1856" max="1856" width="9.140625" style="244" customWidth="1"/>
    <col min="1857" max="1862" width="8" style="244" customWidth="1"/>
    <col min="1863" max="1863" width="9.42578125" style="244" customWidth="1"/>
    <col min="1864" max="1864" width="8.28515625" style="244" customWidth="1"/>
    <col min="1865" max="1865" width="8" style="244" customWidth="1"/>
    <col min="1866" max="1866" width="8.5703125" style="244" customWidth="1"/>
    <col min="1867" max="1867" width="8" style="244" customWidth="1"/>
    <col min="1868" max="1868" width="9.140625" style="244" customWidth="1"/>
    <col min="1869" max="1871" width="8" style="244" customWidth="1"/>
    <col min="1872" max="2048" width="9.140625" style="244"/>
    <col min="2049" max="2049" width="38" style="244" customWidth="1"/>
    <col min="2050" max="2050" width="18.7109375" style="244" customWidth="1"/>
    <col min="2051" max="2051" width="8" style="244" customWidth="1"/>
    <col min="2052" max="2052" width="9.140625" style="244" customWidth="1"/>
    <col min="2053" max="2053" width="6.42578125" style="244" customWidth="1"/>
    <col min="2054" max="2058" width="8" style="244" customWidth="1"/>
    <col min="2059" max="2059" width="9.42578125" style="244" customWidth="1"/>
    <col min="2060" max="2060" width="8.28515625" style="244" customWidth="1"/>
    <col min="2061" max="2061" width="8" style="244" customWidth="1"/>
    <col min="2062" max="2062" width="8.5703125" style="244" customWidth="1"/>
    <col min="2063" max="2063" width="8" style="244" customWidth="1"/>
    <col min="2064" max="2064" width="9.140625" style="244" customWidth="1"/>
    <col min="2065" max="2070" width="8" style="244" customWidth="1"/>
    <col min="2071" max="2071" width="9.42578125" style="244" customWidth="1"/>
    <col min="2072" max="2072" width="8.28515625" style="244" customWidth="1"/>
    <col min="2073" max="2073" width="8" style="244" customWidth="1"/>
    <col min="2074" max="2074" width="8.5703125" style="244" customWidth="1"/>
    <col min="2075" max="2075" width="8" style="244" customWidth="1"/>
    <col min="2076" max="2076" width="9.140625" style="244" customWidth="1"/>
    <col min="2077" max="2082" width="8" style="244" customWidth="1"/>
    <col min="2083" max="2083" width="9.42578125" style="244" customWidth="1"/>
    <col min="2084" max="2084" width="8.28515625" style="244" customWidth="1"/>
    <col min="2085" max="2085" width="8" style="244" customWidth="1"/>
    <col min="2086" max="2086" width="8.5703125" style="244" customWidth="1"/>
    <col min="2087" max="2087" width="8" style="244" customWidth="1"/>
    <col min="2088" max="2088" width="9.140625" style="244" customWidth="1"/>
    <col min="2089" max="2094" width="8" style="244" customWidth="1"/>
    <col min="2095" max="2095" width="9.42578125" style="244" customWidth="1"/>
    <col min="2096" max="2096" width="8.28515625" style="244" customWidth="1"/>
    <col min="2097" max="2097" width="8" style="244" customWidth="1"/>
    <col min="2098" max="2098" width="8.5703125" style="244" customWidth="1"/>
    <col min="2099" max="2099" width="8" style="244" customWidth="1"/>
    <col min="2100" max="2100" width="9.140625" style="244" customWidth="1"/>
    <col min="2101" max="2106" width="8" style="244" customWidth="1"/>
    <col min="2107" max="2107" width="9.42578125" style="244" customWidth="1"/>
    <col min="2108" max="2108" width="8.28515625" style="244" customWidth="1"/>
    <col min="2109" max="2109" width="8" style="244" customWidth="1"/>
    <col min="2110" max="2110" width="8.5703125" style="244" customWidth="1"/>
    <col min="2111" max="2111" width="8" style="244" customWidth="1"/>
    <col min="2112" max="2112" width="9.140625" style="244" customWidth="1"/>
    <col min="2113" max="2118" width="8" style="244" customWidth="1"/>
    <col min="2119" max="2119" width="9.42578125" style="244" customWidth="1"/>
    <col min="2120" max="2120" width="8.28515625" style="244" customWidth="1"/>
    <col min="2121" max="2121" width="8" style="244" customWidth="1"/>
    <col min="2122" max="2122" width="8.5703125" style="244" customWidth="1"/>
    <col min="2123" max="2123" width="8" style="244" customWidth="1"/>
    <col min="2124" max="2124" width="9.140625" style="244" customWidth="1"/>
    <col min="2125" max="2127" width="8" style="244" customWidth="1"/>
    <col min="2128" max="2304" width="9.140625" style="244"/>
    <col min="2305" max="2305" width="38" style="244" customWidth="1"/>
    <col min="2306" max="2306" width="18.7109375" style="244" customWidth="1"/>
    <col min="2307" max="2307" width="8" style="244" customWidth="1"/>
    <col min="2308" max="2308" width="9.140625" style="244" customWidth="1"/>
    <col min="2309" max="2309" width="6.42578125" style="244" customWidth="1"/>
    <col min="2310" max="2314" width="8" style="244" customWidth="1"/>
    <col min="2315" max="2315" width="9.42578125" style="244" customWidth="1"/>
    <col min="2316" max="2316" width="8.28515625" style="244" customWidth="1"/>
    <col min="2317" max="2317" width="8" style="244" customWidth="1"/>
    <col min="2318" max="2318" width="8.5703125" style="244" customWidth="1"/>
    <col min="2319" max="2319" width="8" style="244" customWidth="1"/>
    <col min="2320" max="2320" width="9.140625" style="244" customWidth="1"/>
    <col min="2321" max="2326" width="8" style="244" customWidth="1"/>
    <col min="2327" max="2327" width="9.42578125" style="244" customWidth="1"/>
    <col min="2328" max="2328" width="8.28515625" style="244" customWidth="1"/>
    <col min="2329" max="2329" width="8" style="244" customWidth="1"/>
    <col min="2330" max="2330" width="8.5703125" style="244" customWidth="1"/>
    <col min="2331" max="2331" width="8" style="244" customWidth="1"/>
    <col min="2332" max="2332" width="9.140625" style="244" customWidth="1"/>
    <col min="2333" max="2338" width="8" style="244" customWidth="1"/>
    <col min="2339" max="2339" width="9.42578125" style="244" customWidth="1"/>
    <col min="2340" max="2340" width="8.28515625" style="244" customWidth="1"/>
    <col min="2341" max="2341" width="8" style="244" customWidth="1"/>
    <col min="2342" max="2342" width="8.5703125" style="244" customWidth="1"/>
    <col min="2343" max="2343" width="8" style="244" customWidth="1"/>
    <col min="2344" max="2344" width="9.140625" style="244" customWidth="1"/>
    <col min="2345" max="2350" width="8" style="244" customWidth="1"/>
    <col min="2351" max="2351" width="9.42578125" style="244" customWidth="1"/>
    <col min="2352" max="2352" width="8.28515625" style="244" customWidth="1"/>
    <col min="2353" max="2353" width="8" style="244" customWidth="1"/>
    <col min="2354" max="2354" width="8.5703125" style="244" customWidth="1"/>
    <col min="2355" max="2355" width="8" style="244" customWidth="1"/>
    <col min="2356" max="2356" width="9.140625" style="244" customWidth="1"/>
    <col min="2357" max="2362" width="8" style="244" customWidth="1"/>
    <col min="2363" max="2363" width="9.42578125" style="244" customWidth="1"/>
    <col min="2364" max="2364" width="8.28515625" style="244" customWidth="1"/>
    <col min="2365" max="2365" width="8" style="244" customWidth="1"/>
    <col min="2366" max="2366" width="8.5703125" style="244" customWidth="1"/>
    <col min="2367" max="2367" width="8" style="244" customWidth="1"/>
    <col min="2368" max="2368" width="9.140625" style="244" customWidth="1"/>
    <col min="2369" max="2374" width="8" style="244" customWidth="1"/>
    <col min="2375" max="2375" width="9.42578125" style="244" customWidth="1"/>
    <col min="2376" max="2376" width="8.28515625" style="244" customWidth="1"/>
    <col min="2377" max="2377" width="8" style="244" customWidth="1"/>
    <col min="2378" max="2378" width="8.5703125" style="244" customWidth="1"/>
    <col min="2379" max="2379" width="8" style="244" customWidth="1"/>
    <col min="2380" max="2380" width="9.140625" style="244" customWidth="1"/>
    <col min="2381" max="2383" width="8" style="244" customWidth="1"/>
    <col min="2384" max="2560" width="9.140625" style="244"/>
    <col min="2561" max="2561" width="38" style="244" customWidth="1"/>
    <col min="2562" max="2562" width="18.7109375" style="244" customWidth="1"/>
    <col min="2563" max="2563" width="8" style="244" customWidth="1"/>
    <col min="2564" max="2564" width="9.140625" style="244" customWidth="1"/>
    <col min="2565" max="2565" width="6.42578125" style="244" customWidth="1"/>
    <col min="2566" max="2570" width="8" style="244" customWidth="1"/>
    <col min="2571" max="2571" width="9.42578125" style="244" customWidth="1"/>
    <col min="2572" max="2572" width="8.28515625" style="244" customWidth="1"/>
    <col min="2573" max="2573" width="8" style="244" customWidth="1"/>
    <col min="2574" max="2574" width="8.5703125" style="244" customWidth="1"/>
    <col min="2575" max="2575" width="8" style="244" customWidth="1"/>
    <col min="2576" max="2576" width="9.140625" style="244" customWidth="1"/>
    <col min="2577" max="2582" width="8" style="244" customWidth="1"/>
    <col min="2583" max="2583" width="9.42578125" style="244" customWidth="1"/>
    <col min="2584" max="2584" width="8.28515625" style="244" customWidth="1"/>
    <col min="2585" max="2585" width="8" style="244" customWidth="1"/>
    <col min="2586" max="2586" width="8.5703125" style="244" customWidth="1"/>
    <col min="2587" max="2587" width="8" style="244" customWidth="1"/>
    <col min="2588" max="2588" width="9.140625" style="244" customWidth="1"/>
    <col min="2589" max="2594" width="8" style="244" customWidth="1"/>
    <col min="2595" max="2595" width="9.42578125" style="244" customWidth="1"/>
    <col min="2596" max="2596" width="8.28515625" style="244" customWidth="1"/>
    <col min="2597" max="2597" width="8" style="244" customWidth="1"/>
    <col min="2598" max="2598" width="8.5703125" style="244" customWidth="1"/>
    <col min="2599" max="2599" width="8" style="244" customWidth="1"/>
    <col min="2600" max="2600" width="9.140625" style="244" customWidth="1"/>
    <col min="2601" max="2606" width="8" style="244" customWidth="1"/>
    <col min="2607" max="2607" width="9.42578125" style="244" customWidth="1"/>
    <col min="2608" max="2608" width="8.28515625" style="244" customWidth="1"/>
    <col min="2609" max="2609" width="8" style="244" customWidth="1"/>
    <col min="2610" max="2610" width="8.5703125" style="244" customWidth="1"/>
    <col min="2611" max="2611" width="8" style="244" customWidth="1"/>
    <col min="2612" max="2612" width="9.140625" style="244" customWidth="1"/>
    <col min="2613" max="2618" width="8" style="244" customWidth="1"/>
    <col min="2619" max="2619" width="9.42578125" style="244" customWidth="1"/>
    <col min="2620" max="2620" width="8.28515625" style="244" customWidth="1"/>
    <col min="2621" max="2621" width="8" style="244" customWidth="1"/>
    <col min="2622" max="2622" width="8.5703125" style="244" customWidth="1"/>
    <col min="2623" max="2623" width="8" style="244" customWidth="1"/>
    <col min="2624" max="2624" width="9.140625" style="244" customWidth="1"/>
    <col min="2625" max="2630" width="8" style="244" customWidth="1"/>
    <col min="2631" max="2631" width="9.42578125" style="244" customWidth="1"/>
    <col min="2632" max="2632" width="8.28515625" style="244" customWidth="1"/>
    <col min="2633" max="2633" width="8" style="244" customWidth="1"/>
    <col min="2634" max="2634" width="8.5703125" style="244" customWidth="1"/>
    <col min="2635" max="2635" width="8" style="244" customWidth="1"/>
    <col min="2636" max="2636" width="9.140625" style="244" customWidth="1"/>
    <col min="2637" max="2639" width="8" style="244" customWidth="1"/>
    <col min="2640" max="2816" width="9.140625" style="244"/>
    <col min="2817" max="2817" width="38" style="244" customWidth="1"/>
    <col min="2818" max="2818" width="18.7109375" style="244" customWidth="1"/>
    <col min="2819" max="2819" width="8" style="244" customWidth="1"/>
    <col min="2820" max="2820" width="9.140625" style="244" customWidth="1"/>
    <col min="2821" max="2821" width="6.42578125" style="244" customWidth="1"/>
    <col min="2822" max="2826" width="8" style="244" customWidth="1"/>
    <col min="2827" max="2827" width="9.42578125" style="244" customWidth="1"/>
    <col min="2828" max="2828" width="8.28515625" style="244" customWidth="1"/>
    <col min="2829" max="2829" width="8" style="244" customWidth="1"/>
    <col min="2830" max="2830" width="8.5703125" style="244" customWidth="1"/>
    <col min="2831" max="2831" width="8" style="244" customWidth="1"/>
    <col min="2832" max="2832" width="9.140625" style="244" customWidth="1"/>
    <col min="2833" max="2838" width="8" style="244" customWidth="1"/>
    <col min="2839" max="2839" width="9.42578125" style="244" customWidth="1"/>
    <col min="2840" max="2840" width="8.28515625" style="244" customWidth="1"/>
    <col min="2841" max="2841" width="8" style="244" customWidth="1"/>
    <col min="2842" max="2842" width="8.5703125" style="244" customWidth="1"/>
    <col min="2843" max="2843" width="8" style="244" customWidth="1"/>
    <col min="2844" max="2844" width="9.140625" style="244" customWidth="1"/>
    <col min="2845" max="2850" width="8" style="244" customWidth="1"/>
    <col min="2851" max="2851" width="9.42578125" style="244" customWidth="1"/>
    <col min="2852" max="2852" width="8.28515625" style="244" customWidth="1"/>
    <col min="2853" max="2853" width="8" style="244" customWidth="1"/>
    <col min="2854" max="2854" width="8.5703125" style="244" customWidth="1"/>
    <col min="2855" max="2855" width="8" style="244" customWidth="1"/>
    <col min="2856" max="2856" width="9.140625" style="244" customWidth="1"/>
    <col min="2857" max="2862" width="8" style="244" customWidth="1"/>
    <col min="2863" max="2863" width="9.42578125" style="244" customWidth="1"/>
    <col min="2864" max="2864" width="8.28515625" style="244" customWidth="1"/>
    <col min="2865" max="2865" width="8" style="244" customWidth="1"/>
    <col min="2866" max="2866" width="8.5703125" style="244" customWidth="1"/>
    <col min="2867" max="2867" width="8" style="244" customWidth="1"/>
    <col min="2868" max="2868" width="9.140625" style="244" customWidth="1"/>
    <col min="2869" max="2874" width="8" style="244" customWidth="1"/>
    <col min="2875" max="2875" width="9.42578125" style="244" customWidth="1"/>
    <col min="2876" max="2876" width="8.28515625" style="244" customWidth="1"/>
    <col min="2877" max="2877" width="8" style="244" customWidth="1"/>
    <col min="2878" max="2878" width="8.5703125" style="244" customWidth="1"/>
    <col min="2879" max="2879" width="8" style="244" customWidth="1"/>
    <col min="2880" max="2880" width="9.140625" style="244" customWidth="1"/>
    <col min="2881" max="2886" width="8" style="244" customWidth="1"/>
    <col min="2887" max="2887" width="9.42578125" style="244" customWidth="1"/>
    <col min="2888" max="2888" width="8.28515625" style="244" customWidth="1"/>
    <col min="2889" max="2889" width="8" style="244" customWidth="1"/>
    <col min="2890" max="2890" width="8.5703125" style="244" customWidth="1"/>
    <col min="2891" max="2891" width="8" style="244" customWidth="1"/>
    <col min="2892" max="2892" width="9.140625" style="244" customWidth="1"/>
    <col min="2893" max="2895" width="8" style="244" customWidth="1"/>
    <col min="2896" max="3072" width="9.140625" style="244"/>
    <col min="3073" max="3073" width="38" style="244" customWidth="1"/>
    <col min="3074" max="3074" width="18.7109375" style="244" customWidth="1"/>
    <col min="3075" max="3075" width="8" style="244" customWidth="1"/>
    <col min="3076" max="3076" width="9.140625" style="244" customWidth="1"/>
    <col min="3077" max="3077" width="6.42578125" style="244" customWidth="1"/>
    <col min="3078" max="3082" width="8" style="244" customWidth="1"/>
    <col min="3083" max="3083" width="9.42578125" style="244" customWidth="1"/>
    <col min="3084" max="3084" width="8.28515625" style="244" customWidth="1"/>
    <col min="3085" max="3085" width="8" style="244" customWidth="1"/>
    <col min="3086" max="3086" width="8.5703125" style="244" customWidth="1"/>
    <col min="3087" max="3087" width="8" style="244" customWidth="1"/>
    <col min="3088" max="3088" width="9.140625" style="244" customWidth="1"/>
    <col min="3089" max="3094" width="8" style="244" customWidth="1"/>
    <col min="3095" max="3095" width="9.42578125" style="244" customWidth="1"/>
    <col min="3096" max="3096" width="8.28515625" style="244" customWidth="1"/>
    <col min="3097" max="3097" width="8" style="244" customWidth="1"/>
    <col min="3098" max="3098" width="8.5703125" style="244" customWidth="1"/>
    <col min="3099" max="3099" width="8" style="244" customWidth="1"/>
    <col min="3100" max="3100" width="9.140625" style="244" customWidth="1"/>
    <col min="3101" max="3106" width="8" style="244" customWidth="1"/>
    <col min="3107" max="3107" width="9.42578125" style="244" customWidth="1"/>
    <col min="3108" max="3108" width="8.28515625" style="244" customWidth="1"/>
    <col min="3109" max="3109" width="8" style="244" customWidth="1"/>
    <col min="3110" max="3110" width="8.5703125" style="244" customWidth="1"/>
    <col min="3111" max="3111" width="8" style="244" customWidth="1"/>
    <col min="3112" max="3112" width="9.140625" style="244" customWidth="1"/>
    <col min="3113" max="3118" width="8" style="244" customWidth="1"/>
    <col min="3119" max="3119" width="9.42578125" style="244" customWidth="1"/>
    <col min="3120" max="3120" width="8.28515625" style="244" customWidth="1"/>
    <col min="3121" max="3121" width="8" style="244" customWidth="1"/>
    <col min="3122" max="3122" width="8.5703125" style="244" customWidth="1"/>
    <col min="3123" max="3123" width="8" style="244" customWidth="1"/>
    <col min="3124" max="3124" width="9.140625" style="244" customWidth="1"/>
    <col min="3125" max="3130" width="8" style="244" customWidth="1"/>
    <col min="3131" max="3131" width="9.42578125" style="244" customWidth="1"/>
    <col min="3132" max="3132" width="8.28515625" style="244" customWidth="1"/>
    <col min="3133" max="3133" width="8" style="244" customWidth="1"/>
    <col min="3134" max="3134" width="8.5703125" style="244" customWidth="1"/>
    <col min="3135" max="3135" width="8" style="244" customWidth="1"/>
    <col min="3136" max="3136" width="9.140625" style="244" customWidth="1"/>
    <col min="3137" max="3142" width="8" style="244" customWidth="1"/>
    <col min="3143" max="3143" width="9.42578125" style="244" customWidth="1"/>
    <col min="3144" max="3144" width="8.28515625" style="244" customWidth="1"/>
    <col min="3145" max="3145" width="8" style="244" customWidth="1"/>
    <col min="3146" max="3146" width="8.5703125" style="244" customWidth="1"/>
    <col min="3147" max="3147" width="8" style="244" customWidth="1"/>
    <col min="3148" max="3148" width="9.140625" style="244" customWidth="1"/>
    <col min="3149" max="3151" width="8" style="244" customWidth="1"/>
    <col min="3152" max="3328" width="9.140625" style="244"/>
    <col min="3329" max="3329" width="38" style="244" customWidth="1"/>
    <col min="3330" max="3330" width="18.7109375" style="244" customWidth="1"/>
    <col min="3331" max="3331" width="8" style="244" customWidth="1"/>
    <col min="3332" max="3332" width="9.140625" style="244" customWidth="1"/>
    <col min="3333" max="3333" width="6.42578125" style="244" customWidth="1"/>
    <col min="3334" max="3338" width="8" style="244" customWidth="1"/>
    <col min="3339" max="3339" width="9.42578125" style="244" customWidth="1"/>
    <col min="3340" max="3340" width="8.28515625" style="244" customWidth="1"/>
    <col min="3341" max="3341" width="8" style="244" customWidth="1"/>
    <col min="3342" max="3342" width="8.5703125" style="244" customWidth="1"/>
    <col min="3343" max="3343" width="8" style="244" customWidth="1"/>
    <col min="3344" max="3344" width="9.140625" style="244" customWidth="1"/>
    <col min="3345" max="3350" width="8" style="244" customWidth="1"/>
    <col min="3351" max="3351" width="9.42578125" style="244" customWidth="1"/>
    <col min="3352" max="3352" width="8.28515625" style="244" customWidth="1"/>
    <col min="3353" max="3353" width="8" style="244" customWidth="1"/>
    <col min="3354" max="3354" width="8.5703125" style="244" customWidth="1"/>
    <col min="3355" max="3355" width="8" style="244" customWidth="1"/>
    <col min="3356" max="3356" width="9.140625" style="244" customWidth="1"/>
    <col min="3357" max="3362" width="8" style="244" customWidth="1"/>
    <col min="3363" max="3363" width="9.42578125" style="244" customWidth="1"/>
    <col min="3364" max="3364" width="8.28515625" style="244" customWidth="1"/>
    <col min="3365" max="3365" width="8" style="244" customWidth="1"/>
    <col min="3366" max="3366" width="8.5703125" style="244" customWidth="1"/>
    <col min="3367" max="3367" width="8" style="244" customWidth="1"/>
    <col min="3368" max="3368" width="9.140625" style="244" customWidth="1"/>
    <col min="3369" max="3374" width="8" style="244" customWidth="1"/>
    <col min="3375" max="3375" width="9.42578125" style="244" customWidth="1"/>
    <col min="3376" max="3376" width="8.28515625" style="244" customWidth="1"/>
    <col min="3377" max="3377" width="8" style="244" customWidth="1"/>
    <col min="3378" max="3378" width="8.5703125" style="244" customWidth="1"/>
    <col min="3379" max="3379" width="8" style="244" customWidth="1"/>
    <col min="3380" max="3380" width="9.140625" style="244" customWidth="1"/>
    <col min="3381" max="3386" width="8" style="244" customWidth="1"/>
    <col min="3387" max="3387" width="9.42578125" style="244" customWidth="1"/>
    <col min="3388" max="3388" width="8.28515625" style="244" customWidth="1"/>
    <col min="3389" max="3389" width="8" style="244" customWidth="1"/>
    <col min="3390" max="3390" width="8.5703125" style="244" customWidth="1"/>
    <col min="3391" max="3391" width="8" style="244" customWidth="1"/>
    <col min="3392" max="3392" width="9.140625" style="244" customWidth="1"/>
    <col min="3393" max="3398" width="8" style="244" customWidth="1"/>
    <col min="3399" max="3399" width="9.42578125" style="244" customWidth="1"/>
    <col min="3400" max="3400" width="8.28515625" style="244" customWidth="1"/>
    <col min="3401" max="3401" width="8" style="244" customWidth="1"/>
    <col min="3402" max="3402" width="8.5703125" style="244" customWidth="1"/>
    <col min="3403" max="3403" width="8" style="244" customWidth="1"/>
    <col min="3404" max="3404" width="9.140625" style="244" customWidth="1"/>
    <col min="3405" max="3407" width="8" style="244" customWidth="1"/>
    <col min="3408" max="3584" width="9.140625" style="244"/>
    <col min="3585" max="3585" width="38" style="244" customWidth="1"/>
    <col min="3586" max="3586" width="18.7109375" style="244" customWidth="1"/>
    <col min="3587" max="3587" width="8" style="244" customWidth="1"/>
    <col min="3588" max="3588" width="9.140625" style="244" customWidth="1"/>
    <col min="3589" max="3589" width="6.42578125" style="244" customWidth="1"/>
    <col min="3590" max="3594" width="8" style="244" customWidth="1"/>
    <col min="3595" max="3595" width="9.42578125" style="244" customWidth="1"/>
    <col min="3596" max="3596" width="8.28515625" style="244" customWidth="1"/>
    <col min="3597" max="3597" width="8" style="244" customWidth="1"/>
    <col min="3598" max="3598" width="8.5703125" style="244" customWidth="1"/>
    <col min="3599" max="3599" width="8" style="244" customWidth="1"/>
    <col min="3600" max="3600" width="9.140625" style="244" customWidth="1"/>
    <col min="3601" max="3606" width="8" style="244" customWidth="1"/>
    <col min="3607" max="3607" width="9.42578125" style="244" customWidth="1"/>
    <col min="3608" max="3608" width="8.28515625" style="244" customWidth="1"/>
    <col min="3609" max="3609" width="8" style="244" customWidth="1"/>
    <col min="3610" max="3610" width="8.5703125" style="244" customWidth="1"/>
    <col min="3611" max="3611" width="8" style="244" customWidth="1"/>
    <col min="3612" max="3612" width="9.140625" style="244" customWidth="1"/>
    <col min="3613" max="3618" width="8" style="244" customWidth="1"/>
    <col min="3619" max="3619" width="9.42578125" style="244" customWidth="1"/>
    <col min="3620" max="3620" width="8.28515625" style="244" customWidth="1"/>
    <col min="3621" max="3621" width="8" style="244" customWidth="1"/>
    <col min="3622" max="3622" width="8.5703125" style="244" customWidth="1"/>
    <col min="3623" max="3623" width="8" style="244" customWidth="1"/>
    <col min="3624" max="3624" width="9.140625" style="244" customWidth="1"/>
    <col min="3625" max="3630" width="8" style="244" customWidth="1"/>
    <col min="3631" max="3631" width="9.42578125" style="244" customWidth="1"/>
    <col min="3632" max="3632" width="8.28515625" style="244" customWidth="1"/>
    <col min="3633" max="3633" width="8" style="244" customWidth="1"/>
    <col min="3634" max="3634" width="8.5703125" style="244" customWidth="1"/>
    <col min="3635" max="3635" width="8" style="244" customWidth="1"/>
    <col min="3636" max="3636" width="9.140625" style="244" customWidth="1"/>
    <col min="3637" max="3642" width="8" style="244" customWidth="1"/>
    <col min="3643" max="3643" width="9.42578125" style="244" customWidth="1"/>
    <col min="3644" max="3644" width="8.28515625" style="244" customWidth="1"/>
    <col min="3645" max="3645" width="8" style="244" customWidth="1"/>
    <col min="3646" max="3646" width="8.5703125" style="244" customWidth="1"/>
    <col min="3647" max="3647" width="8" style="244" customWidth="1"/>
    <col min="3648" max="3648" width="9.140625" style="244" customWidth="1"/>
    <col min="3649" max="3654" width="8" style="244" customWidth="1"/>
    <col min="3655" max="3655" width="9.42578125" style="244" customWidth="1"/>
    <col min="3656" max="3656" width="8.28515625" style="244" customWidth="1"/>
    <col min="3657" max="3657" width="8" style="244" customWidth="1"/>
    <col min="3658" max="3658" width="8.5703125" style="244" customWidth="1"/>
    <col min="3659" max="3659" width="8" style="244" customWidth="1"/>
    <col min="3660" max="3660" width="9.140625" style="244" customWidth="1"/>
    <col min="3661" max="3663" width="8" style="244" customWidth="1"/>
    <col min="3664" max="3840" width="9.140625" style="244"/>
    <col min="3841" max="3841" width="38" style="244" customWidth="1"/>
    <col min="3842" max="3842" width="18.7109375" style="244" customWidth="1"/>
    <col min="3843" max="3843" width="8" style="244" customWidth="1"/>
    <col min="3844" max="3844" width="9.140625" style="244" customWidth="1"/>
    <col min="3845" max="3845" width="6.42578125" style="244" customWidth="1"/>
    <col min="3846" max="3850" width="8" style="244" customWidth="1"/>
    <col min="3851" max="3851" width="9.42578125" style="244" customWidth="1"/>
    <col min="3852" max="3852" width="8.28515625" style="244" customWidth="1"/>
    <col min="3853" max="3853" width="8" style="244" customWidth="1"/>
    <col min="3854" max="3854" width="8.5703125" style="244" customWidth="1"/>
    <col min="3855" max="3855" width="8" style="244" customWidth="1"/>
    <col min="3856" max="3856" width="9.140625" style="244" customWidth="1"/>
    <col min="3857" max="3862" width="8" style="244" customWidth="1"/>
    <col min="3863" max="3863" width="9.42578125" style="244" customWidth="1"/>
    <col min="3864" max="3864" width="8.28515625" style="244" customWidth="1"/>
    <col min="3865" max="3865" width="8" style="244" customWidth="1"/>
    <col min="3866" max="3866" width="8.5703125" style="244" customWidth="1"/>
    <col min="3867" max="3867" width="8" style="244" customWidth="1"/>
    <col min="3868" max="3868" width="9.140625" style="244" customWidth="1"/>
    <col min="3869" max="3874" width="8" style="244" customWidth="1"/>
    <col min="3875" max="3875" width="9.42578125" style="244" customWidth="1"/>
    <col min="3876" max="3876" width="8.28515625" style="244" customWidth="1"/>
    <col min="3877" max="3877" width="8" style="244" customWidth="1"/>
    <col min="3878" max="3878" width="8.5703125" style="244" customWidth="1"/>
    <col min="3879" max="3879" width="8" style="244" customWidth="1"/>
    <col min="3880" max="3880" width="9.140625" style="244" customWidth="1"/>
    <col min="3881" max="3886" width="8" style="244" customWidth="1"/>
    <col min="3887" max="3887" width="9.42578125" style="244" customWidth="1"/>
    <col min="3888" max="3888" width="8.28515625" style="244" customWidth="1"/>
    <col min="3889" max="3889" width="8" style="244" customWidth="1"/>
    <col min="3890" max="3890" width="8.5703125" style="244" customWidth="1"/>
    <col min="3891" max="3891" width="8" style="244" customWidth="1"/>
    <col min="3892" max="3892" width="9.140625" style="244" customWidth="1"/>
    <col min="3893" max="3898" width="8" style="244" customWidth="1"/>
    <col min="3899" max="3899" width="9.42578125" style="244" customWidth="1"/>
    <col min="3900" max="3900" width="8.28515625" style="244" customWidth="1"/>
    <col min="3901" max="3901" width="8" style="244" customWidth="1"/>
    <col min="3902" max="3902" width="8.5703125" style="244" customWidth="1"/>
    <col min="3903" max="3903" width="8" style="244" customWidth="1"/>
    <col min="3904" max="3904" width="9.140625" style="244" customWidth="1"/>
    <col min="3905" max="3910" width="8" style="244" customWidth="1"/>
    <col min="3911" max="3911" width="9.42578125" style="244" customWidth="1"/>
    <col min="3912" max="3912" width="8.28515625" style="244" customWidth="1"/>
    <col min="3913" max="3913" width="8" style="244" customWidth="1"/>
    <col min="3914" max="3914" width="8.5703125" style="244" customWidth="1"/>
    <col min="3915" max="3915" width="8" style="244" customWidth="1"/>
    <col min="3916" max="3916" width="9.140625" style="244" customWidth="1"/>
    <col min="3917" max="3919" width="8" style="244" customWidth="1"/>
    <col min="3920" max="4096" width="9.140625" style="244"/>
    <col min="4097" max="4097" width="38" style="244" customWidth="1"/>
    <col min="4098" max="4098" width="18.7109375" style="244" customWidth="1"/>
    <col min="4099" max="4099" width="8" style="244" customWidth="1"/>
    <col min="4100" max="4100" width="9.140625" style="244" customWidth="1"/>
    <col min="4101" max="4101" width="6.42578125" style="244" customWidth="1"/>
    <col min="4102" max="4106" width="8" style="244" customWidth="1"/>
    <col min="4107" max="4107" width="9.42578125" style="244" customWidth="1"/>
    <col min="4108" max="4108" width="8.28515625" style="244" customWidth="1"/>
    <col min="4109" max="4109" width="8" style="244" customWidth="1"/>
    <col min="4110" max="4110" width="8.5703125" style="244" customWidth="1"/>
    <col min="4111" max="4111" width="8" style="244" customWidth="1"/>
    <col min="4112" max="4112" width="9.140625" style="244" customWidth="1"/>
    <col min="4113" max="4118" width="8" style="244" customWidth="1"/>
    <col min="4119" max="4119" width="9.42578125" style="244" customWidth="1"/>
    <col min="4120" max="4120" width="8.28515625" style="244" customWidth="1"/>
    <col min="4121" max="4121" width="8" style="244" customWidth="1"/>
    <col min="4122" max="4122" width="8.5703125" style="244" customWidth="1"/>
    <col min="4123" max="4123" width="8" style="244" customWidth="1"/>
    <col min="4124" max="4124" width="9.140625" style="244" customWidth="1"/>
    <col min="4125" max="4130" width="8" style="244" customWidth="1"/>
    <col min="4131" max="4131" width="9.42578125" style="244" customWidth="1"/>
    <col min="4132" max="4132" width="8.28515625" style="244" customWidth="1"/>
    <col min="4133" max="4133" width="8" style="244" customWidth="1"/>
    <col min="4134" max="4134" width="8.5703125" style="244" customWidth="1"/>
    <col min="4135" max="4135" width="8" style="244" customWidth="1"/>
    <col min="4136" max="4136" width="9.140625" style="244" customWidth="1"/>
    <col min="4137" max="4142" width="8" style="244" customWidth="1"/>
    <col min="4143" max="4143" width="9.42578125" style="244" customWidth="1"/>
    <col min="4144" max="4144" width="8.28515625" style="244" customWidth="1"/>
    <col min="4145" max="4145" width="8" style="244" customWidth="1"/>
    <col min="4146" max="4146" width="8.5703125" style="244" customWidth="1"/>
    <col min="4147" max="4147" width="8" style="244" customWidth="1"/>
    <col min="4148" max="4148" width="9.140625" style="244" customWidth="1"/>
    <col min="4149" max="4154" width="8" style="244" customWidth="1"/>
    <col min="4155" max="4155" width="9.42578125" style="244" customWidth="1"/>
    <col min="4156" max="4156" width="8.28515625" style="244" customWidth="1"/>
    <col min="4157" max="4157" width="8" style="244" customWidth="1"/>
    <col min="4158" max="4158" width="8.5703125" style="244" customWidth="1"/>
    <col min="4159" max="4159" width="8" style="244" customWidth="1"/>
    <col min="4160" max="4160" width="9.140625" style="244" customWidth="1"/>
    <col min="4161" max="4166" width="8" style="244" customWidth="1"/>
    <col min="4167" max="4167" width="9.42578125" style="244" customWidth="1"/>
    <col min="4168" max="4168" width="8.28515625" style="244" customWidth="1"/>
    <col min="4169" max="4169" width="8" style="244" customWidth="1"/>
    <col min="4170" max="4170" width="8.5703125" style="244" customWidth="1"/>
    <col min="4171" max="4171" width="8" style="244" customWidth="1"/>
    <col min="4172" max="4172" width="9.140625" style="244" customWidth="1"/>
    <col min="4173" max="4175" width="8" style="244" customWidth="1"/>
    <col min="4176" max="4352" width="9.140625" style="244"/>
    <col min="4353" max="4353" width="38" style="244" customWidth="1"/>
    <col min="4354" max="4354" width="18.7109375" style="244" customWidth="1"/>
    <col min="4355" max="4355" width="8" style="244" customWidth="1"/>
    <col min="4356" max="4356" width="9.140625" style="244" customWidth="1"/>
    <col min="4357" max="4357" width="6.42578125" style="244" customWidth="1"/>
    <col min="4358" max="4362" width="8" style="244" customWidth="1"/>
    <col min="4363" max="4363" width="9.42578125" style="244" customWidth="1"/>
    <col min="4364" max="4364" width="8.28515625" style="244" customWidth="1"/>
    <col min="4365" max="4365" width="8" style="244" customWidth="1"/>
    <col min="4366" max="4366" width="8.5703125" style="244" customWidth="1"/>
    <col min="4367" max="4367" width="8" style="244" customWidth="1"/>
    <col min="4368" max="4368" width="9.140625" style="244" customWidth="1"/>
    <col min="4369" max="4374" width="8" style="244" customWidth="1"/>
    <col min="4375" max="4375" width="9.42578125" style="244" customWidth="1"/>
    <col min="4376" max="4376" width="8.28515625" style="244" customWidth="1"/>
    <col min="4377" max="4377" width="8" style="244" customWidth="1"/>
    <col min="4378" max="4378" width="8.5703125" style="244" customWidth="1"/>
    <col min="4379" max="4379" width="8" style="244" customWidth="1"/>
    <col min="4380" max="4380" width="9.140625" style="244" customWidth="1"/>
    <col min="4381" max="4386" width="8" style="244" customWidth="1"/>
    <col min="4387" max="4387" width="9.42578125" style="244" customWidth="1"/>
    <col min="4388" max="4388" width="8.28515625" style="244" customWidth="1"/>
    <col min="4389" max="4389" width="8" style="244" customWidth="1"/>
    <col min="4390" max="4390" width="8.5703125" style="244" customWidth="1"/>
    <col min="4391" max="4391" width="8" style="244" customWidth="1"/>
    <col min="4392" max="4392" width="9.140625" style="244" customWidth="1"/>
    <col min="4393" max="4398" width="8" style="244" customWidth="1"/>
    <col min="4399" max="4399" width="9.42578125" style="244" customWidth="1"/>
    <col min="4400" max="4400" width="8.28515625" style="244" customWidth="1"/>
    <col min="4401" max="4401" width="8" style="244" customWidth="1"/>
    <col min="4402" max="4402" width="8.5703125" style="244" customWidth="1"/>
    <col min="4403" max="4403" width="8" style="244" customWidth="1"/>
    <col min="4404" max="4404" width="9.140625" style="244" customWidth="1"/>
    <col min="4405" max="4410" width="8" style="244" customWidth="1"/>
    <col min="4411" max="4411" width="9.42578125" style="244" customWidth="1"/>
    <col min="4412" max="4412" width="8.28515625" style="244" customWidth="1"/>
    <col min="4413" max="4413" width="8" style="244" customWidth="1"/>
    <col min="4414" max="4414" width="8.5703125" style="244" customWidth="1"/>
    <col min="4415" max="4415" width="8" style="244" customWidth="1"/>
    <col min="4416" max="4416" width="9.140625" style="244" customWidth="1"/>
    <col min="4417" max="4422" width="8" style="244" customWidth="1"/>
    <col min="4423" max="4423" width="9.42578125" style="244" customWidth="1"/>
    <col min="4424" max="4424" width="8.28515625" style="244" customWidth="1"/>
    <col min="4425" max="4425" width="8" style="244" customWidth="1"/>
    <col min="4426" max="4426" width="8.5703125" style="244" customWidth="1"/>
    <col min="4427" max="4427" width="8" style="244" customWidth="1"/>
    <col min="4428" max="4428" width="9.140625" style="244" customWidth="1"/>
    <col min="4429" max="4431" width="8" style="244" customWidth="1"/>
    <col min="4432" max="4608" width="9.140625" style="244"/>
    <col min="4609" max="4609" width="38" style="244" customWidth="1"/>
    <col min="4610" max="4610" width="18.7109375" style="244" customWidth="1"/>
    <col min="4611" max="4611" width="8" style="244" customWidth="1"/>
    <col min="4612" max="4612" width="9.140625" style="244" customWidth="1"/>
    <col min="4613" max="4613" width="6.42578125" style="244" customWidth="1"/>
    <col min="4614" max="4618" width="8" style="244" customWidth="1"/>
    <col min="4619" max="4619" width="9.42578125" style="244" customWidth="1"/>
    <col min="4620" max="4620" width="8.28515625" style="244" customWidth="1"/>
    <col min="4621" max="4621" width="8" style="244" customWidth="1"/>
    <col min="4622" max="4622" width="8.5703125" style="244" customWidth="1"/>
    <col min="4623" max="4623" width="8" style="244" customWidth="1"/>
    <col min="4624" max="4624" width="9.140625" style="244" customWidth="1"/>
    <col min="4625" max="4630" width="8" style="244" customWidth="1"/>
    <col min="4631" max="4631" width="9.42578125" style="244" customWidth="1"/>
    <col min="4632" max="4632" width="8.28515625" style="244" customWidth="1"/>
    <col min="4633" max="4633" width="8" style="244" customWidth="1"/>
    <col min="4634" max="4634" width="8.5703125" style="244" customWidth="1"/>
    <col min="4635" max="4635" width="8" style="244" customWidth="1"/>
    <col min="4636" max="4636" width="9.140625" style="244" customWidth="1"/>
    <col min="4637" max="4642" width="8" style="244" customWidth="1"/>
    <col min="4643" max="4643" width="9.42578125" style="244" customWidth="1"/>
    <col min="4644" max="4644" width="8.28515625" style="244" customWidth="1"/>
    <col min="4645" max="4645" width="8" style="244" customWidth="1"/>
    <col min="4646" max="4646" width="8.5703125" style="244" customWidth="1"/>
    <col min="4647" max="4647" width="8" style="244" customWidth="1"/>
    <col min="4648" max="4648" width="9.140625" style="244" customWidth="1"/>
    <col min="4649" max="4654" width="8" style="244" customWidth="1"/>
    <col min="4655" max="4655" width="9.42578125" style="244" customWidth="1"/>
    <col min="4656" max="4656" width="8.28515625" style="244" customWidth="1"/>
    <col min="4657" max="4657" width="8" style="244" customWidth="1"/>
    <col min="4658" max="4658" width="8.5703125" style="244" customWidth="1"/>
    <col min="4659" max="4659" width="8" style="244" customWidth="1"/>
    <col min="4660" max="4660" width="9.140625" style="244" customWidth="1"/>
    <col min="4661" max="4666" width="8" style="244" customWidth="1"/>
    <col min="4667" max="4667" width="9.42578125" style="244" customWidth="1"/>
    <col min="4668" max="4668" width="8.28515625" style="244" customWidth="1"/>
    <col min="4669" max="4669" width="8" style="244" customWidth="1"/>
    <col min="4670" max="4670" width="8.5703125" style="244" customWidth="1"/>
    <col min="4671" max="4671" width="8" style="244" customWidth="1"/>
    <col min="4672" max="4672" width="9.140625" style="244" customWidth="1"/>
    <col min="4673" max="4678" width="8" style="244" customWidth="1"/>
    <col min="4679" max="4679" width="9.42578125" style="244" customWidth="1"/>
    <col min="4680" max="4680" width="8.28515625" style="244" customWidth="1"/>
    <col min="4681" max="4681" width="8" style="244" customWidth="1"/>
    <col min="4682" max="4682" width="8.5703125" style="244" customWidth="1"/>
    <col min="4683" max="4683" width="8" style="244" customWidth="1"/>
    <col min="4684" max="4684" width="9.140625" style="244" customWidth="1"/>
    <col min="4685" max="4687" width="8" style="244" customWidth="1"/>
    <col min="4688" max="4864" width="9.140625" style="244"/>
    <col min="4865" max="4865" width="38" style="244" customWidth="1"/>
    <col min="4866" max="4866" width="18.7109375" style="244" customWidth="1"/>
    <col min="4867" max="4867" width="8" style="244" customWidth="1"/>
    <col min="4868" max="4868" width="9.140625" style="244" customWidth="1"/>
    <col min="4869" max="4869" width="6.42578125" style="244" customWidth="1"/>
    <col min="4870" max="4874" width="8" style="244" customWidth="1"/>
    <col min="4875" max="4875" width="9.42578125" style="244" customWidth="1"/>
    <col min="4876" max="4876" width="8.28515625" style="244" customWidth="1"/>
    <col min="4877" max="4877" width="8" style="244" customWidth="1"/>
    <col min="4878" max="4878" width="8.5703125" style="244" customWidth="1"/>
    <col min="4879" max="4879" width="8" style="244" customWidth="1"/>
    <col min="4880" max="4880" width="9.140625" style="244" customWidth="1"/>
    <col min="4881" max="4886" width="8" style="244" customWidth="1"/>
    <col min="4887" max="4887" width="9.42578125" style="244" customWidth="1"/>
    <col min="4888" max="4888" width="8.28515625" style="244" customWidth="1"/>
    <col min="4889" max="4889" width="8" style="244" customWidth="1"/>
    <col min="4890" max="4890" width="8.5703125" style="244" customWidth="1"/>
    <col min="4891" max="4891" width="8" style="244" customWidth="1"/>
    <col min="4892" max="4892" width="9.140625" style="244" customWidth="1"/>
    <col min="4893" max="4898" width="8" style="244" customWidth="1"/>
    <col min="4899" max="4899" width="9.42578125" style="244" customWidth="1"/>
    <col min="4900" max="4900" width="8.28515625" style="244" customWidth="1"/>
    <col min="4901" max="4901" width="8" style="244" customWidth="1"/>
    <col min="4902" max="4902" width="8.5703125" style="244" customWidth="1"/>
    <col min="4903" max="4903" width="8" style="244" customWidth="1"/>
    <col min="4904" max="4904" width="9.140625" style="244" customWidth="1"/>
    <col min="4905" max="4910" width="8" style="244" customWidth="1"/>
    <col min="4911" max="4911" width="9.42578125" style="244" customWidth="1"/>
    <col min="4912" max="4912" width="8.28515625" style="244" customWidth="1"/>
    <col min="4913" max="4913" width="8" style="244" customWidth="1"/>
    <col min="4914" max="4914" width="8.5703125" style="244" customWidth="1"/>
    <col min="4915" max="4915" width="8" style="244" customWidth="1"/>
    <col min="4916" max="4916" width="9.140625" style="244" customWidth="1"/>
    <col min="4917" max="4922" width="8" style="244" customWidth="1"/>
    <col min="4923" max="4923" width="9.42578125" style="244" customWidth="1"/>
    <col min="4924" max="4924" width="8.28515625" style="244" customWidth="1"/>
    <col min="4925" max="4925" width="8" style="244" customWidth="1"/>
    <col min="4926" max="4926" width="8.5703125" style="244" customWidth="1"/>
    <col min="4927" max="4927" width="8" style="244" customWidth="1"/>
    <col min="4928" max="4928" width="9.140625" style="244" customWidth="1"/>
    <col min="4929" max="4934" width="8" style="244" customWidth="1"/>
    <col min="4935" max="4935" width="9.42578125" style="244" customWidth="1"/>
    <col min="4936" max="4936" width="8.28515625" style="244" customWidth="1"/>
    <col min="4937" max="4937" width="8" style="244" customWidth="1"/>
    <col min="4938" max="4938" width="8.5703125" style="244" customWidth="1"/>
    <col min="4939" max="4939" width="8" style="244" customWidth="1"/>
    <col min="4940" max="4940" width="9.140625" style="244" customWidth="1"/>
    <col min="4941" max="4943" width="8" style="244" customWidth="1"/>
    <col min="4944" max="5120" width="9.140625" style="244"/>
    <col min="5121" max="5121" width="38" style="244" customWidth="1"/>
    <col min="5122" max="5122" width="18.7109375" style="244" customWidth="1"/>
    <col min="5123" max="5123" width="8" style="244" customWidth="1"/>
    <col min="5124" max="5124" width="9.140625" style="244" customWidth="1"/>
    <col min="5125" max="5125" width="6.42578125" style="244" customWidth="1"/>
    <col min="5126" max="5130" width="8" style="244" customWidth="1"/>
    <col min="5131" max="5131" width="9.42578125" style="244" customWidth="1"/>
    <col min="5132" max="5132" width="8.28515625" style="244" customWidth="1"/>
    <col min="5133" max="5133" width="8" style="244" customWidth="1"/>
    <col min="5134" max="5134" width="8.5703125" style="244" customWidth="1"/>
    <col min="5135" max="5135" width="8" style="244" customWidth="1"/>
    <col min="5136" max="5136" width="9.140625" style="244" customWidth="1"/>
    <col min="5137" max="5142" width="8" style="244" customWidth="1"/>
    <col min="5143" max="5143" width="9.42578125" style="244" customWidth="1"/>
    <col min="5144" max="5144" width="8.28515625" style="244" customWidth="1"/>
    <col min="5145" max="5145" width="8" style="244" customWidth="1"/>
    <col min="5146" max="5146" width="8.5703125" style="244" customWidth="1"/>
    <col min="5147" max="5147" width="8" style="244" customWidth="1"/>
    <col min="5148" max="5148" width="9.140625" style="244" customWidth="1"/>
    <col min="5149" max="5154" width="8" style="244" customWidth="1"/>
    <col min="5155" max="5155" width="9.42578125" style="244" customWidth="1"/>
    <col min="5156" max="5156" width="8.28515625" style="244" customWidth="1"/>
    <col min="5157" max="5157" width="8" style="244" customWidth="1"/>
    <col min="5158" max="5158" width="8.5703125" style="244" customWidth="1"/>
    <col min="5159" max="5159" width="8" style="244" customWidth="1"/>
    <col min="5160" max="5160" width="9.140625" style="244" customWidth="1"/>
    <col min="5161" max="5166" width="8" style="244" customWidth="1"/>
    <col min="5167" max="5167" width="9.42578125" style="244" customWidth="1"/>
    <col min="5168" max="5168" width="8.28515625" style="244" customWidth="1"/>
    <col min="5169" max="5169" width="8" style="244" customWidth="1"/>
    <col min="5170" max="5170" width="8.5703125" style="244" customWidth="1"/>
    <col min="5171" max="5171" width="8" style="244" customWidth="1"/>
    <col min="5172" max="5172" width="9.140625" style="244" customWidth="1"/>
    <col min="5173" max="5178" width="8" style="244" customWidth="1"/>
    <col min="5179" max="5179" width="9.42578125" style="244" customWidth="1"/>
    <col min="5180" max="5180" width="8.28515625" style="244" customWidth="1"/>
    <col min="5181" max="5181" width="8" style="244" customWidth="1"/>
    <col min="5182" max="5182" width="8.5703125" style="244" customWidth="1"/>
    <col min="5183" max="5183" width="8" style="244" customWidth="1"/>
    <col min="5184" max="5184" width="9.140625" style="244" customWidth="1"/>
    <col min="5185" max="5190" width="8" style="244" customWidth="1"/>
    <col min="5191" max="5191" width="9.42578125" style="244" customWidth="1"/>
    <col min="5192" max="5192" width="8.28515625" style="244" customWidth="1"/>
    <col min="5193" max="5193" width="8" style="244" customWidth="1"/>
    <col min="5194" max="5194" width="8.5703125" style="244" customWidth="1"/>
    <col min="5195" max="5195" width="8" style="244" customWidth="1"/>
    <col min="5196" max="5196" width="9.140625" style="244" customWidth="1"/>
    <col min="5197" max="5199" width="8" style="244" customWidth="1"/>
    <col min="5200" max="5376" width="9.140625" style="244"/>
    <col min="5377" max="5377" width="38" style="244" customWidth="1"/>
    <col min="5378" max="5378" width="18.7109375" style="244" customWidth="1"/>
    <col min="5379" max="5379" width="8" style="244" customWidth="1"/>
    <col min="5380" max="5380" width="9.140625" style="244" customWidth="1"/>
    <col min="5381" max="5381" width="6.42578125" style="244" customWidth="1"/>
    <col min="5382" max="5386" width="8" style="244" customWidth="1"/>
    <col min="5387" max="5387" width="9.42578125" style="244" customWidth="1"/>
    <col min="5388" max="5388" width="8.28515625" style="244" customWidth="1"/>
    <col min="5389" max="5389" width="8" style="244" customWidth="1"/>
    <col min="5390" max="5390" width="8.5703125" style="244" customWidth="1"/>
    <col min="5391" max="5391" width="8" style="244" customWidth="1"/>
    <col min="5392" max="5392" width="9.140625" style="244" customWidth="1"/>
    <col min="5393" max="5398" width="8" style="244" customWidth="1"/>
    <col min="5399" max="5399" width="9.42578125" style="244" customWidth="1"/>
    <col min="5400" max="5400" width="8.28515625" style="244" customWidth="1"/>
    <col min="5401" max="5401" width="8" style="244" customWidth="1"/>
    <col min="5402" max="5402" width="8.5703125" style="244" customWidth="1"/>
    <col min="5403" max="5403" width="8" style="244" customWidth="1"/>
    <col min="5404" max="5404" width="9.140625" style="244" customWidth="1"/>
    <col min="5405" max="5410" width="8" style="244" customWidth="1"/>
    <col min="5411" max="5411" width="9.42578125" style="244" customWidth="1"/>
    <col min="5412" max="5412" width="8.28515625" style="244" customWidth="1"/>
    <col min="5413" max="5413" width="8" style="244" customWidth="1"/>
    <col min="5414" max="5414" width="8.5703125" style="244" customWidth="1"/>
    <col min="5415" max="5415" width="8" style="244" customWidth="1"/>
    <col min="5416" max="5416" width="9.140625" style="244" customWidth="1"/>
    <col min="5417" max="5422" width="8" style="244" customWidth="1"/>
    <col min="5423" max="5423" width="9.42578125" style="244" customWidth="1"/>
    <col min="5424" max="5424" width="8.28515625" style="244" customWidth="1"/>
    <col min="5425" max="5425" width="8" style="244" customWidth="1"/>
    <col min="5426" max="5426" width="8.5703125" style="244" customWidth="1"/>
    <col min="5427" max="5427" width="8" style="244" customWidth="1"/>
    <col min="5428" max="5428" width="9.140625" style="244" customWidth="1"/>
    <col min="5429" max="5434" width="8" style="244" customWidth="1"/>
    <col min="5435" max="5435" width="9.42578125" style="244" customWidth="1"/>
    <col min="5436" max="5436" width="8.28515625" style="244" customWidth="1"/>
    <col min="5437" max="5437" width="8" style="244" customWidth="1"/>
    <col min="5438" max="5438" width="8.5703125" style="244" customWidth="1"/>
    <col min="5439" max="5439" width="8" style="244" customWidth="1"/>
    <col min="5440" max="5440" width="9.140625" style="244" customWidth="1"/>
    <col min="5441" max="5446" width="8" style="244" customWidth="1"/>
    <col min="5447" max="5447" width="9.42578125" style="244" customWidth="1"/>
    <col min="5448" max="5448" width="8.28515625" style="244" customWidth="1"/>
    <col min="5449" max="5449" width="8" style="244" customWidth="1"/>
    <col min="5450" max="5450" width="8.5703125" style="244" customWidth="1"/>
    <col min="5451" max="5451" width="8" style="244" customWidth="1"/>
    <col min="5452" max="5452" width="9.140625" style="244" customWidth="1"/>
    <col min="5453" max="5455" width="8" style="244" customWidth="1"/>
    <col min="5456" max="5632" width="9.140625" style="244"/>
    <col min="5633" max="5633" width="38" style="244" customWidth="1"/>
    <col min="5634" max="5634" width="18.7109375" style="244" customWidth="1"/>
    <col min="5635" max="5635" width="8" style="244" customWidth="1"/>
    <col min="5636" max="5636" width="9.140625" style="244" customWidth="1"/>
    <col min="5637" max="5637" width="6.42578125" style="244" customWidth="1"/>
    <col min="5638" max="5642" width="8" style="244" customWidth="1"/>
    <col min="5643" max="5643" width="9.42578125" style="244" customWidth="1"/>
    <col min="5644" max="5644" width="8.28515625" style="244" customWidth="1"/>
    <col min="5645" max="5645" width="8" style="244" customWidth="1"/>
    <col min="5646" max="5646" width="8.5703125" style="244" customWidth="1"/>
    <col min="5647" max="5647" width="8" style="244" customWidth="1"/>
    <col min="5648" max="5648" width="9.140625" style="244" customWidth="1"/>
    <col min="5649" max="5654" width="8" style="244" customWidth="1"/>
    <col min="5655" max="5655" width="9.42578125" style="244" customWidth="1"/>
    <col min="5656" max="5656" width="8.28515625" style="244" customWidth="1"/>
    <col min="5657" max="5657" width="8" style="244" customWidth="1"/>
    <col min="5658" max="5658" width="8.5703125" style="244" customWidth="1"/>
    <col min="5659" max="5659" width="8" style="244" customWidth="1"/>
    <col min="5660" max="5660" width="9.140625" style="244" customWidth="1"/>
    <col min="5661" max="5666" width="8" style="244" customWidth="1"/>
    <col min="5667" max="5667" width="9.42578125" style="244" customWidth="1"/>
    <col min="5668" max="5668" width="8.28515625" style="244" customWidth="1"/>
    <col min="5669" max="5669" width="8" style="244" customWidth="1"/>
    <col min="5670" max="5670" width="8.5703125" style="244" customWidth="1"/>
    <col min="5671" max="5671" width="8" style="244" customWidth="1"/>
    <col min="5672" max="5672" width="9.140625" style="244" customWidth="1"/>
    <col min="5673" max="5678" width="8" style="244" customWidth="1"/>
    <col min="5679" max="5679" width="9.42578125" style="244" customWidth="1"/>
    <col min="5680" max="5680" width="8.28515625" style="244" customWidth="1"/>
    <col min="5681" max="5681" width="8" style="244" customWidth="1"/>
    <col min="5682" max="5682" width="8.5703125" style="244" customWidth="1"/>
    <col min="5683" max="5683" width="8" style="244" customWidth="1"/>
    <col min="5684" max="5684" width="9.140625" style="244" customWidth="1"/>
    <col min="5685" max="5690" width="8" style="244" customWidth="1"/>
    <col min="5691" max="5691" width="9.42578125" style="244" customWidth="1"/>
    <col min="5692" max="5692" width="8.28515625" style="244" customWidth="1"/>
    <col min="5693" max="5693" width="8" style="244" customWidth="1"/>
    <col min="5694" max="5694" width="8.5703125" style="244" customWidth="1"/>
    <col min="5695" max="5695" width="8" style="244" customWidth="1"/>
    <col min="5696" max="5696" width="9.140625" style="244" customWidth="1"/>
    <col min="5697" max="5702" width="8" style="244" customWidth="1"/>
    <col min="5703" max="5703" width="9.42578125" style="244" customWidth="1"/>
    <col min="5704" max="5704" width="8.28515625" style="244" customWidth="1"/>
    <col min="5705" max="5705" width="8" style="244" customWidth="1"/>
    <col min="5706" max="5706" width="8.5703125" style="244" customWidth="1"/>
    <col min="5707" max="5707" width="8" style="244" customWidth="1"/>
    <col min="5708" max="5708" width="9.140625" style="244" customWidth="1"/>
    <col min="5709" max="5711" width="8" style="244" customWidth="1"/>
    <col min="5712" max="5888" width="9.140625" style="244"/>
    <col min="5889" max="5889" width="38" style="244" customWidth="1"/>
    <col min="5890" max="5890" width="18.7109375" style="244" customWidth="1"/>
    <col min="5891" max="5891" width="8" style="244" customWidth="1"/>
    <col min="5892" max="5892" width="9.140625" style="244" customWidth="1"/>
    <col min="5893" max="5893" width="6.42578125" style="244" customWidth="1"/>
    <col min="5894" max="5898" width="8" style="244" customWidth="1"/>
    <col min="5899" max="5899" width="9.42578125" style="244" customWidth="1"/>
    <col min="5900" max="5900" width="8.28515625" style="244" customWidth="1"/>
    <col min="5901" max="5901" width="8" style="244" customWidth="1"/>
    <col min="5902" max="5902" width="8.5703125" style="244" customWidth="1"/>
    <col min="5903" max="5903" width="8" style="244" customWidth="1"/>
    <col min="5904" max="5904" width="9.140625" style="244" customWidth="1"/>
    <col min="5905" max="5910" width="8" style="244" customWidth="1"/>
    <col min="5911" max="5911" width="9.42578125" style="244" customWidth="1"/>
    <col min="5912" max="5912" width="8.28515625" style="244" customWidth="1"/>
    <col min="5913" max="5913" width="8" style="244" customWidth="1"/>
    <col min="5914" max="5914" width="8.5703125" style="244" customWidth="1"/>
    <col min="5915" max="5915" width="8" style="244" customWidth="1"/>
    <col min="5916" max="5916" width="9.140625" style="244" customWidth="1"/>
    <col min="5917" max="5922" width="8" style="244" customWidth="1"/>
    <col min="5923" max="5923" width="9.42578125" style="244" customWidth="1"/>
    <col min="5924" max="5924" width="8.28515625" style="244" customWidth="1"/>
    <col min="5925" max="5925" width="8" style="244" customWidth="1"/>
    <col min="5926" max="5926" width="8.5703125" style="244" customWidth="1"/>
    <col min="5927" max="5927" width="8" style="244" customWidth="1"/>
    <col min="5928" max="5928" width="9.140625" style="244" customWidth="1"/>
    <col min="5929" max="5934" width="8" style="244" customWidth="1"/>
    <col min="5935" max="5935" width="9.42578125" style="244" customWidth="1"/>
    <col min="5936" max="5936" width="8.28515625" style="244" customWidth="1"/>
    <col min="5937" max="5937" width="8" style="244" customWidth="1"/>
    <col min="5938" max="5938" width="8.5703125" style="244" customWidth="1"/>
    <col min="5939" max="5939" width="8" style="244" customWidth="1"/>
    <col min="5940" max="5940" width="9.140625" style="244" customWidth="1"/>
    <col min="5941" max="5946" width="8" style="244" customWidth="1"/>
    <col min="5947" max="5947" width="9.42578125" style="244" customWidth="1"/>
    <col min="5948" max="5948" width="8.28515625" style="244" customWidth="1"/>
    <col min="5949" max="5949" width="8" style="244" customWidth="1"/>
    <col min="5950" max="5950" width="8.5703125" style="244" customWidth="1"/>
    <col min="5951" max="5951" width="8" style="244" customWidth="1"/>
    <col min="5952" max="5952" width="9.140625" style="244" customWidth="1"/>
    <col min="5953" max="5958" width="8" style="244" customWidth="1"/>
    <col min="5959" max="5959" width="9.42578125" style="244" customWidth="1"/>
    <col min="5960" max="5960" width="8.28515625" style="244" customWidth="1"/>
    <col min="5961" max="5961" width="8" style="244" customWidth="1"/>
    <col min="5962" max="5962" width="8.5703125" style="244" customWidth="1"/>
    <col min="5963" max="5963" width="8" style="244" customWidth="1"/>
    <col min="5964" max="5964" width="9.140625" style="244" customWidth="1"/>
    <col min="5965" max="5967" width="8" style="244" customWidth="1"/>
    <col min="5968" max="6144" width="9.140625" style="244"/>
    <col min="6145" max="6145" width="38" style="244" customWidth="1"/>
    <col min="6146" max="6146" width="18.7109375" style="244" customWidth="1"/>
    <col min="6147" max="6147" width="8" style="244" customWidth="1"/>
    <col min="6148" max="6148" width="9.140625" style="244" customWidth="1"/>
    <col min="6149" max="6149" width="6.42578125" style="244" customWidth="1"/>
    <col min="6150" max="6154" width="8" style="244" customWidth="1"/>
    <col min="6155" max="6155" width="9.42578125" style="244" customWidth="1"/>
    <col min="6156" max="6156" width="8.28515625" style="244" customWidth="1"/>
    <col min="6157" max="6157" width="8" style="244" customWidth="1"/>
    <col min="6158" max="6158" width="8.5703125" style="244" customWidth="1"/>
    <col min="6159" max="6159" width="8" style="244" customWidth="1"/>
    <col min="6160" max="6160" width="9.140625" style="244" customWidth="1"/>
    <col min="6161" max="6166" width="8" style="244" customWidth="1"/>
    <col min="6167" max="6167" width="9.42578125" style="244" customWidth="1"/>
    <col min="6168" max="6168" width="8.28515625" style="244" customWidth="1"/>
    <col min="6169" max="6169" width="8" style="244" customWidth="1"/>
    <col min="6170" max="6170" width="8.5703125" style="244" customWidth="1"/>
    <col min="6171" max="6171" width="8" style="244" customWidth="1"/>
    <col min="6172" max="6172" width="9.140625" style="244" customWidth="1"/>
    <col min="6173" max="6178" width="8" style="244" customWidth="1"/>
    <col min="6179" max="6179" width="9.42578125" style="244" customWidth="1"/>
    <col min="6180" max="6180" width="8.28515625" style="244" customWidth="1"/>
    <col min="6181" max="6181" width="8" style="244" customWidth="1"/>
    <col min="6182" max="6182" width="8.5703125" style="244" customWidth="1"/>
    <col min="6183" max="6183" width="8" style="244" customWidth="1"/>
    <col min="6184" max="6184" width="9.140625" style="244" customWidth="1"/>
    <col min="6185" max="6190" width="8" style="244" customWidth="1"/>
    <col min="6191" max="6191" width="9.42578125" style="244" customWidth="1"/>
    <col min="6192" max="6192" width="8.28515625" style="244" customWidth="1"/>
    <col min="6193" max="6193" width="8" style="244" customWidth="1"/>
    <col min="6194" max="6194" width="8.5703125" style="244" customWidth="1"/>
    <col min="6195" max="6195" width="8" style="244" customWidth="1"/>
    <col min="6196" max="6196" width="9.140625" style="244" customWidth="1"/>
    <col min="6197" max="6202" width="8" style="244" customWidth="1"/>
    <col min="6203" max="6203" width="9.42578125" style="244" customWidth="1"/>
    <col min="6204" max="6204" width="8.28515625" style="244" customWidth="1"/>
    <col min="6205" max="6205" width="8" style="244" customWidth="1"/>
    <col min="6206" max="6206" width="8.5703125" style="244" customWidth="1"/>
    <col min="6207" max="6207" width="8" style="244" customWidth="1"/>
    <col min="6208" max="6208" width="9.140625" style="244" customWidth="1"/>
    <col min="6209" max="6214" width="8" style="244" customWidth="1"/>
    <col min="6215" max="6215" width="9.42578125" style="244" customWidth="1"/>
    <col min="6216" max="6216" width="8.28515625" style="244" customWidth="1"/>
    <col min="6217" max="6217" width="8" style="244" customWidth="1"/>
    <col min="6218" max="6218" width="8.5703125" style="244" customWidth="1"/>
    <col min="6219" max="6219" width="8" style="244" customWidth="1"/>
    <col min="6220" max="6220" width="9.140625" style="244" customWidth="1"/>
    <col min="6221" max="6223" width="8" style="244" customWidth="1"/>
    <col min="6224" max="6400" width="9.140625" style="244"/>
    <col min="6401" max="6401" width="38" style="244" customWidth="1"/>
    <col min="6402" max="6402" width="18.7109375" style="244" customWidth="1"/>
    <col min="6403" max="6403" width="8" style="244" customWidth="1"/>
    <col min="6404" max="6404" width="9.140625" style="244" customWidth="1"/>
    <col min="6405" max="6405" width="6.42578125" style="244" customWidth="1"/>
    <col min="6406" max="6410" width="8" style="244" customWidth="1"/>
    <col min="6411" max="6411" width="9.42578125" style="244" customWidth="1"/>
    <col min="6412" max="6412" width="8.28515625" style="244" customWidth="1"/>
    <col min="6413" max="6413" width="8" style="244" customWidth="1"/>
    <col min="6414" max="6414" width="8.5703125" style="244" customWidth="1"/>
    <col min="6415" max="6415" width="8" style="244" customWidth="1"/>
    <col min="6416" max="6416" width="9.140625" style="244" customWidth="1"/>
    <col min="6417" max="6422" width="8" style="244" customWidth="1"/>
    <col min="6423" max="6423" width="9.42578125" style="244" customWidth="1"/>
    <col min="6424" max="6424" width="8.28515625" style="244" customWidth="1"/>
    <col min="6425" max="6425" width="8" style="244" customWidth="1"/>
    <col min="6426" max="6426" width="8.5703125" style="244" customWidth="1"/>
    <col min="6427" max="6427" width="8" style="244" customWidth="1"/>
    <col min="6428" max="6428" width="9.140625" style="244" customWidth="1"/>
    <col min="6429" max="6434" width="8" style="244" customWidth="1"/>
    <col min="6435" max="6435" width="9.42578125" style="244" customWidth="1"/>
    <col min="6436" max="6436" width="8.28515625" style="244" customWidth="1"/>
    <col min="6437" max="6437" width="8" style="244" customWidth="1"/>
    <col min="6438" max="6438" width="8.5703125" style="244" customWidth="1"/>
    <col min="6439" max="6439" width="8" style="244" customWidth="1"/>
    <col min="6440" max="6440" width="9.140625" style="244" customWidth="1"/>
    <col min="6441" max="6446" width="8" style="244" customWidth="1"/>
    <col min="6447" max="6447" width="9.42578125" style="244" customWidth="1"/>
    <col min="6448" max="6448" width="8.28515625" style="244" customWidth="1"/>
    <col min="6449" max="6449" width="8" style="244" customWidth="1"/>
    <col min="6450" max="6450" width="8.5703125" style="244" customWidth="1"/>
    <col min="6451" max="6451" width="8" style="244" customWidth="1"/>
    <col min="6452" max="6452" width="9.140625" style="244" customWidth="1"/>
    <col min="6453" max="6458" width="8" style="244" customWidth="1"/>
    <col min="6459" max="6459" width="9.42578125" style="244" customWidth="1"/>
    <col min="6460" max="6460" width="8.28515625" style="244" customWidth="1"/>
    <col min="6461" max="6461" width="8" style="244" customWidth="1"/>
    <col min="6462" max="6462" width="8.5703125" style="244" customWidth="1"/>
    <col min="6463" max="6463" width="8" style="244" customWidth="1"/>
    <col min="6464" max="6464" width="9.140625" style="244" customWidth="1"/>
    <col min="6465" max="6470" width="8" style="244" customWidth="1"/>
    <col min="6471" max="6471" width="9.42578125" style="244" customWidth="1"/>
    <col min="6472" max="6472" width="8.28515625" style="244" customWidth="1"/>
    <col min="6473" max="6473" width="8" style="244" customWidth="1"/>
    <col min="6474" max="6474" width="8.5703125" style="244" customWidth="1"/>
    <col min="6475" max="6475" width="8" style="244" customWidth="1"/>
    <col min="6476" max="6476" width="9.140625" style="244" customWidth="1"/>
    <col min="6477" max="6479" width="8" style="244" customWidth="1"/>
    <col min="6480" max="6656" width="9.140625" style="244"/>
    <col min="6657" max="6657" width="38" style="244" customWidth="1"/>
    <col min="6658" max="6658" width="18.7109375" style="244" customWidth="1"/>
    <col min="6659" max="6659" width="8" style="244" customWidth="1"/>
    <col min="6660" max="6660" width="9.140625" style="244" customWidth="1"/>
    <col min="6661" max="6661" width="6.42578125" style="244" customWidth="1"/>
    <col min="6662" max="6666" width="8" style="244" customWidth="1"/>
    <col min="6667" max="6667" width="9.42578125" style="244" customWidth="1"/>
    <col min="6668" max="6668" width="8.28515625" style="244" customWidth="1"/>
    <col min="6669" max="6669" width="8" style="244" customWidth="1"/>
    <col min="6670" max="6670" width="8.5703125" style="244" customWidth="1"/>
    <col min="6671" max="6671" width="8" style="244" customWidth="1"/>
    <col min="6672" max="6672" width="9.140625" style="244" customWidth="1"/>
    <col min="6673" max="6678" width="8" style="244" customWidth="1"/>
    <col min="6679" max="6679" width="9.42578125" style="244" customWidth="1"/>
    <col min="6680" max="6680" width="8.28515625" style="244" customWidth="1"/>
    <col min="6681" max="6681" width="8" style="244" customWidth="1"/>
    <col min="6682" max="6682" width="8.5703125" style="244" customWidth="1"/>
    <col min="6683" max="6683" width="8" style="244" customWidth="1"/>
    <col min="6684" max="6684" width="9.140625" style="244" customWidth="1"/>
    <col min="6685" max="6690" width="8" style="244" customWidth="1"/>
    <col min="6691" max="6691" width="9.42578125" style="244" customWidth="1"/>
    <col min="6692" max="6692" width="8.28515625" style="244" customWidth="1"/>
    <col min="6693" max="6693" width="8" style="244" customWidth="1"/>
    <col min="6694" max="6694" width="8.5703125" style="244" customWidth="1"/>
    <col min="6695" max="6695" width="8" style="244" customWidth="1"/>
    <col min="6696" max="6696" width="9.140625" style="244" customWidth="1"/>
    <col min="6697" max="6702" width="8" style="244" customWidth="1"/>
    <col min="6703" max="6703" width="9.42578125" style="244" customWidth="1"/>
    <col min="6704" max="6704" width="8.28515625" style="244" customWidth="1"/>
    <col min="6705" max="6705" width="8" style="244" customWidth="1"/>
    <col min="6706" max="6706" width="8.5703125" style="244" customWidth="1"/>
    <col min="6707" max="6707" width="8" style="244" customWidth="1"/>
    <col min="6708" max="6708" width="9.140625" style="244" customWidth="1"/>
    <col min="6709" max="6714" width="8" style="244" customWidth="1"/>
    <col min="6715" max="6715" width="9.42578125" style="244" customWidth="1"/>
    <col min="6716" max="6716" width="8.28515625" style="244" customWidth="1"/>
    <col min="6717" max="6717" width="8" style="244" customWidth="1"/>
    <col min="6718" max="6718" width="8.5703125" style="244" customWidth="1"/>
    <col min="6719" max="6719" width="8" style="244" customWidth="1"/>
    <col min="6720" max="6720" width="9.140625" style="244" customWidth="1"/>
    <col min="6721" max="6726" width="8" style="244" customWidth="1"/>
    <col min="6727" max="6727" width="9.42578125" style="244" customWidth="1"/>
    <col min="6728" max="6728" width="8.28515625" style="244" customWidth="1"/>
    <col min="6729" max="6729" width="8" style="244" customWidth="1"/>
    <col min="6730" max="6730" width="8.5703125" style="244" customWidth="1"/>
    <col min="6731" max="6731" width="8" style="244" customWidth="1"/>
    <col min="6732" max="6732" width="9.140625" style="244" customWidth="1"/>
    <col min="6733" max="6735" width="8" style="244" customWidth="1"/>
    <col min="6736" max="6912" width="9.140625" style="244"/>
    <col min="6913" max="6913" width="38" style="244" customWidth="1"/>
    <col min="6914" max="6914" width="18.7109375" style="244" customWidth="1"/>
    <col min="6915" max="6915" width="8" style="244" customWidth="1"/>
    <col min="6916" max="6916" width="9.140625" style="244" customWidth="1"/>
    <col min="6917" max="6917" width="6.42578125" style="244" customWidth="1"/>
    <col min="6918" max="6922" width="8" style="244" customWidth="1"/>
    <col min="6923" max="6923" width="9.42578125" style="244" customWidth="1"/>
    <col min="6924" max="6924" width="8.28515625" style="244" customWidth="1"/>
    <col min="6925" max="6925" width="8" style="244" customWidth="1"/>
    <col min="6926" max="6926" width="8.5703125" style="244" customWidth="1"/>
    <col min="6927" max="6927" width="8" style="244" customWidth="1"/>
    <col min="6928" max="6928" width="9.140625" style="244" customWidth="1"/>
    <col min="6929" max="6934" width="8" style="244" customWidth="1"/>
    <col min="6935" max="6935" width="9.42578125" style="244" customWidth="1"/>
    <col min="6936" max="6936" width="8.28515625" style="244" customWidth="1"/>
    <col min="6937" max="6937" width="8" style="244" customWidth="1"/>
    <col min="6938" max="6938" width="8.5703125" style="244" customWidth="1"/>
    <col min="6939" max="6939" width="8" style="244" customWidth="1"/>
    <col min="6940" max="6940" width="9.140625" style="244" customWidth="1"/>
    <col min="6941" max="6946" width="8" style="244" customWidth="1"/>
    <col min="6947" max="6947" width="9.42578125" style="244" customWidth="1"/>
    <col min="6948" max="6948" width="8.28515625" style="244" customWidth="1"/>
    <col min="6949" max="6949" width="8" style="244" customWidth="1"/>
    <col min="6950" max="6950" width="8.5703125" style="244" customWidth="1"/>
    <col min="6951" max="6951" width="8" style="244" customWidth="1"/>
    <col min="6952" max="6952" width="9.140625" style="244" customWidth="1"/>
    <col min="6953" max="6958" width="8" style="244" customWidth="1"/>
    <col min="6959" max="6959" width="9.42578125" style="244" customWidth="1"/>
    <col min="6960" max="6960" width="8.28515625" style="244" customWidth="1"/>
    <col min="6961" max="6961" width="8" style="244" customWidth="1"/>
    <col min="6962" max="6962" width="8.5703125" style="244" customWidth="1"/>
    <col min="6963" max="6963" width="8" style="244" customWidth="1"/>
    <col min="6964" max="6964" width="9.140625" style="244" customWidth="1"/>
    <col min="6965" max="6970" width="8" style="244" customWidth="1"/>
    <col min="6971" max="6971" width="9.42578125" style="244" customWidth="1"/>
    <col min="6972" max="6972" width="8.28515625" style="244" customWidth="1"/>
    <col min="6973" max="6973" width="8" style="244" customWidth="1"/>
    <col min="6974" max="6974" width="8.5703125" style="244" customWidth="1"/>
    <col min="6975" max="6975" width="8" style="244" customWidth="1"/>
    <col min="6976" max="6976" width="9.140625" style="244" customWidth="1"/>
    <col min="6977" max="6982" width="8" style="244" customWidth="1"/>
    <col min="6983" max="6983" width="9.42578125" style="244" customWidth="1"/>
    <col min="6984" max="6984" width="8.28515625" style="244" customWidth="1"/>
    <col min="6985" max="6985" width="8" style="244" customWidth="1"/>
    <col min="6986" max="6986" width="8.5703125" style="244" customWidth="1"/>
    <col min="6987" max="6987" width="8" style="244" customWidth="1"/>
    <col min="6988" max="6988" width="9.140625" style="244" customWidth="1"/>
    <col min="6989" max="6991" width="8" style="244" customWidth="1"/>
    <col min="6992" max="7168" width="9.140625" style="244"/>
    <col min="7169" max="7169" width="38" style="244" customWidth="1"/>
    <col min="7170" max="7170" width="18.7109375" style="244" customWidth="1"/>
    <col min="7171" max="7171" width="8" style="244" customWidth="1"/>
    <col min="7172" max="7172" width="9.140625" style="244" customWidth="1"/>
    <col min="7173" max="7173" width="6.42578125" style="244" customWidth="1"/>
    <col min="7174" max="7178" width="8" style="244" customWidth="1"/>
    <col min="7179" max="7179" width="9.42578125" style="244" customWidth="1"/>
    <col min="7180" max="7180" width="8.28515625" style="244" customWidth="1"/>
    <col min="7181" max="7181" width="8" style="244" customWidth="1"/>
    <col min="7182" max="7182" width="8.5703125" style="244" customWidth="1"/>
    <col min="7183" max="7183" width="8" style="244" customWidth="1"/>
    <col min="7184" max="7184" width="9.140625" style="244" customWidth="1"/>
    <col min="7185" max="7190" width="8" style="244" customWidth="1"/>
    <col min="7191" max="7191" width="9.42578125" style="244" customWidth="1"/>
    <col min="7192" max="7192" width="8.28515625" style="244" customWidth="1"/>
    <col min="7193" max="7193" width="8" style="244" customWidth="1"/>
    <col min="7194" max="7194" width="8.5703125" style="244" customWidth="1"/>
    <col min="7195" max="7195" width="8" style="244" customWidth="1"/>
    <col min="7196" max="7196" width="9.140625" style="244" customWidth="1"/>
    <col min="7197" max="7202" width="8" style="244" customWidth="1"/>
    <col min="7203" max="7203" width="9.42578125" style="244" customWidth="1"/>
    <col min="7204" max="7204" width="8.28515625" style="244" customWidth="1"/>
    <col min="7205" max="7205" width="8" style="244" customWidth="1"/>
    <col min="7206" max="7206" width="8.5703125" style="244" customWidth="1"/>
    <col min="7207" max="7207" width="8" style="244" customWidth="1"/>
    <col min="7208" max="7208" width="9.140625" style="244" customWidth="1"/>
    <col min="7209" max="7214" width="8" style="244" customWidth="1"/>
    <col min="7215" max="7215" width="9.42578125" style="244" customWidth="1"/>
    <col min="7216" max="7216" width="8.28515625" style="244" customWidth="1"/>
    <col min="7217" max="7217" width="8" style="244" customWidth="1"/>
    <col min="7218" max="7218" width="8.5703125" style="244" customWidth="1"/>
    <col min="7219" max="7219" width="8" style="244" customWidth="1"/>
    <col min="7220" max="7220" width="9.140625" style="244" customWidth="1"/>
    <col min="7221" max="7226" width="8" style="244" customWidth="1"/>
    <col min="7227" max="7227" width="9.42578125" style="244" customWidth="1"/>
    <col min="7228" max="7228" width="8.28515625" style="244" customWidth="1"/>
    <col min="7229" max="7229" width="8" style="244" customWidth="1"/>
    <col min="7230" max="7230" width="8.5703125" style="244" customWidth="1"/>
    <col min="7231" max="7231" width="8" style="244" customWidth="1"/>
    <col min="7232" max="7232" width="9.140625" style="244" customWidth="1"/>
    <col min="7233" max="7238" width="8" style="244" customWidth="1"/>
    <col min="7239" max="7239" width="9.42578125" style="244" customWidth="1"/>
    <col min="7240" max="7240" width="8.28515625" style="244" customWidth="1"/>
    <col min="7241" max="7241" width="8" style="244" customWidth="1"/>
    <col min="7242" max="7242" width="8.5703125" style="244" customWidth="1"/>
    <col min="7243" max="7243" width="8" style="244" customWidth="1"/>
    <col min="7244" max="7244" width="9.140625" style="244" customWidth="1"/>
    <col min="7245" max="7247" width="8" style="244" customWidth="1"/>
    <col min="7248" max="7424" width="9.140625" style="244"/>
    <col min="7425" max="7425" width="38" style="244" customWidth="1"/>
    <col min="7426" max="7426" width="18.7109375" style="244" customWidth="1"/>
    <col min="7427" max="7427" width="8" style="244" customWidth="1"/>
    <col min="7428" max="7428" width="9.140625" style="244" customWidth="1"/>
    <col min="7429" max="7429" width="6.42578125" style="244" customWidth="1"/>
    <col min="7430" max="7434" width="8" style="244" customWidth="1"/>
    <col min="7435" max="7435" width="9.42578125" style="244" customWidth="1"/>
    <col min="7436" max="7436" width="8.28515625" style="244" customWidth="1"/>
    <col min="7437" max="7437" width="8" style="244" customWidth="1"/>
    <col min="7438" max="7438" width="8.5703125" style="244" customWidth="1"/>
    <col min="7439" max="7439" width="8" style="244" customWidth="1"/>
    <col min="7440" max="7440" width="9.140625" style="244" customWidth="1"/>
    <col min="7441" max="7446" width="8" style="244" customWidth="1"/>
    <col min="7447" max="7447" width="9.42578125" style="244" customWidth="1"/>
    <col min="7448" max="7448" width="8.28515625" style="244" customWidth="1"/>
    <col min="7449" max="7449" width="8" style="244" customWidth="1"/>
    <col min="7450" max="7450" width="8.5703125" style="244" customWidth="1"/>
    <col min="7451" max="7451" width="8" style="244" customWidth="1"/>
    <col min="7452" max="7452" width="9.140625" style="244" customWidth="1"/>
    <col min="7453" max="7458" width="8" style="244" customWidth="1"/>
    <col min="7459" max="7459" width="9.42578125" style="244" customWidth="1"/>
    <col min="7460" max="7460" width="8.28515625" style="244" customWidth="1"/>
    <col min="7461" max="7461" width="8" style="244" customWidth="1"/>
    <col min="7462" max="7462" width="8.5703125" style="244" customWidth="1"/>
    <col min="7463" max="7463" width="8" style="244" customWidth="1"/>
    <col min="7464" max="7464" width="9.140625" style="244" customWidth="1"/>
    <col min="7465" max="7470" width="8" style="244" customWidth="1"/>
    <col min="7471" max="7471" width="9.42578125" style="244" customWidth="1"/>
    <col min="7472" max="7472" width="8.28515625" style="244" customWidth="1"/>
    <col min="7473" max="7473" width="8" style="244" customWidth="1"/>
    <col min="7474" max="7474" width="8.5703125" style="244" customWidth="1"/>
    <col min="7475" max="7475" width="8" style="244" customWidth="1"/>
    <col min="7476" max="7476" width="9.140625" style="244" customWidth="1"/>
    <col min="7477" max="7482" width="8" style="244" customWidth="1"/>
    <col min="7483" max="7483" width="9.42578125" style="244" customWidth="1"/>
    <col min="7484" max="7484" width="8.28515625" style="244" customWidth="1"/>
    <col min="7485" max="7485" width="8" style="244" customWidth="1"/>
    <col min="7486" max="7486" width="8.5703125" style="244" customWidth="1"/>
    <col min="7487" max="7487" width="8" style="244" customWidth="1"/>
    <col min="7488" max="7488" width="9.140625" style="244" customWidth="1"/>
    <col min="7489" max="7494" width="8" style="244" customWidth="1"/>
    <col min="7495" max="7495" width="9.42578125" style="244" customWidth="1"/>
    <col min="7496" max="7496" width="8.28515625" style="244" customWidth="1"/>
    <col min="7497" max="7497" width="8" style="244" customWidth="1"/>
    <col min="7498" max="7498" width="8.5703125" style="244" customWidth="1"/>
    <col min="7499" max="7499" width="8" style="244" customWidth="1"/>
    <col min="7500" max="7500" width="9.140625" style="244" customWidth="1"/>
    <col min="7501" max="7503" width="8" style="244" customWidth="1"/>
    <col min="7504" max="7680" width="9.140625" style="244"/>
    <col min="7681" max="7681" width="38" style="244" customWidth="1"/>
    <col min="7682" max="7682" width="18.7109375" style="244" customWidth="1"/>
    <col min="7683" max="7683" width="8" style="244" customWidth="1"/>
    <col min="7684" max="7684" width="9.140625" style="244" customWidth="1"/>
    <col min="7685" max="7685" width="6.42578125" style="244" customWidth="1"/>
    <col min="7686" max="7690" width="8" style="244" customWidth="1"/>
    <col min="7691" max="7691" width="9.42578125" style="244" customWidth="1"/>
    <col min="7692" max="7692" width="8.28515625" style="244" customWidth="1"/>
    <col min="7693" max="7693" width="8" style="244" customWidth="1"/>
    <col min="7694" max="7694" width="8.5703125" style="244" customWidth="1"/>
    <col min="7695" max="7695" width="8" style="244" customWidth="1"/>
    <col min="7696" max="7696" width="9.140625" style="244" customWidth="1"/>
    <col min="7697" max="7702" width="8" style="244" customWidth="1"/>
    <col min="7703" max="7703" width="9.42578125" style="244" customWidth="1"/>
    <col min="7704" max="7704" width="8.28515625" style="244" customWidth="1"/>
    <col min="7705" max="7705" width="8" style="244" customWidth="1"/>
    <col min="7706" max="7706" width="8.5703125" style="244" customWidth="1"/>
    <col min="7707" max="7707" width="8" style="244" customWidth="1"/>
    <col min="7708" max="7708" width="9.140625" style="244" customWidth="1"/>
    <col min="7709" max="7714" width="8" style="244" customWidth="1"/>
    <col min="7715" max="7715" width="9.42578125" style="244" customWidth="1"/>
    <col min="7716" max="7716" width="8.28515625" style="244" customWidth="1"/>
    <col min="7717" max="7717" width="8" style="244" customWidth="1"/>
    <col min="7718" max="7718" width="8.5703125" style="244" customWidth="1"/>
    <col min="7719" max="7719" width="8" style="244" customWidth="1"/>
    <col min="7720" max="7720" width="9.140625" style="244" customWidth="1"/>
    <col min="7721" max="7726" width="8" style="244" customWidth="1"/>
    <col min="7727" max="7727" width="9.42578125" style="244" customWidth="1"/>
    <col min="7728" max="7728" width="8.28515625" style="244" customWidth="1"/>
    <col min="7729" max="7729" width="8" style="244" customWidth="1"/>
    <col min="7730" max="7730" width="8.5703125" style="244" customWidth="1"/>
    <col min="7731" max="7731" width="8" style="244" customWidth="1"/>
    <col min="7732" max="7732" width="9.140625" style="244" customWidth="1"/>
    <col min="7733" max="7738" width="8" style="244" customWidth="1"/>
    <col min="7739" max="7739" width="9.42578125" style="244" customWidth="1"/>
    <col min="7740" max="7740" width="8.28515625" style="244" customWidth="1"/>
    <col min="7741" max="7741" width="8" style="244" customWidth="1"/>
    <col min="7742" max="7742" width="8.5703125" style="244" customWidth="1"/>
    <col min="7743" max="7743" width="8" style="244" customWidth="1"/>
    <col min="7744" max="7744" width="9.140625" style="244" customWidth="1"/>
    <col min="7745" max="7750" width="8" style="244" customWidth="1"/>
    <col min="7751" max="7751" width="9.42578125" style="244" customWidth="1"/>
    <col min="7752" max="7752" width="8.28515625" style="244" customWidth="1"/>
    <col min="7753" max="7753" width="8" style="244" customWidth="1"/>
    <col min="7754" max="7754" width="8.5703125" style="244" customWidth="1"/>
    <col min="7755" max="7755" width="8" style="244" customWidth="1"/>
    <col min="7756" max="7756" width="9.140625" style="244" customWidth="1"/>
    <col min="7757" max="7759" width="8" style="244" customWidth="1"/>
    <col min="7760" max="7936" width="9.140625" style="244"/>
    <col min="7937" max="7937" width="38" style="244" customWidth="1"/>
    <col min="7938" max="7938" width="18.7109375" style="244" customWidth="1"/>
    <col min="7939" max="7939" width="8" style="244" customWidth="1"/>
    <col min="7940" max="7940" width="9.140625" style="244" customWidth="1"/>
    <col min="7941" max="7941" width="6.42578125" style="244" customWidth="1"/>
    <col min="7942" max="7946" width="8" style="244" customWidth="1"/>
    <col min="7947" max="7947" width="9.42578125" style="244" customWidth="1"/>
    <col min="7948" max="7948" width="8.28515625" style="244" customWidth="1"/>
    <col min="7949" max="7949" width="8" style="244" customWidth="1"/>
    <col min="7950" max="7950" width="8.5703125" style="244" customWidth="1"/>
    <col min="7951" max="7951" width="8" style="244" customWidth="1"/>
    <col min="7952" max="7952" width="9.140625" style="244" customWidth="1"/>
    <col min="7953" max="7958" width="8" style="244" customWidth="1"/>
    <col min="7959" max="7959" width="9.42578125" style="244" customWidth="1"/>
    <col min="7960" max="7960" width="8.28515625" style="244" customWidth="1"/>
    <col min="7961" max="7961" width="8" style="244" customWidth="1"/>
    <col min="7962" max="7962" width="8.5703125" style="244" customWidth="1"/>
    <col min="7963" max="7963" width="8" style="244" customWidth="1"/>
    <col min="7964" max="7964" width="9.140625" style="244" customWidth="1"/>
    <col min="7965" max="7970" width="8" style="244" customWidth="1"/>
    <col min="7971" max="7971" width="9.42578125" style="244" customWidth="1"/>
    <col min="7972" max="7972" width="8.28515625" style="244" customWidth="1"/>
    <col min="7973" max="7973" width="8" style="244" customWidth="1"/>
    <col min="7974" max="7974" width="8.5703125" style="244" customWidth="1"/>
    <col min="7975" max="7975" width="8" style="244" customWidth="1"/>
    <col min="7976" max="7976" width="9.140625" style="244" customWidth="1"/>
    <col min="7977" max="7982" width="8" style="244" customWidth="1"/>
    <col min="7983" max="7983" width="9.42578125" style="244" customWidth="1"/>
    <col min="7984" max="7984" width="8.28515625" style="244" customWidth="1"/>
    <col min="7985" max="7985" width="8" style="244" customWidth="1"/>
    <col min="7986" max="7986" width="8.5703125" style="244" customWidth="1"/>
    <col min="7987" max="7987" width="8" style="244" customWidth="1"/>
    <col min="7988" max="7988" width="9.140625" style="244" customWidth="1"/>
    <col min="7989" max="7994" width="8" style="244" customWidth="1"/>
    <col min="7995" max="7995" width="9.42578125" style="244" customWidth="1"/>
    <col min="7996" max="7996" width="8.28515625" style="244" customWidth="1"/>
    <col min="7997" max="7997" width="8" style="244" customWidth="1"/>
    <col min="7998" max="7998" width="8.5703125" style="244" customWidth="1"/>
    <col min="7999" max="7999" width="8" style="244" customWidth="1"/>
    <col min="8000" max="8000" width="9.140625" style="244" customWidth="1"/>
    <col min="8001" max="8006" width="8" style="244" customWidth="1"/>
    <col min="8007" max="8007" width="9.42578125" style="244" customWidth="1"/>
    <col min="8008" max="8008" width="8.28515625" style="244" customWidth="1"/>
    <col min="8009" max="8009" width="8" style="244" customWidth="1"/>
    <col min="8010" max="8010" width="8.5703125" style="244" customWidth="1"/>
    <col min="8011" max="8011" width="8" style="244" customWidth="1"/>
    <col min="8012" max="8012" width="9.140625" style="244" customWidth="1"/>
    <col min="8013" max="8015" width="8" style="244" customWidth="1"/>
    <col min="8016" max="8192" width="9.140625" style="244"/>
    <col min="8193" max="8193" width="38" style="244" customWidth="1"/>
    <col min="8194" max="8194" width="18.7109375" style="244" customWidth="1"/>
    <col min="8195" max="8195" width="8" style="244" customWidth="1"/>
    <col min="8196" max="8196" width="9.140625" style="244" customWidth="1"/>
    <col min="8197" max="8197" width="6.42578125" style="244" customWidth="1"/>
    <col min="8198" max="8202" width="8" style="244" customWidth="1"/>
    <col min="8203" max="8203" width="9.42578125" style="244" customWidth="1"/>
    <col min="8204" max="8204" width="8.28515625" style="244" customWidth="1"/>
    <col min="8205" max="8205" width="8" style="244" customWidth="1"/>
    <col min="8206" max="8206" width="8.5703125" style="244" customWidth="1"/>
    <col min="8207" max="8207" width="8" style="244" customWidth="1"/>
    <col min="8208" max="8208" width="9.140625" style="244" customWidth="1"/>
    <col min="8209" max="8214" width="8" style="244" customWidth="1"/>
    <col min="8215" max="8215" width="9.42578125" style="244" customWidth="1"/>
    <col min="8216" max="8216" width="8.28515625" style="244" customWidth="1"/>
    <col min="8217" max="8217" width="8" style="244" customWidth="1"/>
    <col min="8218" max="8218" width="8.5703125" style="244" customWidth="1"/>
    <col min="8219" max="8219" width="8" style="244" customWidth="1"/>
    <col min="8220" max="8220" width="9.140625" style="244" customWidth="1"/>
    <col min="8221" max="8226" width="8" style="244" customWidth="1"/>
    <col min="8227" max="8227" width="9.42578125" style="244" customWidth="1"/>
    <col min="8228" max="8228" width="8.28515625" style="244" customWidth="1"/>
    <col min="8229" max="8229" width="8" style="244" customWidth="1"/>
    <col min="8230" max="8230" width="8.5703125" style="244" customWidth="1"/>
    <col min="8231" max="8231" width="8" style="244" customWidth="1"/>
    <col min="8232" max="8232" width="9.140625" style="244" customWidth="1"/>
    <col min="8233" max="8238" width="8" style="244" customWidth="1"/>
    <col min="8239" max="8239" width="9.42578125" style="244" customWidth="1"/>
    <col min="8240" max="8240" width="8.28515625" style="244" customWidth="1"/>
    <col min="8241" max="8241" width="8" style="244" customWidth="1"/>
    <col min="8242" max="8242" width="8.5703125" style="244" customWidth="1"/>
    <col min="8243" max="8243" width="8" style="244" customWidth="1"/>
    <col min="8244" max="8244" width="9.140625" style="244" customWidth="1"/>
    <col min="8245" max="8250" width="8" style="244" customWidth="1"/>
    <col min="8251" max="8251" width="9.42578125" style="244" customWidth="1"/>
    <col min="8252" max="8252" width="8.28515625" style="244" customWidth="1"/>
    <col min="8253" max="8253" width="8" style="244" customWidth="1"/>
    <col min="8254" max="8254" width="8.5703125" style="244" customWidth="1"/>
    <col min="8255" max="8255" width="8" style="244" customWidth="1"/>
    <col min="8256" max="8256" width="9.140625" style="244" customWidth="1"/>
    <col min="8257" max="8262" width="8" style="244" customWidth="1"/>
    <col min="8263" max="8263" width="9.42578125" style="244" customWidth="1"/>
    <col min="8264" max="8264" width="8.28515625" style="244" customWidth="1"/>
    <col min="8265" max="8265" width="8" style="244" customWidth="1"/>
    <col min="8266" max="8266" width="8.5703125" style="244" customWidth="1"/>
    <col min="8267" max="8267" width="8" style="244" customWidth="1"/>
    <col min="8268" max="8268" width="9.140625" style="244" customWidth="1"/>
    <col min="8269" max="8271" width="8" style="244" customWidth="1"/>
    <col min="8272" max="8448" width="9.140625" style="244"/>
    <col min="8449" max="8449" width="38" style="244" customWidth="1"/>
    <col min="8450" max="8450" width="18.7109375" style="244" customWidth="1"/>
    <col min="8451" max="8451" width="8" style="244" customWidth="1"/>
    <col min="8452" max="8452" width="9.140625" style="244" customWidth="1"/>
    <col min="8453" max="8453" width="6.42578125" style="244" customWidth="1"/>
    <col min="8454" max="8458" width="8" style="244" customWidth="1"/>
    <col min="8459" max="8459" width="9.42578125" style="244" customWidth="1"/>
    <col min="8460" max="8460" width="8.28515625" style="244" customWidth="1"/>
    <col min="8461" max="8461" width="8" style="244" customWidth="1"/>
    <col min="8462" max="8462" width="8.5703125" style="244" customWidth="1"/>
    <col min="8463" max="8463" width="8" style="244" customWidth="1"/>
    <col min="8464" max="8464" width="9.140625" style="244" customWidth="1"/>
    <col min="8465" max="8470" width="8" style="244" customWidth="1"/>
    <col min="8471" max="8471" width="9.42578125" style="244" customWidth="1"/>
    <col min="8472" max="8472" width="8.28515625" style="244" customWidth="1"/>
    <col min="8473" max="8473" width="8" style="244" customWidth="1"/>
    <col min="8474" max="8474" width="8.5703125" style="244" customWidth="1"/>
    <col min="8475" max="8475" width="8" style="244" customWidth="1"/>
    <col min="8476" max="8476" width="9.140625" style="244" customWidth="1"/>
    <col min="8477" max="8482" width="8" style="244" customWidth="1"/>
    <col min="8483" max="8483" width="9.42578125" style="244" customWidth="1"/>
    <col min="8484" max="8484" width="8.28515625" style="244" customWidth="1"/>
    <col min="8485" max="8485" width="8" style="244" customWidth="1"/>
    <col min="8486" max="8486" width="8.5703125" style="244" customWidth="1"/>
    <col min="8487" max="8487" width="8" style="244" customWidth="1"/>
    <col min="8488" max="8488" width="9.140625" style="244" customWidth="1"/>
    <col min="8489" max="8494" width="8" style="244" customWidth="1"/>
    <col min="8495" max="8495" width="9.42578125" style="244" customWidth="1"/>
    <col min="8496" max="8496" width="8.28515625" style="244" customWidth="1"/>
    <col min="8497" max="8497" width="8" style="244" customWidth="1"/>
    <col min="8498" max="8498" width="8.5703125" style="244" customWidth="1"/>
    <col min="8499" max="8499" width="8" style="244" customWidth="1"/>
    <col min="8500" max="8500" width="9.140625" style="244" customWidth="1"/>
    <col min="8501" max="8506" width="8" style="244" customWidth="1"/>
    <col min="8507" max="8507" width="9.42578125" style="244" customWidth="1"/>
    <col min="8508" max="8508" width="8.28515625" style="244" customWidth="1"/>
    <col min="8509" max="8509" width="8" style="244" customWidth="1"/>
    <col min="8510" max="8510" width="8.5703125" style="244" customWidth="1"/>
    <col min="8511" max="8511" width="8" style="244" customWidth="1"/>
    <col min="8512" max="8512" width="9.140625" style="244" customWidth="1"/>
    <col min="8513" max="8518" width="8" style="244" customWidth="1"/>
    <col min="8519" max="8519" width="9.42578125" style="244" customWidth="1"/>
    <col min="8520" max="8520" width="8.28515625" style="244" customWidth="1"/>
    <col min="8521" max="8521" width="8" style="244" customWidth="1"/>
    <col min="8522" max="8522" width="8.5703125" style="244" customWidth="1"/>
    <col min="8523" max="8523" width="8" style="244" customWidth="1"/>
    <col min="8524" max="8524" width="9.140625" style="244" customWidth="1"/>
    <col min="8525" max="8527" width="8" style="244" customWidth="1"/>
    <col min="8528" max="8704" width="9.140625" style="244"/>
    <col min="8705" max="8705" width="38" style="244" customWidth="1"/>
    <col min="8706" max="8706" width="18.7109375" style="244" customWidth="1"/>
    <col min="8707" max="8707" width="8" style="244" customWidth="1"/>
    <col min="8708" max="8708" width="9.140625" style="244" customWidth="1"/>
    <col min="8709" max="8709" width="6.42578125" style="244" customWidth="1"/>
    <col min="8710" max="8714" width="8" style="244" customWidth="1"/>
    <col min="8715" max="8715" width="9.42578125" style="244" customWidth="1"/>
    <col min="8716" max="8716" width="8.28515625" style="244" customWidth="1"/>
    <col min="8717" max="8717" width="8" style="244" customWidth="1"/>
    <col min="8718" max="8718" width="8.5703125" style="244" customWidth="1"/>
    <col min="8719" max="8719" width="8" style="244" customWidth="1"/>
    <col min="8720" max="8720" width="9.140625" style="244" customWidth="1"/>
    <col min="8721" max="8726" width="8" style="244" customWidth="1"/>
    <col min="8727" max="8727" width="9.42578125" style="244" customWidth="1"/>
    <col min="8728" max="8728" width="8.28515625" style="244" customWidth="1"/>
    <col min="8729" max="8729" width="8" style="244" customWidth="1"/>
    <col min="8730" max="8730" width="8.5703125" style="244" customWidth="1"/>
    <col min="8731" max="8731" width="8" style="244" customWidth="1"/>
    <col min="8732" max="8732" width="9.140625" style="244" customWidth="1"/>
    <col min="8733" max="8738" width="8" style="244" customWidth="1"/>
    <col min="8739" max="8739" width="9.42578125" style="244" customWidth="1"/>
    <col min="8740" max="8740" width="8.28515625" style="244" customWidth="1"/>
    <col min="8741" max="8741" width="8" style="244" customWidth="1"/>
    <col min="8742" max="8742" width="8.5703125" style="244" customWidth="1"/>
    <col min="8743" max="8743" width="8" style="244" customWidth="1"/>
    <col min="8744" max="8744" width="9.140625" style="244" customWidth="1"/>
    <col min="8745" max="8750" width="8" style="244" customWidth="1"/>
    <col min="8751" max="8751" width="9.42578125" style="244" customWidth="1"/>
    <col min="8752" max="8752" width="8.28515625" style="244" customWidth="1"/>
    <col min="8753" max="8753" width="8" style="244" customWidth="1"/>
    <col min="8754" max="8754" width="8.5703125" style="244" customWidth="1"/>
    <col min="8755" max="8755" width="8" style="244" customWidth="1"/>
    <col min="8756" max="8756" width="9.140625" style="244" customWidth="1"/>
    <col min="8757" max="8762" width="8" style="244" customWidth="1"/>
    <col min="8763" max="8763" width="9.42578125" style="244" customWidth="1"/>
    <col min="8764" max="8764" width="8.28515625" style="244" customWidth="1"/>
    <col min="8765" max="8765" width="8" style="244" customWidth="1"/>
    <col min="8766" max="8766" width="8.5703125" style="244" customWidth="1"/>
    <col min="8767" max="8767" width="8" style="244" customWidth="1"/>
    <col min="8768" max="8768" width="9.140625" style="244" customWidth="1"/>
    <col min="8769" max="8774" width="8" style="244" customWidth="1"/>
    <col min="8775" max="8775" width="9.42578125" style="244" customWidth="1"/>
    <col min="8776" max="8776" width="8.28515625" style="244" customWidth="1"/>
    <col min="8777" max="8777" width="8" style="244" customWidth="1"/>
    <col min="8778" max="8778" width="8.5703125" style="244" customWidth="1"/>
    <col min="8779" max="8779" width="8" style="244" customWidth="1"/>
    <col min="8780" max="8780" width="9.140625" style="244" customWidth="1"/>
    <col min="8781" max="8783" width="8" style="244" customWidth="1"/>
    <col min="8784" max="8960" width="9.140625" style="244"/>
    <col min="8961" max="8961" width="38" style="244" customWidth="1"/>
    <col min="8962" max="8962" width="18.7109375" style="244" customWidth="1"/>
    <col min="8963" max="8963" width="8" style="244" customWidth="1"/>
    <col min="8964" max="8964" width="9.140625" style="244" customWidth="1"/>
    <col min="8965" max="8965" width="6.42578125" style="244" customWidth="1"/>
    <col min="8966" max="8970" width="8" style="244" customWidth="1"/>
    <col min="8971" max="8971" width="9.42578125" style="244" customWidth="1"/>
    <col min="8972" max="8972" width="8.28515625" style="244" customWidth="1"/>
    <col min="8973" max="8973" width="8" style="244" customWidth="1"/>
    <col min="8974" max="8974" width="8.5703125" style="244" customWidth="1"/>
    <col min="8975" max="8975" width="8" style="244" customWidth="1"/>
    <col min="8976" max="8976" width="9.140625" style="244" customWidth="1"/>
    <col min="8977" max="8982" width="8" style="244" customWidth="1"/>
    <col min="8983" max="8983" width="9.42578125" style="244" customWidth="1"/>
    <col min="8984" max="8984" width="8.28515625" style="244" customWidth="1"/>
    <col min="8985" max="8985" width="8" style="244" customWidth="1"/>
    <col min="8986" max="8986" width="8.5703125" style="244" customWidth="1"/>
    <col min="8987" max="8987" width="8" style="244" customWidth="1"/>
    <col min="8988" max="8988" width="9.140625" style="244" customWidth="1"/>
    <col min="8989" max="8994" width="8" style="244" customWidth="1"/>
    <col min="8995" max="8995" width="9.42578125" style="244" customWidth="1"/>
    <col min="8996" max="8996" width="8.28515625" style="244" customWidth="1"/>
    <col min="8997" max="8997" width="8" style="244" customWidth="1"/>
    <col min="8998" max="8998" width="8.5703125" style="244" customWidth="1"/>
    <col min="8999" max="8999" width="8" style="244" customWidth="1"/>
    <col min="9000" max="9000" width="9.140625" style="244" customWidth="1"/>
    <col min="9001" max="9006" width="8" style="244" customWidth="1"/>
    <col min="9007" max="9007" width="9.42578125" style="244" customWidth="1"/>
    <col min="9008" max="9008" width="8.28515625" style="244" customWidth="1"/>
    <col min="9009" max="9009" width="8" style="244" customWidth="1"/>
    <col min="9010" max="9010" width="8.5703125" style="244" customWidth="1"/>
    <col min="9011" max="9011" width="8" style="244" customWidth="1"/>
    <col min="9012" max="9012" width="9.140625" style="244" customWidth="1"/>
    <col min="9013" max="9018" width="8" style="244" customWidth="1"/>
    <col min="9019" max="9019" width="9.42578125" style="244" customWidth="1"/>
    <col min="9020" max="9020" width="8.28515625" style="244" customWidth="1"/>
    <col min="9021" max="9021" width="8" style="244" customWidth="1"/>
    <col min="9022" max="9022" width="8.5703125" style="244" customWidth="1"/>
    <col min="9023" max="9023" width="8" style="244" customWidth="1"/>
    <col min="9024" max="9024" width="9.140625" style="244" customWidth="1"/>
    <col min="9025" max="9030" width="8" style="244" customWidth="1"/>
    <col min="9031" max="9031" width="9.42578125" style="244" customWidth="1"/>
    <col min="9032" max="9032" width="8.28515625" style="244" customWidth="1"/>
    <col min="9033" max="9033" width="8" style="244" customWidth="1"/>
    <col min="9034" max="9034" width="8.5703125" style="244" customWidth="1"/>
    <col min="9035" max="9035" width="8" style="244" customWidth="1"/>
    <col min="9036" max="9036" width="9.140625" style="244" customWidth="1"/>
    <col min="9037" max="9039" width="8" style="244" customWidth="1"/>
    <col min="9040" max="9216" width="9.140625" style="244"/>
    <col min="9217" max="9217" width="38" style="244" customWidth="1"/>
    <col min="9218" max="9218" width="18.7109375" style="244" customWidth="1"/>
    <col min="9219" max="9219" width="8" style="244" customWidth="1"/>
    <col min="9220" max="9220" width="9.140625" style="244" customWidth="1"/>
    <col min="9221" max="9221" width="6.42578125" style="244" customWidth="1"/>
    <col min="9222" max="9226" width="8" style="244" customWidth="1"/>
    <col min="9227" max="9227" width="9.42578125" style="244" customWidth="1"/>
    <col min="9228" max="9228" width="8.28515625" style="244" customWidth="1"/>
    <col min="9229" max="9229" width="8" style="244" customWidth="1"/>
    <col min="9230" max="9230" width="8.5703125" style="244" customWidth="1"/>
    <col min="9231" max="9231" width="8" style="244" customWidth="1"/>
    <col min="9232" max="9232" width="9.140625" style="244" customWidth="1"/>
    <col min="9233" max="9238" width="8" style="244" customWidth="1"/>
    <col min="9239" max="9239" width="9.42578125" style="244" customWidth="1"/>
    <col min="9240" max="9240" width="8.28515625" style="244" customWidth="1"/>
    <col min="9241" max="9241" width="8" style="244" customWidth="1"/>
    <col min="9242" max="9242" width="8.5703125" style="244" customWidth="1"/>
    <col min="9243" max="9243" width="8" style="244" customWidth="1"/>
    <col min="9244" max="9244" width="9.140625" style="244" customWidth="1"/>
    <col min="9245" max="9250" width="8" style="244" customWidth="1"/>
    <col min="9251" max="9251" width="9.42578125" style="244" customWidth="1"/>
    <col min="9252" max="9252" width="8.28515625" style="244" customWidth="1"/>
    <col min="9253" max="9253" width="8" style="244" customWidth="1"/>
    <col min="9254" max="9254" width="8.5703125" style="244" customWidth="1"/>
    <col min="9255" max="9255" width="8" style="244" customWidth="1"/>
    <col min="9256" max="9256" width="9.140625" style="244" customWidth="1"/>
    <col min="9257" max="9262" width="8" style="244" customWidth="1"/>
    <col min="9263" max="9263" width="9.42578125" style="244" customWidth="1"/>
    <col min="9264" max="9264" width="8.28515625" style="244" customWidth="1"/>
    <col min="9265" max="9265" width="8" style="244" customWidth="1"/>
    <col min="9266" max="9266" width="8.5703125" style="244" customWidth="1"/>
    <col min="9267" max="9267" width="8" style="244" customWidth="1"/>
    <col min="9268" max="9268" width="9.140625" style="244" customWidth="1"/>
    <col min="9269" max="9274" width="8" style="244" customWidth="1"/>
    <col min="9275" max="9275" width="9.42578125" style="244" customWidth="1"/>
    <col min="9276" max="9276" width="8.28515625" style="244" customWidth="1"/>
    <col min="9277" max="9277" width="8" style="244" customWidth="1"/>
    <col min="9278" max="9278" width="8.5703125" style="244" customWidth="1"/>
    <col min="9279" max="9279" width="8" style="244" customWidth="1"/>
    <col min="9280" max="9280" width="9.140625" style="244" customWidth="1"/>
    <col min="9281" max="9286" width="8" style="244" customWidth="1"/>
    <col min="9287" max="9287" width="9.42578125" style="244" customWidth="1"/>
    <col min="9288" max="9288" width="8.28515625" style="244" customWidth="1"/>
    <col min="9289" max="9289" width="8" style="244" customWidth="1"/>
    <col min="9290" max="9290" width="8.5703125" style="244" customWidth="1"/>
    <col min="9291" max="9291" width="8" style="244" customWidth="1"/>
    <col min="9292" max="9292" width="9.140625" style="244" customWidth="1"/>
    <col min="9293" max="9295" width="8" style="244" customWidth="1"/>
    <col min="9296" max="9472" width="9.140625" style="244"/>
    <col min="9473" max="9473" width="38" style="244" customWidth="1"/>
    <col min="9474" max="9474" width="18.7109375" style="244" customWidth="1"/>
    <col min="9475" max="9475" width="8" style="244" customWidth="1"/>
    <col min="9476" max="9476" width="9.140625" style="244" customWidth="1"/>
    <col min="9477" max="9477" width="6.42578125" style="244" customWidth="1"/>
    <col min="9478" max="9482" width="8" style="244" customWidth="1"/>
    <col min="9483" max="9483" width="9.42578125" style="244" customWidth="1"/>
    <col min="9484" max="9484" width="8.28515625" style="244" customWidth="1"/>
    <col min="9485" max="9485" width="8" style="244" customWidth="1"/>
    <col min="9486" max="9486" width="8.5703125" style="244" customWidth="1"/>
    <col min="9487" max="9487" width="8" style="244" customWidth="1"/>
    <col min="9488" max="9488" width="9.140625" style="244" customWidth="1"/>
    <col min="9489" max="9494" width="8" style="244" customWidth="1"/>
    <col min="9495" max="9495" width="9.42578125" style="244" customWidth="1"/>
    <col min="9496" max="9496" width="8.28515625" style="244" customWidth="1"/>
    <col min="9497" max="9497" width="8" style="244" customWidth="1"/>
    <col min="9498" max="9498" width="8.5703125" style="244" customWidth="1"/>
    <col min="9499" max="9499" width="8" style="244" customWidth="1"/>
    <col min="9500" max="9500" width="9.140625" style="244" customWidth="1"/>
    <col min="9501" max="9506" width="8" style="244" customWidth="1"/>
    <col min="9507" max="9507" width="9.42578125" style="244" customWidth="1"/>
    <col min="9508" max="9508" width="8.28515625" style="244" customWidth="1"/>
    <col min="9509" max="9509" width="8" style="244" customWidth="1"/>
    <col min="9510" max="9510" width="8.5703125" style="244" customWidth="1"/>
    <col min="9511" max="9511" width="8" style="244" customWidth="1"/>
    <col min="9512" max="9512" width="9.140625" style="244" customWidth="1"/>
    <col min="9513" max="9518" width="8" style="244" customWidth="1"/>
    <col min="9519" max="9519" width="9.42578125" style="244" customWidth="1"/>
    <col min="9520" max="9520" width="8.28515625" style="244" customWidth="1"/>
    <col min="9521" max="9521" width="8" style="244" customWidth="1"/>
    <col min="9522" max="9522" width="8.5703125" style="244" customWidth="1"/>
    <col min="9523" max="9523" width="8" style="244" customWidth="1"/>
    <col min="9524" max="9524" width="9.140625" style="244" customWidth="1"/>
    <col min="9525" max="9530" width="8" style="244" customWidth="1"/>
    <col min="9531" max="9531" width="9.42578125" style="244" customWidth="1"/>
    <col min="9532" max="9532" width="8.28515625" style="244" customWidth="1"/>
    <col min="9533" max="9533" width="8" style="244" customWidth="1"/>
    <col min="9534" max="9534" width="8.5703125" style="244" customWidth="1"/>
    <col min="9535" max="9535" width="8" style="244" customWidth="1"/>
    <col min="9536" max="9536" width="9.140625" style="244" customWidth="1"/>
    <col min="9537" max="9542" width="8" style="244" customWidth="1"/>
    <col min="9543" max="9543" width="9.42578125" style="244" customWidth="1"/>
    <col min="9544" max="9544" width="8.28515625" style="244" customWidth="1"/>
    <col min="9545" max="9545" width="8" style="244" customWidth="1"/>
    <col min="9546" max="9546" width="8.5703125" style="244" customWidth="1"/>
    <col min="9547" max="9547" width="8" style="244" customWidth="1"/>
    <col min="9548" max="9548" width="9.140625" style="244" customWidth="1"/>
    <col min="9549" max="9551" width="8" style="244" customWidth="1"/>
    <col min="9552" max="9728" width="9.140625" style="244"/>
    <col min="9729" max="9729" width="38" style="244" customWidth="1"/>
    <col min="9730" max="9730" width="18.7109375" style="244" customWidth="1"/>
    <col min="9731" max="9731" width="8" style="244" customWidth="1"/>
    <col min="9732" max="9732" width="9.140625" style="244" customWidth="1"/>
    <col min="9733" max="9733" width="6.42578125" style="244" customWidth="1"/>
    <col min="9734" max="9738" width="8" style="244" customWidth="1"/>
    <col min="9739" max="9739" width="9.42578125" style="244" customWidth="1"/>
    <col min="9740" max="9740" width="8.28515625" style="244" customWidth="1"/>
    <col min="9741" max="9741" width="8" style="244" customWidth="1"/>
    <col min="9742" max="9742" width="8.5703125" style="244" customWidth="1"/>
    <col min="9743" max="9743" width="8" style="244" customWidth="1"/>
    <col min="9744" max="9744" width="9.140625" style="244" customWidth="1"/>
    <col min="9745" max="9750" width="8" style="244" customWidth="1"/>
    <col min="9751" max="9751" width="9.42578125" style="244" customWidth="1"/>
    <col min="9752" max="9752" width="8.28515625" style="244" customWidth="1"/>
    <col min="9753" max="9753" width="8" style="244" customWidth="1"/>
    <col min="9754" max="9754" width="8.5703125" style="244" customWidth="1"/>
    <col min="9755" max="9755" width="8" style="244" customWidth="1"/>
    <col min="9756" max="9756" width="9.140625" style="244" customWidth="1"/>
    <col min="9757" max="9762" width="8" style="244" customWidth="1"/>
    <col min="9763" max="9763" width="9.42578125" style="244" customWidth="1"/>
    <col min="9764" max="9764" width="8.28515625" style="244" customWidth="1"/>
    <col min="9765" max="9765" width="8" style="244" customWidth="1"/>
    <col min="9766" max="9766" width="8.5703125" style="244" customWidth="1"/>
    <col min="9767" max="9767" width="8" style="244" customWidth="1"/>
    <col min="9768" max="9768" width="9.140625" style="244" customWidth="1"/>
    <col min="9769" max="9774" width="8" style="244" customWidth="1"/>
    <col min="9775" max="9775" width="9.42578125" style="244" customWidth="1"/>
    <col min="9776" max="9776" width="8.28515625" style="244" customWidth="1"/>
    <col min="9777" max="9777" width="8" style="244" customWidth="1"/>
    <col min="9778" max="9778" width="8.5703125" style="244" customWidth="1"/>
    <col min="9779" max="9779" width="8" style="244" customWidth="1"/>
    <col min="9780" max="9780" width="9.140625" style="244" customWidth="1"/>
    <col min="9781" max="9786" width="8" style="244" customWidth="1"/>
    <col min="9787" max="9787" width="9.42578125" style="244" customWidth="1"/>
    <col min="9788" max="9788" width="8.28515625" style="244" customWidth="1"/>
    <col min="9789" max="9789" width="8" style="244" customWidth="1"/>
    <col min="9790" max="9790" width="8.5703125" style="244" customWidth="1"/>
    <col min="9791" max="9791" width="8" style="244" customWidth="1"/>
    <col min="9792" max="9792" width="9.140625" style="244" customWidth="1"/>
    <col min="9793" max="9798" width="8" style="244" customWidth="1"/>
    <col min="9799" max="9799" width="9.42578125" style="244" customWidth="1"/>
    <col min="9800" max="9800" width="8.28515625" style="244" customWidth="1"/>
    <col min="9801" max="9801" width="8" style="244" customWidth="1"/>
    <col min="9802" max="9802" width="8.5703125" style="244" customWidth="1"/>
    <col min="9803" max="9803" width="8" style="244" customWidth="1"/>
    <col min="9804" max="9804" width="9.140625" style="244" customWidth="1"/>
    <col min="9805" max="9807" width="8" style="244" customWidth="1"/>
    <col min="9808" max="9984" width="9.140625" style="244"/>
    <col min="9985" max="9985" width="38" style="244" customWidth="1"/>
    <col min="9986" max="9986" width="18.7109375" style="244" customWidth="1"/>
    <col min="9987" max="9987" width="8" style="244" customWidth="1"/>
    <col min="9988" max="9988" width="9.140625" style="244" customWidth="1"/>
    <col min="9989" max="9989" width="6.42578125" style="244" customWidth="1"/>
    <col min="9990" max="9994" width="8" style="244" customWidth="1"/>
    <col min="9995" max="9995" width="9.42578125" style="244" customWidth="1"/>
    <col min="9996" max="9996" width="8.28515625" style="244" customWidth="1"/>
    <col min="9997" max="9997" width="8" style="244" customWidth="1"/>
    <col min="9998" max="9998" width="8.5703125" style="244" customWidth="1"/>
    <col min="9999" max="9999" width="8" style="244" customWidth="1"/>
    <col min="10000" max="10000" width="9.140625" style="244" customWidth="1"/>
    <col min="10001" max="10006" width="8" style="244" customWidth="1"/>
    <col min="10007" max="10007" width="9.42578125" style="244" customWidth="1"/>
    <col min="10008" max="10008" width="8.28515625" style="244" customWidth="1"/>
    <col min="10009" max="10009" width="8" style="244" customWidth="1"/>
    <col min="10010" max="10010" width="8.5703125" style="244" customWidth="1"/>
    <col min="10011" max="10011" width="8" style="244" customWidth="1"/>
    <col min="10012" max="10012" width="9.140625" style="244" customWidth="1"/>
    <col min="10013" max="10018" width="8" style="244" customWidth="1"/>
    <col min="10019" max="10019" width="9.42578125" style="244" customWidth="1"/>
    <col min="10020" max="10020" width="8.28515625" style="244" customWidth="1"/>
    <col min="10021" max="10021" width="8" style="244" customWidth="1"/>
    <col min="10022" max="10022" width="8.5703125" style="244" customWidth="1"/>
    <col min="10023" max="10023" width="8" style="244" customWidth="1"/>
    <col min="10024" max="10024" width="9.140625" style="244" customWidth="1"/>
    <col min="10025" max="10030" width="8" style="244" customWidth="1"/>
    <col min="10031" max="10031" width="9.42578125" style="244" customWidth="1"/>
    <col min="10032" max="10032" width="8.28515625" style="244" customWidth="1"/>
    <col min="10033" max="10033" width="8" style="244" customWidth="1"/>
    <col min="10034" max="10034" width="8.5703125" style="244" customWidth="1"/>
    <col min="10035" max="10035" width="8" style="244" customWidth="1"/>
    <col min="10036" max="10036" width="9.140625" style="244" customWidth="1"/>
    <col min="10037" max="10042" width="8" style="244" customWidth="1"/>
    <col min="10043" max="10043" width="9.42578125" style="244" customWidth="1"/>
    <col min="10044" max="10044" width="8.28515625" style="244" customWidth="1"/>
    <col min="10045" max="10045" width="8" style="244" customWidth="1"/>
    <col min="10046" max="10046" width="8.5703125" style="244" customWidth="1"/>
    <col min="10047" max="10047" width="8" style="244" customWidth="1"/>
    <col min="10048" max="10048" width="9.140625" style="244" customWidth="1"/>
    <col min="10049" max="10054" width="8" style="244" customWidth="1"/>
    <col min="10055" max="10055" width="9.42578125" style="244" customWidth="1"/>
    <col min="10056" max="10056" width="8.28515625" style="244" customWidth="1"/>
    <col min="10057" max="10057" width="8" style="244" customWidth="1"/>
    <col min="10058" max="10058" width="8.5703125" style="244" customWidth="1"/>
    <col min="10059" max="10059" width="8" style="244" customWidth="1"/>
    <col min="10060" max="10060" width="9.140625" style="244" customWidth="1"/>
    <col min="10061" max="10063" width="8" style="244" customWidth="1"/>
    <col min="10064" max="10240" width="9.140625" style="244"/>
    <col min="10241" max="10241" width="38" style="244" customWidth="1"/>
    <col min="10242" max="10242" width="18.7109375" style="244" customWidth="1"/>
    <col min="10243" max="10243" width="8" style="244" customWidth="1"/>
    <col min="10244" max="10244" width="9.140625" style="244" customWidth="1"/>
    <col min="10245" max="10245" width="6.42578125" style="244" customWidth="1"/>
    <col min="10246" max="10250" width="8" style="244" customWidth="1"/>
    <col min="10251" max="10251" width="9.42578125" style="244" customWidth="1"/>
    <col min="10252" max="10252" width="8.28515625" style="244" customWidth="1"/>
    <col min="10253" max="10253" width="8" style="244" customWidth="1"/>
    <col min="10254" max="10254" width="8.5703125" style="244" customWidth="1"/>
    <col min="10255" max="10255" width="8" style="244" customWidth="1"/>
    <col min="10256" max="10256" width="9.140625" style="244" customWidth="1"/>
    <col min="10257" max="10262" width="8" style="244" customWidth="1"/>
    <col min="10263" max="10263" width="9.42578125" style="244" customWidth="1"/>
    <col min="10264" max="10264" width="8.28515625" style="244" customWidth="1"/>
    <col min="10265" max="10265" width="8" style="244" customWidth="1"/>
    <col min="10266" max="10266" width="8.5703125" style="244" customWidth="1"/>
    <col min="10267" max="10267" width="8" style="244" customWidth="1"/>
    <col min="10268" max="10268" width="9.140625" style="244" customWidth="1"/>
    <col min="10269" max="10274" width="8" style="244" customWidth="1"/>
    <col min="10275" max="10275" width="9.42578125" style="244" customWidth="1"/>
    <col min="10276" max="10276" width="8.28515625" style="244" customWidth="1"/>
    <col min="10277" max="10277" width="8" style="244" customWidth="1"/>
    <col min="10278" max="10278" width="8.5703125" style="244" customWidth="1"/>
    <col min="10279" max="10279" width="8" style="244" customWidth="1"/>
    <col min="10280" max="10280" width="9.140625" style="244" customWidth="1"/>
    <col min="10281" max="10286" width="8" style="244" customWidth="1"/>
    <col min="10287" max="10287" width="9.42578125" style="244" customWidth="1"/>
    <col min="10288" max="10288" width="8.28515625" style="244" customWidth="1"/>
    <col min="10289" max="10289" width="8" style="244" customWidth="1"/>
    <col min="10290" max="10290" width="8.5703125" style="244" customWidth="1"/>
    <col min="10291" max="10291" width="8" style="244" customWidth="1"/>
    <col min="10292" max="10292" width="9.140625" style="244" customWidth="1"/>
    <col min="10293" max="10298" width="8" style="244" customWidth="1"/>
    <col min="10299" max="10299" width="9.42578125" style="244" customWidth="1"/>
    <col min="10300" max="10300" width="8.28515625" style="244" customWidth="1"/>
    <col min="10301" max="10301" width="8" style="244" customWidth="1"/>
    <col min="10302" max="10302" width="8.5703125" style="244" customWidth="1"/>
    <col min="10303" max="10303" width="8" style="244" customWidth="1"/>
    <col min="10304" max="10304" width="9.140625" style="244" customWidth="1"/>
    <col min="10305" max="10310" width="8" style="244" customWidth="1"/>
    <col min="10311" max="10311" width="9.42578125" style="244" customWidth="1"/>
    <col min="10312" max="10312" width="8.28515625" style="244" customWidth="1"/>
    <col min="10313" max="10313" width="8" style="244" customWidth="1"/>
    <col min="10314" max="10314" width="8.5703125" style="244" customWidth="1"/>
    <col min="10315" max="10315" width="8" style="244" customWidth="1"/>
    <col min="10316" max="10316" width="9.140625" style="244" customWidth="1"/>
    <col min="10317" max="10319" width="8" style="244" customWidth="1"/>
    <col min="10320" max="10496" width="9.140625" style="244"/>
    <col min="10497" max="10497" width="38" style="244" customWidth="1"/>
    <col min="10498" max="10498" width="18.7109375" style="244" customWidth="1"/>
    <col min="10499" max="10499" width="8" style="244" customWidth="1"/>
    <col min="10500" max="10500" width="9.140625" style="244" customWidth="1"/>
    <col min="10501" max="10501" width="6.42578125" style="244" customWidth="1"/>
    <col min="10502" max="10506" width="8" style="244" customWidth="1"/>
    <col min="10507" max="10507" width="9.42578125" style="244" customWidth="1"/>
    <col min="10508" max="10508" width="8.28515625" style="244" customWidth="1"/>
    <col min="10509" max="10509" width="8" style="244" customWidth="1"/>
    <col min="10510" max="10510" width="8.5703125" style="244" customWidth="1"/>
    <col min="10511" max="10511" width="8" style="244" customWidth="1"/>
    <col min="10512" max="10512" width="9.140625" style="244" customWidth="1"/>
    <col min="10513" max="10518" width="8" style="244" customWidth="1"/>
    <col min="10519" max="10519" width="9.42578125" style="244" customWidth="1"/>
    <col min="10520" max="10520" width="8.28515625" style="244" customWidth="1"/>
    <col min="10521" max="10521" width="8" style="244" customWidth="1"/>
    <col min="10522" max="10522" width="8.5703125" style="244" customWidth="1"/>
    <col min="10523" max="10523" width="8" style="244" customWidth="1"/>
    <col min="10524" max="10524" width="9.140625" style="244" customWidth="1"/>
    <col min="10525" max="10530" width="8" style="244" customWidth="1"/>
    <col min="10531" max="10531" width="9.42578125" style="244" customWidth="1"/>
    <col min="10532" max="10532" width="8.28515625" style="244" customWidth="1"/>
    <col min="10533" max="10533" width="8" style="244" customWidth="1"/>
    <col min="10534" max="10534" width="8.5703125" style="244" customWidth="1"/>
    <col min="10535" max="10535" width="8" style="244" customWidth="1"/>
    <col min="10536" max="10536" width="9.140625" style="244" customWidth="1"/>
    <col min="10537" max="10542" width="8" style="244" customWidth="1"/>
    <col min="10543" max="10543" width="9.42578125" style="244" customWidth="1"/>
    <col min="10544" max="10544" width="8.28515625" style="244" customWidth="1"/>
    <col min="10545" max="10545" width="8" style="244" customWidth="1"/>
    <col min="10546" max="10546" width="8.5703125" style="244" customWidth="1"/>
    <col min="10547" max="10547" width="8" style="244" customWidth="1"/>
    <col min="10548" max="10548" width="9.140625" style="244" customWidth="1"/>
    <col min="10549" max="10554" width="8" style="244" customWidth="1"/>
    <col min="10555" max="10555" width="9.42578125" style="244" customWidth="1"/>
    <col min="10556" max="10556" width="8.28515625" style="244" customWidth="1"/>
    <col min="10557" max="10557" width="8" style="244" customWidth="1"/>
    <col min="10558" max="10558" width="8.5703125" style="244" customWidth="1"/>
    <col min="10559" max="10559" width="8" style="244" customWidth="1"/>
    <col min="10560" max="10560" width="9.140625" style="244" customWidth="1"/>
    <col min="10561" max="10566" width="8" style="244" customWidth="1"/>
    <col min="10567" max="10567" width="9.42578125" style="244" customWidth="1"/>
    <col min="10568" max="10568" width="8.28515625" style="244" customWidth="1"/>
    <col min="10569" max="10569" width="8" style="244" customWidth="1"/>
    <col min="10570" max="10570" width="8.5703125" style="244" customWidth="1"/>
    <col min="10571" max="10571" width="8" style="244" customWidth="1"/>
    <col min="10572" max="10572" width="9.140625" style="244" customWidth="1"/>
    <col min="10573" max="10575" width="8" style="244" customWidth="1"/>
    <col min="10576" max="10752" width="9.140625" style="244"/>
    <col min="10753" max="10753" width="38" style="244" customWidth="1"/>
    <col min="10754" max="10754" width="18.7109375" style="244" customWidth="1"/>
    <col min="10755" max="10755" width="8" style="244" customWidth="1"/>
    <col min="10756" max="10756" width="9.140625" style="244" customWidth="1"/>
    <col min="10757" max="10757" width="6.42578125" style="244" customWidth="1"/>
    <col min="10758" max="10762" width="8" style="244" customWidth="1"/>
    <col min="10763" max="10763" width="9.42578125" style="244" customWidth="1"/>
    <col min="10764" max="10764" width="8.28515625" style="244" customWidth="1"/>
    <col min="10765" max="10765" width="8" style="244" customWidth="1"/>
    <col min="10766" max="10766" width="8.5703125" style="244" customWidth="1"/>
    <col min="10767" max="10767" width="8" style="244" customWidth="1"/>
    <col min="10768" max="10768" width="9.140625" style="244" customWidth="1"/>
    <col min="10769" max="10774" width="8" style="244" customWidth="1"/>
    <col min="10775" max="10775" width="9.42578125" style="244" customWidth="1"/>
    <col min="10776" max="10776" width="8.28515625" style="244" customWidth="1"/>
    <col min="10777" max="10777" width="8" style="244" customWidth="1"/>
    <col min="10778" max="10778" width="8.5703125" style="244" customWidth="1"/>
    <col min="10779" max="10779" width="8" style="244" customWidth="1"/>
    <col min="10780" max="10780" width="9.140625" style="244" customWidth="1"/>
    <col min="10781" max="10786" width="8" style="244" customWidth="1"/>
    <col min="10787" max="10787" width="9.42578125" style="244" customWidth="1"/>
    <col min="10788" max="10788" width="8.28515625" style="244" customWidth="1"/>
    <col min="10789" max="10789" width="8" style="244" customWidth="1"/>
    <col min="10790" max="10790" width="8.5703125" style="244" customWidth="1"/>
    <col min="10791" max="10791" width="8" style="244" customWidth="1"/>
    <col min="10792" max="10792" width="9.140625" style="244" customWidth="1"/>
    <col min="10793" max="10798" width="8" style="244" customWidth="1"/>
    <col min="10799" max="10799" width="9.42578125" style="244" customWidth="1"/>
    <col min="10800" max="10800" width="8.28515625" style="244" customWidth="1"/>
    <col min="10801" max="10801" width="8" style="244" customWidth="1"/>
    <col min="10802" max="10802" width="8.5703125" style="244" customWidth="1"/>
    <col min="10803" max="10803" width="8" style="244" customWidth="1"/>
    <col min="10804" max="10804" width="9.140625" style="244" customWidth="1"/>
    <col min="10805" max="10810" width="8" style="244" customWidth="1"/>
    <col min="10811" max="10811" width="9.42578125" style="244" customWidth="1"/>
    <col min="10812" max="10812" width="8.28515625" style="244" customWidth="1"/>
    <col min="10813" max="10813" width="8" style="244" customWidth="1"/>
    <col min="10814" max="10814" width="8.5703125" style="244" customWidth="1"/>
    <col min="10815" max="10815" width="8" style="244" customWidth="1"/>
    <col min="10816" max="10816" width="9.140625" style="244" customWidth="1"/>
    <col min="10817" max="10822" width="8" style="244" customWidth="1"/>
    <col min="10823" max="10823" width="9.42578125" style="244" customWidth="1"/>
    <col min="10824" max="10824" width="8.28515625" style="244" customWidth="1"/>
    <col min="10825" max="10825" width="8" style="244" customWidth="1"/>
    <col min="10826" max="10826" width="8.5703125" style="244" customWidth="1"/>
    <col min="10827" max="10827" width="8" style="244" customWidth="1"/>
    <col min="10828" max="10828" width="9.140625" style="244" customWidth="1"/>
    <col min="10829" max="10831" width="8" style="244" customWidth="1"/>
    <col min="10832" max="11008" width="9.140625" style="244"/>
    <col min="11009" max="11009" width="38" style="244" customWidth="1"/>
    <col min="11010" max="11010" width="18.7109375" style="244" customWidth="1"/>
    <col min="11011" max="11011" width="8" style="244" customWidth="1"/>
    <col min="11012" max="11012" width="9.140625" style="244" customWidth="1"/>
    <col min="11013" max="11013" width="6.42578125" style="244" customWidth="1"/>
    <col min="11014" max="11018" width="8" style="244" customWidth="1"/>
    <col min="11019" max="11019" width="9.42578125" style="244" customWidth="1"/>
    <col min="11020" max="11020" width="8.28515625" style="244" customWidth="1"/>
    <col min="11021" max="11021" width="8" style="244" customWidth="1"/>
    <col min="11022" max="11022" width="8.5703125" style="244" customWidth="1"/>
    <col min="11023" max="11023" width="8" style="244" customWidth="1"/>
    <col min="11024" max="11024" width="9.140625" style="244" customWidth="1"/>
    <col min="11025" max="11030" width="8" style="244" customWidth="1"/>
    <col min="11031" max="11031" width="9.42578125" style="244" customWidth="1"/>
    <col min="11032" max="11032" width="8.28515625" style="244" customWidth="1"/>
    <col min="11033" max="11033" width="8" style="244" customWidth="1"/>
    <col min="11034" max="11034" width="8.5703125" style="244" customWidth="1"/>
    <col min="11035" max="11035" width="8" style="244" customWidth="1"/>
    <col min="11036" max="11036" width="9.140625" style="244" customWidth="1"/>
    <col min="11037" max="11042" width="8" style="244" customWidth="1"/>
    <col min="11043" max="11043" width="9.42578125" style="244" customWidth="1"/>
    <col min="11044" max="11044" width="8.28515625" style="244" customWidth="1"/>
    <col min="11045" max="11045" width="8" style="244" customWidth="1"/>
    <col min="11046" max="11046" width="8.5703125" style="244" customWidth="1"/>
    <col min="11047" max="11047" width="8" style="244" customWidth="1"/>
    <col min="11048" max="11048" width="9.140625" style="244" customWidth="1"/>
    <col min="11049" max="11054" width="8" style="244" customWidth="1"/>
    <col min="11055" max="11055" width="9.42578125" style="244" customWidth="1"/>
    <col min="11056" max="11056" width="8.28515625" style="244" customWidth="1"/>
    <col min="11057" max="11057" width="8" style="244" customWidth="1"/>
    <col min="11058" max="11058" width="8.5703125" style="244" customWidth="1"/>
    <col min="11059" max="11059" width="8" style="244" customWidth="1"/>
    <col min="11060" max="11060" width="9.140625" style="244" customWidth="1"/>
    <col min="11061" max="11066" width="8" style="244" customWidth="1"/>
    <col min="11067" max="11067" width="9.42578125" style="244" customWidth="1"/>
    <col min="11068" max="11068" width="8.28515625" style="244" customWidth="1"/>
    <col min="11069" max="11069" width="8" style="244" customWidth="1"/>
    <col min="11070" max="11070" width="8.5703125" style="244" customWidth="1"/>
    <col min="11071" max="11071" width="8" style="244" customWidth="1"/>
    <col min="11072" max="11072" width="9.140625" style="244" customWidth="1"/>
    <col min="11073" max="11078" width="8" style="244" customWidth="1"/>
    <col min="11079" max="11079" width="9.42578125" style="244" customWidth="1"/>
    <col min="11080" max="11080" width="8.28515625" style="244" customWidth="1"/>
    <col min="11081" max="11081" width="8" style="244" customWidth="1"/>
    <col min="11082" max="11082" width="8.5703125" style="244" customWidth="1"/>
    <col min="11083" max="11083" width="8" style="244" customWidth="1"/>
    <col min="11084" max="11084" width="9.140625" style="244" customWidth="1"/>
    <col min="11085" max="11087" width="8" style="244" customWidth="1"/>
    <col min="11088" max="11264" width="9.140625" style="244"/>
    <col min="11265" max="11265" width="38" style="244" customWidth="1"/>
    <col min="11266" max="11266" width="18.7109375" style="244" customWidth="1"/>
    <col min="11267" max="11267" width="8" style="244" customWidth="1"/>
    <col min="11268" max="11268" width="9.140625" style="244" customWidth="1"/>
    <col min="11269" max="11269" width="6.42578125" style="244" customWidth="1"/>
    <col min="11270" max="11274" width="8" style="244" customWidth="1"/>
    <col min="11275" max="11275" width="9.42578125" style="244" customWidth="1"/>
    <col min="11276" max="11276" width="8.28515625" style="244" customWidth="1"/>
    <col min="11277" max="11277" width="8" style="244" customWidth="1"/>
    <col min="11278" max="11278" width="8.5703125" style="244" customWidth="1"/>
    <col min="11279" max="11279" width="8" style="244" customWidth="1"/>
    <col min="11280" max="11280" width="9.140625" style="244" customWidth="1"/>
    <col min="11281" max="11286" width="8" style="244" customWidth="1"/>
    <col min="11287" max="11287" width="9.42578125" style="244" customWidth="1"/>
    <col min="11288" max="11288" width="8.28515625" style="244" customWidth="1"/>
    <col min="11289" max="11289" width="8" style="244" customWidth="1"/>
    <col min="11290" max="11290" width="8.5703125" style="244" customWidth="1"/>
    <col min="11291" max="11291" width="8" style="244" customWidth="1"/>
    <col min="11292" max="11292" width="9.140625" style="244" customWidth="1"/>
    <col min="11293" max="11298" width="8" style="244" customWidth="1"/>
    <col min="11299" max="11299" width="9.42578125" style="244" customWidth="1"/>
    <col min="11300" max="11300" width="8.28515625" style="244" customWidth="1"/>
    <col min="11301" max="11301" width="8" style="244" customWidth="1"/>
    <col min="11302" max="11302" width="8.5703125" style="244" customWidth="1"/>
    <col min="11303" max="11303" width="8" style="244" customWidth="1"/>
    <col min="11304" max="11304" width="9.140625" style="244" customWidth="1"/>
    <col min="11305" max="11310" width="8" style="244" customWidth="1"/>
    <col min="11311" max="11311" width="9.42578125" style="244" customWidth="1"/>
    <col min="11312" max="11312" width="8.28515625" style="244" customWidth="1"/>
    <col min="11313" max="11313" width="8" style="244" customWidth="1"/>
    <col min="11314" max="11314" width="8.5703125" style="244" customWidth="1"/>
    <col min="11315" max="11315" width="8" style="244" customWidth="1"/>
    <col min="11316" max="11316" width="9.140625" style="244" customWidth="1"/>
    <col min="11317" max="11322" width="8" style="244" customWidth="1"/>
    <col min="11323" max="11323" width="9.42578125" style="244" customWidth="1"/>
    <col min="11324" max="11324" width="8.28515625" style="244" customWidth="1"/>
    <col min="11325" max="11325" width="8" style="244" customWidth="1"/>
    <col min="11326" max="11326" width="8.5703125" style="244" customWidth="1"/>
    <col min="11327" max="11327" width="8" style="244" customWidth="1"/>
    <col min="11328" max="11328" width="9.140625" style="244" customWidth="1"/>
    <col min="11329" max="11334" width="8" style="244" customWidth="1"/>
    <col min="11335" max="11335" width="9.42578125" style="244" customWidth="1"/>
    <col min="11336" max="11336" width="8.28515625" style="244" customWidth="1"/>
    <col min="11337" max="11337" width="8" style="244" customWidth="1"/>
    <col min="11338" max="11338" width="8.5703125" style="244" customWidth="1"/>
    <col min="11339" max="11339" width="8" style="244" customWidth="1"/>
    <col min="11340" max="11340" width="9.140625" style="244" customWidth="1"/>
    <col min="11341" max="11343" width="8" style="244" customWidth="1"/>
    <col min="11344" max="11520" width="9.140625" style="244"/>
    <col min="11521" max="11521" width="38" style="244" customWidth="1"/>
    <col min="11522" max="11522" width="18.7109375" style="244" customWidth="1"/>
    <col min="11523" max="11523" width="8" style="244" customWidth="1"/>
    <col min="11524" max="11524" width="9.140625" style="244" customWidth="1"/>
    <col min="11525" max="11525" width="6.42578125" style="244" customWidth="1"/>
    <col min="11526" max="11530" width="8" style="244" customWidth="1"/>
    <col min="11531" max="11531" width="9.42578125" style="244" customWidth="1"/>
    <col min="11532" max="11532" width="8.28515625" style="244" customWidth="1"/>
    <col min="11533" max="11533" width="8" style="244" customWidth="1"/>
    <col min="11534" max="11534" width="8.5703125" style="244" customWidth="1"/>
    <col min="11535" max="11535" width="8" style="244" customWidth="1"/>
    <col min="11536" max="11536" width="9.140625" style="244" customWidth="1"/>
    <col min="11537" max="11542" width="8" style="244" customWidth="1"/>
    <col min="11543" max="11543" width="9.42578125" style="244" customWidth="1"/>
    <col min="11544" max="11544" width="8.28515625" style="244" customWidth="1"/>
    <col min="11545" max="11545" width="8" style="244" customWidth="1"/>
    <col min="11546" max="11546" width="8.5703125" style="244" customWidth="1"/>
    <col min="11547" max="11547" width="8" style="244" customWidth="1"/>
    <col min="11548" max="11548" width="9.140625" style="244" customWidth="1"/>
    <col min="11549" max="11554" width="8" style="244" customWidth="1"/>
    <col min="11555" max="11555" width="9.42578125" style="244" customWidth="1"/>
    <col min="11556" max="11556" width="8.28515625" style="244" customWidth="1"/>
    <col min="11557" max="11557" width="8" style="244" customWidth="1"/>
    <col min="11558" max="11558" width="8.5703125" style="244" customWidth="1"/>
    <col min="11559" max="11559" width="8" style="244" customWidth="1"/>
    <col min="11560" max="11560" width="9.140625" style="244" customWidth="1"/>
    <col min="11561" max="11566" width="8" style="244" customWidth="1"/>
    <col min="11567" max="11567" width="9.42578125" style="244" customWidth="1"/>
    <col min="11568" max="11568" width="8.28515625" style="244" customWidth="1"/>
    <col min="11569" max="11569" width="8" style="244" customWidth="1"/>
    <col min="11570" max="11570" width="8.5703125" style="244" customWidth="1"/>
    <col min="11571" max="11571" width="8" style="244" customWidth="1"/>
    <col min="11572" max="11572" width="9.140625" style="244" customWidth="1"/>
    <col min="11573" max="11578" width="8" style="244" customWidth="1"/>
    <col min="11579" max="11579" width="9.42578125" style="244" customWidth="1"/>
    <col min="11580" max="11580" width="8.28515625" style="244" customWidth="1"/>
    <col min="11581" max="11581" width="8" style="244" customWidth="1"/>
    <col min="11582" max="11582" width="8.5703125" style="244" customWidth="1"/>
    <col min="11583" max="11583" width="8" style="244" customWidth="1"/>
    <col min="11584" max="11584" width="9.140625" style="244" customWidth="1"/>
    <col min="11585" max="11590" width="8" style="244" customWidth="1"/>
    <col min="11591" max="11591" width="9.42578125" style="244" customWidth="1"/>
    <col min="11592" max="11592" width="8.28515625" style="244" customWidth="1"/>
    <col min="11593" max="11593" width="8" style="244" customWidth="1"/>
    <col min="11594" max="11594" width="8.5703125" style="244" customWidth="1"/>
    <col min="11595" max="11595" width="8" style="244" customWidth="1"/>
    <col min="11596" max="11596" width="9.140625" style="244" customWidth="1"/>
    <col min="11597" max="11599" width="8" style="244" customWidth="1"/>
    <col min="11600" max="11776" width="9.140625" style="244"/>
    <col min="11777" max="11777" width="38" style="244" customWidth="1"/>
    <col min="11778" max="11778" width="18.7109375" style="244" customWidth="1"/>
    <col min="11779" max="11779" width="8" style="244" customWidth="1"/>
    <col min="11780" max="11780" width="9.140625" style="244" customWidth="1"/>
    <col min="11781" max="11781" width="6.42578125" style="244" customWidth="1"/>
    <col min="11782" max="11786" width="8" style="244" customWidth="1"/>
    <col min="11787" max="11787" width="9.42578125" style="244" customWidth="1"/>
    <col min="11788" max="11788" width="8.28515625" style="244" customWidth="1"/>
    <col min="11789" max="11789" width="8" style="244" customWidth="1"/>
    <col min="11790" max="11790" width="8.5703125" style="244" customWidth="1"/>
    <col min="11791" max="11791" width="8" style="244" customWidth="1"/>
    <col min="11792" max="11792" width="9.140625" style="244" customWidth="1"/>
    <col min="11793" max="11798" width="8" style="244" customWidth="1"/>
    <col min="11799" max="11799" width="9.42578125" style="244" customWidth="1"/>
    <col min="11800" max="11800" width="8.28515625" style="244" customWidth="1"/>
    <col min="11801" max="11801" width="8" style="244" customWidth="1"/>
    <col min="11802" max="11802" width="8.5703125" style="244" customWidth="1"/>
    <col min="11803" max="11803" width="8" style="244" customWidth="1"/>
    <col min="11804" max="11804" width="9.140625" style="244" customWidth="1"/>
    <col min="11805" max="11810" width="8" style="244" customWidth="1"/>
    <col min="11811" max="11811" width="9.42578125" style="244" customWidth="1"/>
    <col min="11812" max="11812" width="8.28515625" style="244" customWidth="1"/>
    <col min="11813" max="11813" width="8" style="244" customWidth="1"/>
    <col min="11814" max="11814" width="8.5703125" style="244" customWidth="1"/>
    <col min="11815" max="11815" width="8" style="244" customWidth="1"/>
    <col min="11816" max="11816" width="9.140625" style="244" customWidth="1"/>
    <col min="11817" max="11822" width="8" style="244" customWidth="1"/>
    <col min="11823" max="11823" width="9.42578125" style="244" customWidth="1"/>
    <col min="11824" max="11824" width="8.28515625" style="244" customWidth="1"/>
    <col min="11825" max="11825" width="8" style="244" customWidth="1"/>
    <col min="11826" max="11826" width="8.5703125" style="244" customWidth="1"/>
    <col min="11827" max="11827" width="8" style="244" customWidth="1"/>
    <col min="11828" max="11828" width="9.140625" style="244" customWidth="1"/>
    <col min="11829" max="11834" width="8" style="244" customWidth="1"/>
    <col min="11835" max="11835" width="9.42578125" style="244" customWidth="1"/>
    <col min="11836" max="11836" width="8.28515625" style="244" customWidth="1"/>
    <col min="11837" max="11837" width="8" style="244" customWidth="1"/>
    <col min="11838" max="11838" width="8.5703125" style="244" customWidth="1"/>
    <col min="11839" max="11839" width="8" style="244" customWidth="1"/>
    <col min="11840" max="11840" width="9.140625" style="244" customWidth="1"/>
    <col min="11841" max="11846" width="8" style="244" customWidth="1"/>
    <col min="11847" max="11847" width="9.42578125" style="244" customWidth="1"/>
    <col min="11848" max="11848" width="8.28515625" style="244" customWidth="1"/>
    <col min="11849" max="11849" width="8" style="244" customWidth="1"/>
    <col min="11850" max="11850" width="8.5703125" style="244" customWidth="1"/>
    <col min="11851" max="11851" width="8" style="244" customWidth="1"/>
    <col min="11852" max="11852" width="9.140625" style="244" customWidth="1"/>
    <col min="11853" max="11855" width="8" style="244" customWidth="1"/>
    <col min="11856" max="12032" width="9.140625" style="244"/>
    <col min="12033" max="12033" width="38" style="244" customWidth="1"/>
    <col min="12034" max="12034" width="18.7109375" style="244" customWidth="1"/>
    <col min="12035" max="12035" width="8" style="244" customWidth="1"/>
    <col min="12036" max="12036" width="9.140625" style="244" customWidth="1"/>
    <col min="12037" max="12037" width="6.42578125" style="244" customWidth="1"/>
    <col min="12038" max="12042" width="8" style="244" customWidth="1"/>
    <col min="12043" max="12043" width="9.42578125" style="244" customWidth="1"/>
    <col min="12044" max="12044" width="8.28515625" style="244" customWidth="1"/>
    <col min="12045" max="12045" width="8" style="244" customWidth="1"/>
    <col min="12046" max="12046" width="8.5703125" style="244" customWidth="1"/>
    <col min="12047" max="12047" width="8" style="244" customWidth="1"/>
    <col min="12048" max="12048" width="9.140625" style="244" customWidth="1"/>
    <col min="12049" max="12054" width="8" style="244" customWidth="1"/>
    <col min="12055" max="12055" width="9.42578125" style="244" customWidth="1"/>
    <col min="12056" max="12056" width="8.28515625" style="244" customWidth="1"/>
    <col min="12057" max="12057" width="8" style="244" customWidth="1"/>
    <col min="12058" max="12058" width="8.5703125" style="244" customWidth="1"/>
    <col min="12059" max="12059" width="8" style="244" customWidth="1"/>
    <col min="12060" max="12060" width="9.140625" style="244" customWidth="1"/>
    <col min="12061" max="12066" width="8" style="244" customWidth="1"/>
    <col min="12067" max="12067" width="9.42578125" style="244" customWidth="1"/>
    <col min="12068" max="12068" width="8.28515625" style="244" customWidth="1"/>
    <col min="12069" max="12069" width="8" style="244" customWidth="1"/>
    <col min="12070" max="12070" width="8.5703125" style="244" customWidth="1"/>
    <col min="12071" max="12071" width="8" style="244" customWidth="1"/>
    <col min="12072" max="12072" width="9.140625" style="244" customWidth="1"/>
    <col min="12073" max="12078" width="8" style="244" customWidth="1"/>
    <col min="12079" max="12079" width="9.42578125" style="244" customWidth="1"/>
    <col min="12080" max="12080" width="8.28515625" style="244" customWidth="1"/>
    <col min="12081" max="12081" width="8" style="244" customWidth="1"/>
    <col min="12082" max="12082" width="8.5703125" style="244" customWidth="1"/>
    <col min="12083" max="12083" width="8" style="244" customWidth="1"/>
    <col min="12084" max="12084" width="9.140625" style="244" customWidth="1"/>
    <col min="12085" max="12090" width="8" style="244" customWidth="1"/>
    <col min="12091" max="12091" width="9.42578125" style="244" customWidth="1"/>
    <col min="12092" max="12092" width="8.28515625" style="244" customWidth="1"/>
    <col min="12093" max="12093" width="8" style="244" customWidth="1"/>
    <col min="12094" max="12094" width="8.5703125" style="244" customWidth="1"/>
    <col min="12095" max="12095" width="8" style="244" customWidth="1"/>
    <col min="12096" max="12096" width="9.140625" style="244" customWidth="1"/>
    <col min="12097" max="12102" width="8" style="244" customWidth="1"/>
    <col min="12103" max="12103" width="9.42578125" style="244" customWidth="1"/>
    <col min="12104" max="12104" width="8.28515625" style="244" customWidth="1"/>
    <col min="12105" max="12105" width="8" style="244" customWidth="1"/>
    <col min="12106" max="12106" width="8.5703125" style="244" customWidth="1"/>
    <col min="12107" max="12107" width="8" style="244" customWidth="1"/>
    <col min="12108" max="12108" width="9.140625" style="244" customWidth="1"/>
    <col min="12109" max="12111" width="8" style="244" customWidth="1"/>
    <col min="12112" max="12288" width="9.140625" style="244"/>
    <col min="12289" max="12289" width="38" style="244" customWidth="1"/>
    <col min="12290" max="12290" width="18.7109375" style="244" customWidth="1"/>
    <col min="12291" max="12291" width="8" style="244" customWidth="1"/>
    <col min="12292" max="12292" width="9.140625" style="244" customWidth="1"/>
    <col min="12293" max="12293" width="6.42578125" style="244" customWidth="1"/>
    <col min="12294" max="12298" width="8" style="244" customWidth="1"/>
    <col min="12299" max="12299" width="9.42578125" style="244" customWidth="1"/>
    <col min="12300" max="12300" width="8.28515625" style="244" customWidth="1"/>
    <col min="12301" max="12301" width="8" style="244" customWidth="1"/>
    <col min="12302" max="12302" width="8.5703125" style="244" customWidth="1"/>
    <col min="12303" max="12303" width="8" style="244" customWidth="1"/>
    <col min="12304" max="12304" width="9.140625" style="244" customWidth="1"/>
    <col min="12305" max="12310" width="8" style="244" customWidth="1"/>
    <col min="12311" max="12311" width="9.42578125" style="244" customWidth="1"/>
    <col min="12312" max="12312" width="8.28515625" style="244" customWidth="1"/>
    <col min="12313" max="12313" width="8" style="244" customWidth="1"/>
    <col min="12314" max="12314" width="8.5703125" style="244" customWidth="1"/>
    <col min="12315" max="12315" width="8" style="244" customWidth="1"/>
    <col min="12316" max="12316" width="9.140625" style="244" customWidth="1"/>
    <col min="12317" max="12322" width="8" style="244" customWidth="1"/>
    <col min="12323" max="12323" width="9.42578125" style="244" customWidth="1"/>
    <col min="12324" max="12324" width="8.28515625" style="244" customWidth="1"/>
    <col min="12325" max="12325" width="8" style="244" customWidth="1"/>
    <col min="12326" max="12326" width="8.5703125" style="244" customWidth="1"/>
    <col min="12327" max="12327" width="8" style="244" customWidth="1"/>
    <col min="12328" max="12328" width="9.140625" style="244" customWidth="1"/>
    <col min="12329" max="12334" width="8" style="244" customWidth="1"/>
    <col min="12335" max="12335" width="9.42578125" style="244" customWidth="1"/>
    <col min="12336" max="12336" width="8.28515625" style="244" customWidth="1"/>
    <col min="12337" max="12337" width="8" style="244" customWidth="1"/>
    <col min="12338" max="12338" width="8.5703125" style="244" customWidth="1"/>
    <col min="12339" max="12339" width="8" style="244" customWidth="1"/>
    <col min="12340" max="12340" width="9.140625" style="244" customWidth="1"/>
    <col min="12341" max="12346" width="8" style="244" customWidth="1"/>
    <col min="12347" max="12347" width="9.42578125" style="244" customWidth="1"/>
    <col min="12348" max="12348" width="8.28515625" style="244" customWidth="1"/>
    <col min="12349" max="12349" width="8" style="244" customWidth="1"/>
    <col min="12350" max="12350" width="8.5703125" style="244" customWidth="1"/>
    <col min="12351" max="12351" width="8" style="244" customWidth="1"/>
    <col min="12352" max="12352" width="9.140625" style="244" customWidth="1"/>
    <col min="12353" max="12358" width="8" style="244" customWidth="1"/>
    <col min="12359" max="12359" width="9.42578125" style="244" customWidth="1"/>
    <col min="12360" max="12360" width="8.28515625" style="244" customWidth="1"/>
    <col min="12361" max="12361" width="8" style="244" customWidth="1"/>
    <col min="12362" max="12362" width="8.5703125" style="244" customWidth="1"/>
    <col min="12363" max="12363" width="8" style="244" customWidth="1"/>
    <col min="12364" max="12364" width="9.140625" style="244" customWidth="1"/>
    <col min="12365" max="12367" width="8" style="244" customWidth="1"/>
    <col min="12368" max="12544" width="9.140625" style="244"/>
    <col min="12545" max="12545" width="38" style="244" customWidth="1"/>
    <col min="12546" max="12546" width="18.7109375" style="244" customWidth="1"/>
    <col min="12547" max="12547" width="8" style="244" customWidth="1"/>
    <col min="12548" max="12548" width="9.140625" style="244" customWidth="1"/>
    <col min="12549" max="12549" width="6.42578125" style="244" customWidth="1"/>
    <col min="12550" max="12554" width="8" style="244" customWidth="1"/>
    <col min="12555" max="12555" width="9.42578125" style="244" customWidth="1"/>
    <col min="12556" max="12556" width="8.28515625" style="244" customWidth="1"/>
    <col min="12557" max="12557" width="8" style="244" customWidth="1"/>
    <col min="12558" max="12558" width="8.5703125" style="244" customWidth="1"/>
    <col min="12559" max="12559" width="8" style="244" customWidth="1"/>
    <col min="12560" max="12560" width="9.140625" style="244" customWidth="1"/>
    <col min="12561" max="12566" width="8" style="244" customWidth="1"/>
    <col min="12567" max="12567" width="9.42578125" style="244" customWidth="1"/>
    <col min="12568" max="12568" width="8.28515625" style="244" customWidth="1"/>
    <col min="12569" max="12569" width="8" style="244" customWidth="1"/>
    <col min="12570" max="12570" width="8.5703125" style="244" customWidth="1"/>
    <col min="12571" max="12571" width="8" style="244" customWidth="1"/>
    <col min="12572" max="12572" width="9.140625" style="244" customWidth="1"/>
    <col min="12573" max="12578" width="8" style="244" customWidth="1"/>
    <col min="12579" max="12579" width="9.42578125" style="244" customWidth="1"/>
    <col min="12580" max="12580" width="8.28515625" style="244" customWidth="1"/>
    <col min="12581" max="12581" width="8" style="244" customWidth="1"/>
    <col min="12582" max="12582" width="8.5703125" style="244" customWidth="1"/>
    <col min="12583" max="12583" width="8" style="244" customWidth="1"/>
    <col min="12584" max="12584" width="9.140625" style="244" customWidth="1"/>
    <col min="12585" max="12590" width="8" style="244" customWidth="1"/>
    <col min="12591" max="12591" width="9.42578125" style="244" customWidth="1"/>
    <col min="12592" max="12592" width="8.28515625" style="244" customWidth="1"/>
    <col min="12593" max="12593" width="8" style="244" customWidth="1"/>
    <col min="12594" max="12594" width="8.5703125" style="244" customWidth="1"/>
    <col min="12595" max="12595" width="8" style="244" customWidth="1"/>
    <col min="12596" max="12596" width="9.140625" style="244" customWidth="1"/>
    <col min="12597" max="12602" width="8" style="244" customWidth="1"/>
    <col min="12603" max="12603" width="9.42578125" style="244" customWidth="1"/>
    <col min="12604" max="12604" width="8.28515625" style="244" customWidth="1"/>
    <col min="12605" max="12605" width="8" style="244" customWidth="1"/>
    <col min="12606" max="12606" width="8.5703125" style="244" customWidth="1"/>
    <col min="12607" max="12607" width="8" style="244" customWidth="1"/>
    <col min="12608" max="12608" width="9.140625" style="244" customWidth="1"/>
    <col min="12609" max="12614" width="8" style="244" customWidth="1"/>
    <col min="12615" max="12615" width="9.42578125" style="244" customWidth="1"/>
    <col min="12616" max="12616" width="8.28515625" style="244" customWidth="1"/>
    <col min="12617" max="12617" width="8" style="244" customWidth="1"/>
    <col min="12618" max="12618" width="8.5703125" style="244" customWidth="1"/>
    <col min="12619" max="12619" width="8" style="244" customWidth="1"/>
    <col min="12620" max="12620" width="9.140625" style="244" customWidth="1"/>
    <col min="12621" max="12623" width="8" style="244" customWidth="1"/>
    <col min="12624" max="12800" width="9.140625" style="244"/>
    <col min="12801" max="12801" width="38" style="244" customWidth="1"/>
    <col min="12802" max="12802" width="18.7109375" style="244" customWidth="1"/>
    <col min="12803" max="12803" width="8" style="244" customWidth="1"/>
    <col min="12804" max="12804" width="9.140625" style="244" customWidth="1"/>
    <col min="12805" max="12805" width="6.42578125" style="244" customWidth="1"/>
    <col min="12806" max="12810" width="8" style="244" customWidth="1"/>
    <col min="12811" max="12811" width="9.42578125" style="244" customWidth="1"/>
    <col min="12812" max="12812" width="8.28515625" style="244" customWidth="1"/>
    <col min="12813" max="12813" width="8" style="244" customWidth="1"/>
    <col min="12814" max="12814" width="8.5703125" style="244" customWidth="1"/>
    <col min="12815" max="12815" width="8" style="244" customWidth="1"/>
    <col min="12816" max="12816" width="9.140625" style="244" customWidth="1"/>
    <col min="12817" max="12822" width="8" style="244" customWidth="1"/>
    <col min="12823" max="12823" width="9.42578125" style="244" customWidth="1"/>
    <col min="12824" max="12824" width="8.28515625" style="244" customWidth="1"/>
    <col min="12825" max="12825" width="8" style="244" customWidth="1"/>
    <col min="12826" max="12826" width="8.5703125" style="244" customWidth="1"/>
    <col min="12827" max="12827" width="8" style="244" customWidth="1"/>
    <col min="12828" max="12828" width="9.140625" style="244" customWidth="1"/>
    <col min="12829" max="12834" width="8" style="244" customWidth="1"/>
    <col min="12835" max="12835" width="9.42578125" style="244" customWidth="1"/>
    <col min="12836" max="12836" width="8.28515625" style="244" customWidth="1"/>
    <col min="12837" max="12837" width="8" style="244" customWidth="1"/>
    <col min="12838" max="12838" width="8.5703125" style="244" customWidth="1"/>
    <col min="12839" max="12839" width="8" style="244" customWidth="1"/>
    <col min="12840" max="12840" width="9.140625" style="244" customWidth="1"/>
    <col min="12841" max="12846" width="8" style="244" customWidth="1"/>
    <col min="12847" max="12847" width="9.42578125" style="244" customWidth="1"/>
    <col min="12848" max="12848" width="8.28515625" style="244" customWidth="1"/>
    <col min="12849" max="12849" width="8" style="244" customWidth="1"/>
    <col min="12850" max="12850" width="8.5703125" style="244" customWidth="1"/>
    <col min="12851" max="12851" width="8" style="244" customWidth="1"/>
    <col min="12852" max="12852" width="9.140625" style="244" customWidth="1"/>
    <col min="12853" max="12858" width="8" style="244" customWidth="1"/>
    <col min="12859" max="12859" width="9.42578125" style="244" customWidth="1"/>
    <col min="12860" max="12860" width="8.28515625" style="244" customWidth="1"/>
    <col min="12861" max="12861" width="8" style="244" customWidth="1"/>
    <col min="12862" max="12862" width="8.5703125" style="244" customWidth="1"/>
    <col min="12863" max="12863" width="8" style="244" customWidth="1"/>
    <col min="12864" max="12864" width="9.140625" style="244" customWidth="1"/>
    <col min="12865" max="12870" width="8" style="244" customWidth="1"/>
    <col min="12871" max="12871" width="9.42578125" style="244" customWidth="1"/>
    <col min="12872" max="12872" width="8.28515625" style="244" customWidth="1"/>
    <col min="12873" max="12873" width="8" style="244" customWidth="1"/>
    <col min="12874" max="12874" width="8.5703125" style="244" customWidth="1"/>
    <col min="12875" max="12875" width="8" style="244" customWidth="1"/>
    <col min="12876" max="12876" width="9.140625" style="244" customWidth="1"/>
    <col min="12877" max="12879" width="8" style="244" customWidth="1"/>
    <col min="12880" max="13056" width="9.140625" style="244"/>
    <col min="13057" max="13057" width="38" style="244" customWidth="1"/>
    <col min="13058" max="13058" width="18.7109375" style="244" customWidth="1"/>
    <col min="13059" max="13059" width="8" style="244" customWidth="1"/>
    <col min="13060" max="13060" width="9.140625" style="244" customWidth="1"/>
    <col min="13061" max="13061" width="6.42578125" style="244" customWidth="1"/>
    <col min="13062" max="13066" width="8" style="244" customWidth="1"/>
    <col min="13067" max="13067" width="9.42578125" style="244" customWidth="1"/>
    <col min="13068" max="13068" width="8.28515625" style="244" customWidth="1"/>
    <col min="13069" max="13069" width="8" style="244" customWidth="1"/>
    <col min="13070" max="13070" width="8.5703125" style="244" customWidth="1"/>
    <col min="13071" max="13071" width="8" style="244" customWidth="1"/>
    <col min="13072" max="13072" width="9.140625" style="244" customWidth="1"/>
    <col min="13073" max="13078" width="8" style="244" customWidth="1"/>
    <col min="13079" max="13079" width="9.42578125" style="244" customWidth="1"/>
    <col min="13080" max="13080" width="8.28515625" style="244" customWidth="1"/>
    <col min="13081" max="13081" width="8" style="244" customWidth="1"/>
    <col min="13082" max="13082" width="8.5703125" style="244" customWidth="1"/>
    <col min="13083" max="13083" width="8" style="244" customWidth="1"/>
    <col min="13084" max="13084" width="9.140625" style="244" customWidth="1"/>
    <col min="13085" max="13090" width="8" style="244" customWidth="1"/>
    <col min="13091" max="13091" width="9.42578125" style="244" customWidth="1"/>
    <col min="13092" max="13092" width="8.28515625" style="244" customWidth="1"/>
    <col min="13093" max="13093" width="8" style="244" customWidth="1"/>
    <col min="13094" max="13094" width="8.5703125" style="244" customWidth="1"/>
    <col min="13095" max="13095" width="8" style="244" customWidth="1"/>
    <col min="13096" max="13096" width="9.140625" style="244" customWidth="1"/>
    <col min="13097" max="13102" width="8" style="244" customWidth="1"/>
    <col min="13103" max="13103" width="9.42578125" style="244" customWidth="1"/>
    <col min="13104" max="13104" width="8.28515625" style="244" customWidth="1"/>
    <col min="13105" max="13105" width="8" style="244" customWidth="1"/>
    <col min="13106" max="13106" width="8.5703125" style="244" customWidth="1"/>
    <col min="13107" max="13107" width="8" style="244" customWidth="1"/>
    <col min="13108" max="13108" width="9.140625" style="244" customWidth="1"/>
    <col min="13109" max="13114" width="8" style="244" customWidth="1"/>
    <col min="13115" max="13115" width="9.42578125" style="244" customWidth="1"/>
    <col min="13116" max="13116" width="8.28515625" style="244" customWidth="1"/>
    <col min="13117" max="13117" width="8" style="244" customWidth="1"/>
    <col min="13118" max="13118" width="8.5703125" style="244" customWidth="1"/>
    <col min="13119" max="13119" width="8" style="244" customWidth="1"/>
    <col min="13120" max="13120" width="9.140625" style="244" customWidth="1"/>
    <col min="13121" max="13126" width="8" style="244" customWidth="1"/>
    <col min="13127" max="13127" width="9.42578125" style="244" customWidth="1"/>
    <col min="13128" max="13128" width="8.28515625" style="244" customWidth="1"/>
    <col min="13129" max="13129" width="8" style="244" customWidth="1"/>
    <col min="13130" max="13130" width="8.5703125" style="244" customWidth="1"/>
    <col min="13131" max="13131" width="8" style="244" customWidth="1"/>
    <col min="13132" max="13132" width="9.140625" style="244" customWidth="1"/>
    <col min="13133" max="13135" width="8" style="244" customWidth="1"/>
    <col min="13136" max="13312" width="9.140625" style="244"/>
    <col min="13313" max="13313" width="38" style="244" customWidth="1"/>
    <col min="13314" max="13314" width="18.7109375" style="244" customWidth="1"/>
    <col min="13315" max="13315" width="8" style="244" customWidth="1"/>
    <col min="13316" max="13316" width="9.140625" style="244" customWidth="1"/>
    <col min="13317" max="13317" width="6.42578125" style="244" customWidth="1"/>
    <col min="13318" max="13322" width="8" style="244" customWidth="1"/>
    <col min="13323" max="13323" width="9.42578125" style="244" customWidth="1"/>
    <col min="13324" max="13324" width="8.28515625" style="244" customWidth="1"/>
    <col min="13325" max="13325" width="8" style="244" customWidth="1"/>
    <col min="13326" max="13326" width="8.5703125" style="244" customWidth="1"/>
    <col min="13327" max="13327" width="8" style="244" customWidth="1"/>
    <col min="13328" max="13328" width="9.140625" style="244" customWidth="1"/>
    <col min="13329" max="13334" width="8" style="244" customWidth="1"/>
    <col min="13335" max="13335" width="9.42578125" style="244" customWidth="1"/>
    <col min="13336" max="13336" width="8.28515625" style="244" customWidth="1"/>
    <col min="13337" max="13337" width="8" style="244" customWidth="1"/>
    <col min="13338" max="13338" width="8.5703125" style="244" customWidth="1"/>
    <col min="13339" max="13339" width="8" style="244" customWidth="1"/>
    <col min="13340" max="13340" width="9.140625" style="244" customWidth="1"/>
    <col min="13341" max="13346" width="8" style="244" customWidth="1"/>
    <col min="13347" max="13347" width="9.42578125" style="244" customWidth="1"/>
    <col min="13348" max="13348" width="8.28515625" style="244" customWidth="1"/>
    <col min="13349" max="13349" width="8" style="244" customWidth="1"/>
    <col min="13350" max="13350" width="8.5703125" style="244" customWidth="1"/>
    <col min="13351" max="13351" width="8" style="244" customWidth="1"/>
    <col min="13352" max="13352" width="9.140625" style="244" customWidth="1"/>
    <col min="13353" max="13358" width="8" style="244" customWidth="1"/>
    <col min="13359" max="13359" width="9.42578125" style="244" customWidth="1"/>
    <col min="13360" max="13360" width="8.28515625" style="244" customWidth="1"/>
    <col min="13361" max="13361" width="8" style="244" customWidth="1"/>
    <col min="13362" max="13362" width="8.5703125" style="244" customWidth="1"/>
    <col min="13363" max="13363" width="8" style="244" customWidth="1"/>
    <col min="13364" max="13364" width="9.140625" style="244" customWidth="1"/>
    <col min="13365" max="13370" width="8" style="244" customWidth="1"/>
    <col min="13371" max="13371" width="9.42578125" style="244" customWidth="1"/>
    <col min="13372" max="13372" width="8.28515625" style="244" customWidth="1"/>
    <col min="13373" max="13373" width="8" style="244" customWidth="1"/>
    <col min="13374" max="13374" width="8.5703125" style="244" customWidth="1"/>
    <col min="13375" max="13375" width="8" style="244" customWidth="1"/>
    <col min="13376" max="13376" width="9.140625" style="244" customWidth="1"/>
    <col min="13377" max="13382" width="8" style="244" customWidth="1"/>
    <col min="13383" max="13383" width="9.42578125" style="244" customWidth="1"/>
    <col min="13384" max="13384" width="8.28515625" style="244" customWidth="1"/>
    <col min="13385" max="13385" width="8" style="244" customWidth="1"/>
    <col min="13386" max="13386" width="8.5703125" style="244" customWidth="1"/>
    <col min="13387" max="13387" width="8" style="244" customWidth="1"/>
    <col min="13388" max="13388" width="9.140625" style="244" customWidth="1"/>
    <col min="13389" max="13391" width="8" style="244" customWidth="1"/>
    <col min="13392" max="13568" width="9.140625" style="244"/>
    <col min="13569" max="13569" width="38" style="244" customWidth="1"/>
    <col min="13570" max="13570" width="18.7109375" style="244" customWidth="1"/>
    <col min="13571" max="13571" width="8" style="244" customWidth="1"/>
    <col min="13572" max="13572" width="9.140625" style="244" customWidth="1"/>
    <col min="13573" max="13573" width="6.42578125" style="244" customWidth="1"/>
    <col min="13574" max="13578" width="8" style="244" customWidth="1"/>
    <col min="13579" max="13579" width="9.42578125" style="244" customWidth="1"/>
    <col min="13580" max="13580" width="8.28515625" style="244" customWidth="1"/>
    <col min="13581" max="13581" width="8" style="244" customWidth="1"/>
    <col min="13582" max="13582" width="8.5703125" style="244" customWidth="1"/>
    <col min="13583" max="13583" width="8" style="244" customWidth="1"/>
    <col min="13584" max="13584" width="9.140625" style="244" customWidth="1"/>
    <col min="13585" max="13590" width="8" style="244" customWidth="1"/>
    <col min="13591" max="13591" width="9.42578125" style="244" customWidth="1"/>
    <col min="13592" max="13592" width="8.28515625" style="244" customWidth="1"/>
    <col min="13593" max="13593" width="8" style="244" customWidth="1"/>
    <col min="13594" max="13594" width="8.5703125" style="244" customWidth="1"/>
    <col min="13595" max="13595" width="8" style="244" customWidth="1"/>
    <col min="13596" max="13596" width="9.140625" style="244" customWidth="1"/>
    <col min="13597" max="13602" width="8" style="244" customWidth="1"/>
    <col min="13603" max="13603" width="9.42578125" style="244" customWidth="1"/>
    <col min="13604" max="13604" width="8.28515625" style="244" customWidth="1"/>
    <col min="13605" max="13605" width="8" style="244" customWidth="1"/>
    <col min="13606" max="13606" width="8.5703125" style="244" customWidth="1"/>
    <col min="13607" max="13607" width="8" style="244" customWidth="1"/>
    <col min="13608" max="13608" width="9.140625" style="244" customWidth="1"/>
    <col min="13609" max="13614" width="8" style="244" customWidth="1"/>
    <col min="13615" max="13615" width="9.42578125" style="244" customWidth="1"/>
    <col min="13616" max="13616" width="8.28515625" style="244" customWidth="1"/>
    <col min="13617" max="13617" width="8" style="244" customWidth="1"/>
    <col min="13618" max="13618" width="8.5703125" style="244" customWidth="1"/>
    <col min="13619" max="13619" width="8" style="244" customWidth="1"/>
    <col min="13620" max="13620" width="9.140625" style="244" customWidth="1"/>
    <col min="13621" max="13626" width="8" style="244" customWidth="1"/>
    <col min="13627" max="13627" width="9.42578125" style="244" customWidth="1"/>
    <col min="13628" max="13628" width="8.28515625" style="244" customWidth="1"/>
    <col min="13629" max="13629" width="8" style="244" customWidth="1"/>
    <col min="13630" max="13630" width="8.5703125" style="244" customWidth="1"/>
    <col min="13631" max="13631" width="8" style="244" customWidth="1"/>
    <col min="13632" max="13632" width="9.140625" style="244" customWidth="1"/>
    <col min="13633" max="13638" width="8" style="244" customWidth="1"/>
    <col min="13639" max="13639" width="9.42578125" style="244" customWidth="1"/>
    <col min="13640" max="13640" width="8.28515625" style="244" customWidth="1"/>
    <col min="13641" max="13641" width="8" style="244" customWidth="1"/>
    <col min="13642" max="13642" width="8.5703125" style="244" customWidth="1"/>
    <col min="13643" max="13643" width="8" style="244" customWidth="1"/>
    <col min="13644" max="13644" width="9.140625" style="244" customWidth="1"/>
    <col min="13645" max="13647" width="8" style="244" customWidth="1"/>
    <col min="13648" max="13824" width="9.140625" style="244"/>
    <col min="13825" max="13825" width="38" style="244" customWidth="1"/>
    <col min="13826" max="13826" width="18.7109375" style="244" customWidth="1"/>
    <col min="13827" max="13827" width="8" style="244" customWidth="1"/>
    <col min="13828" max="13828" width="9.140625" style="244" customWidth="1"/>
    <col min="13829" max="13829" width="6.42578125" style="244" customWidth="1"/>
    <col min="13830" max="13834" width="8" style="244" customWidth="1"/>
    <col min="13835" max="13835" width="9.42578125" style="244" customWidth="1"/>
    <col min="13836" max="13836" width="8.28515625" style="244" customWidth="1"/>
    <col min="13837" max="13837" width="8" style="244" customWidth="1"/>
    <col min="13838" max="13838" width="8.5703125" style="244" customWidth="1"/>
    <col min="13839" max="13839" width="8" style="244" customWidth="1"/>
    <col min="13840" max="13840" width="9.140625" style="244" customWidth="1"/>
    <col min="13841" max="13846" width="8" style="244" customWidth="1"/>
    <col min="13847" max="13847" width="9.42578125" style="244" customWidth="1"/>
    <col min="13848" max="13848" width="8.28515625" style="244" customWidth="1"/>
    <col min="13849" max="13849" width="8" style="244" customWidth="1"/>
    <col min="13850" max="13850" width="8.5703125" style="244" customWidth="1"/>
    <col min="13851" max="13851" width="8" style="244" customWidth="1"/>
    <col min="13852" max="13852" width="9.140625" style="244" customWidth="1"/>
    <col min="13853" max="13858" width="8" style="244" customWidth="1"/>
    <col min="13859" max="13859" width="9.42578125" style="244" customWidth="1"/>
    <col min="13860" max="13860" width="8.28515625" style="244" customWidth="1"/>
    <col min="13861" max="13861" width="8" style="244" customWidth="1"/>
    <col min="13862" max="13862" width="8.5703125" style="244" customWidth="1"/>
    <col min="13863" max="13863" width="8" style="244" customWidth="1"/>
    <col min="13864" max="13864" width="9.140625" style="244" customWidth="1"/>
    <col min="13865" max="13870" width="8" style="244" customWidth="1"/>
    <col min="13871" max="13871" width="9.42578125" style="244" customWidth="1"/>
    <col min="13872" max="13872" width="8.28515625" style="244" customWidth="1"/>
    <col min="13873" max="13873" width="8" style="244" customWidth="1"/>
    <col min="13874" max="13874" width="8.5703125" style="244" customWidth="1"/>
    <col min="13875" max="13875" width="8" style="244" customWidth="1"/>
    <col min="13876" max="13876" width="9.140625" style="244" customWidth="1"/>
    <col min="13877" max="13882" width="8" style="244" customWidth="1"/>
    <col min="13883" max="13883" width="9.42578125" style="244" customWidth="1"/>
    <col min="13884" max="13884" width="8.28515625" style="244" customWidth="1"/>
    <col min="13885" max="13885" width="8" style="244" customWidth="1"/>
    <col min="13886" max="13886" width="8.5703125" style="244" customWidth="1"/>
    <col min="13887" max="13887" width="8" style="244" customWidth="1"/>
    <col min="13888" max="13888" width="9.140625" style="244" customWidth="1"/>
    <col min="13889" max="13894" width="8" style="244" customWidth="1"/>
    <col min="13895" max="13895" width="9.42578125" style="244" customWidth="1"/>
    <col min="13896" max="13896" width="8.28515625" style="244" customWidth="1"/>
    <col min="13897" max="13897" width="8" style="244" customWidth="1"/>
    <col min="13898" max="13898" width="8.5703125" style="244" customWidth="1"/>
    <col min="13899" max="13899" width="8" style="244" customWidth="1"/>
    <col min="13900" max="13900" width="9.140625" style="244" customWidth="1"/>
    <col min="13901" max="13903" width="8" style="244" customWidth="1"/>
    <col min="13904" max="14080" width="9.140625" style="244"/>
    <col min="14081" max="14081" width="38" style="244" customWidth="1"/>
    <col min="14082" max="14082" width="18.7109375" style="244" customWidth="1"/>
    <col min="14083" max="14083" width="8" style="244" customWidth="1"/>
    <col min="14084" max="14084" width="9.140625" style="244" customWidth="1"/>
    <col min="14085" max="14085" width="6.42578125" style="244" customWidth="1"/>
    <col min="14086" max="14090" width="8" style="244" customWidth="1"/>
    <col min="14091" max="14091" width="9.42578125" style="244" customWidth="1"/>
    <col min="14092" max="14092" width="8.28515625" style="244" customWidth="1"/>
    <col min="14093" max="14093" width="8" style="244" customWidth="1"/>
    <col min="14094" max="14094" width="8.5703125" style="244" customWidth="1"/>
    <col min="14095" max="14095" width="8" style="244" customWidth="1"/>
    <col min="14096" max="14096" width="9.140625" style="244" customWidth="1"/>
    <col min="14097" max="14102" width="8" style="244" customWidth="1"/>
    <col min="14103" max="14103" width="9.42578125" style="244" customWidth="1"/>
    <col min="14104" max="14104" width="8.28515625" style="244" customWidth="1"/>
    <col min="14105" max="14105" width="8" style="244" customWidth="1"/>
    <col min="14106" max="14106" width="8.5703125" style="244" customWidth="1"/>
    <col min="14107" max="14107" width="8" style="244" customWidth="1"/>
    <col min="14108" max="14108" width="9.140625" style="244" customWidth="1"/>
    <col min="14109" max="14114" width="8" style="244" customWidth="1"/>
    <col min="14115" max="14115" width="9.42578125" style="244" customWidth="1"/>
    <col min="14116" max="14116" width="8.28515625" style="244" customWidth="1"/>
    <col min="14117" max="14117" width="8" style="244" customWidth="1"/>
    <col min="14118" max="14118" width="8.5703125" style="244" customWidth="1"/>
    <col min="14119" max="14119" width="8" style="244" customWidth="1"/>
    <col min="14120" max="14120" width="9.140625" style="244" customWidth="1"/>
    <col min="14121" max="14126" width="8" style="244" customWidth="1"/>
    <col min="14127" max="14127" width="9.42578125" style="244" customWidth="1"/>
    <col min="14128" max="14128" width="8.28515625" style="244" customWidth="1"/>
    <col min="14129" max="14129" width="8" style="244" customWidth="1"/>
    <col min="14130" max="14130" width="8.5703125" style="244" customWidth="1"/>
    <col min="14131" max="14131" width="8" style="244" customWidth="1"/>
    <col min="14132" max="14132" width="9.140625" style="244" customWidth="1"/>
    <col min="14133" max="14138" width="8" style="244" customWidth="1"/>
    <col min="14139" max="14139" width="9.42578125" style="244" customWidth="1"/>
    <col min="14140" max="14140" width="8.28515625" style="244" customWidth="1"/>
    <col min="14141" max="14141" width="8" style="244" customWidth="1"/>
    <col min="14142" max="14142" width="8.5703125" style="244" customWidth="1"/>
    <col min="14143" max="14143" width="8" style="244" customWidth="1"/>
    <col min="14144" max="14144" width="9.140625" style="244" customWidth="1"/>
    <col min="14145" max="14150" width="8" style="244" customWidth="1"/>
    <col min="14151" max="14151" width="9.42578125" style="244" customWidth="1"/>
    <col min="14152" max="14152" width="8.28515625" style="244" customWidth="1"/>
    <col min="14153" max="14153" width="8" style="244" customWidth="1"/>
    <col min="14154" max="14154" width="8.5703125" style="244" customWidth="1"/>
    <col min="14155" max="14155" width="8" style="244" customWidth="1"/>
    <col min="14156" max="14156" width="9.140625" style="244" customWidth="1"/>
    <col min="14157" max="14159" width="8" style="244" customWidth="1"/>
    <col min="14160" max="14336" width="9.140625" style="244"/>
    <col min="14337" max="14337" width="38" style="244" customWidth="1"/>
    <col min="14338" max="14338" width="18.7109375" style="244" customWidth="1"/>
    <col min="14339" max="14339" width="8" style="244" customWidth="1"/>
    <col min="14340" max="14340" width="9.140625" style="244" customWidth="1"/>
    <col min="14341" max="14341" width="6.42578125" style="244" customWidth="1"/>
    <col min="14342" max="14346" width="8" style="244" customWidth="1"/>
    <col min="14347" max="14347" width="9.42578125" style="244" customWidth="1"/>
    <col min="14348" max="14348" width="8.28515625" style="244" customWidth="1"/>
    <col min="14349" max="14349" width="8" style="244" customWidth="1"/>
    <col min="14350" max="14350" width="8.5703125" style="244" customWidth="1"/>
    <col min="14351" max="14351" width="8" style="244" customWidth="1"/>
    <col min="14352" max="14352" width="9.140625" style="244" customWidth="1"/>
    <col min="14353" max="14358" width="8" style="244" customWidth="1"/>
    <col min="14359" max="14359" width="9.42578125" style="244" customWidth="1"/>
    <col min="14360" max="14360" width="8.28515625" style="244" customWidth="1"/>
    <col min="14361" max="14361" width="8" style="244" customWidth="1"/>
    <col min="14362" max="14362" width="8.5703125" style="244" customWidth="1"/>
    <col min="14363" max="14363" width="8" style="244" customWidth="1"/>
    <col min="14364" max="14364" width="9.140625" style="244" customWidth="1"/>
    <col min="14365" max="14370" width="8" style="244" customWidth="1"/>
    <col min="14371" max="14371" width="9.42578125" style="244" customWidth="1"/>
    <col min="14372" max="14372" width="8.28515625" style="244" customWidth="1"/>
    <col min="14373" max="14373" width="8" style="244" customWidth="1"/>
    <col min="14374" max="14374" width="8.5703125" style="244" customWidth="1"/>
    <col min="14375" max="14375" width="8" style="244" customWidth="1"/>
    <col min="14376" max="14376" width="9.140625" style="244" customWidth="1"/>
    <col min="14377" max="14382" width="8" style="244" customWidth="1"/>
    <col min="14383" max="14383" width="9.42578125" style="244" customWidth="1"/>
    <col min="14384" max="14384" width="8.28515625" style="244" customWidth="1"/>
    <col min="14385" max="14385" width="8" style="244" customWidth="1"/>
    <col min="14386" max="14386" width="8.5703125" style="244" customWidth="1"/>
    <col min="14387" max="14387" width="8" style="244" customWidth="1"/>
    <col min="14388" max="14388" width="9.140625" style="244" customWidth="1"/>
    <col min="14389" max="14394" width="8" style="244" customWidth="1"/>
    <col min="14395" max="14395" width="9.42578125" style="244" customWidth="1"/>
    <col min="14396" max="14396" width="8.28515625" style="244" customWidth="1"/>
    <col min="14397" max="14397" width="8" style="244" customWidth="1"/>
    <col min="14398" max="14398" width="8.5703125" style="244" customWidth="1"/>
    <col min="14399" max="14399" width="8" style="244" customWidth="1"/>
    <col min="14400" max="14400" width="9.140625" style="244" customWidth="1"/>
    <col min="14401" max="14406" width="8" style="244" customWidth="1"/>
    <col min="14407" max="14407" width="9.42578125" style="244" customWidth="1"/>
    <col min="14408" max="14408" width="8.28515625" style="244" customWidth="1"/>
    <col min="14409" max="14409" width="8" style="244" customWidth="1"/>
    <col min="14410" max="14410" width="8.5703125" style="244" customWidth="1"/>
    <col min="14411" max="14411" width="8" style="244" customWidth="1"/>
    <col min="14412" max="14412" width="9.140625" style="244" customWidth="1"/>
    <col min="14413" max="14415" width="8" style="244" customWidth="1"/>
    <col min="14416" max="14592" width="9.140625" style="244"/>
    <col min="14593" max="14593" width="38" style="244" customWidth="1"/>
    <col min="14594" max="14594" width="18.7109375" style="244" customWidth="1"/>
    <col min="14595" max="14595" width="8" style="244" customWidth="1"/>
    <col min="14596" max="14596" width="9.140625" style="244" customWidth="1"/>
    <col min="14597" max="14597" width="6.42578125" style="244" customWidth="1"/>
    <col min="14598" max="14602" width="8" style="244" customWidth="1"/>
    <col min="14603" max="14603" width="9.42578125" style="244" customWidth="1"/>
    <col min="14604" max="14604" width="8.28515625" style="244" customWidth="1"/>
    <col min="14605" max="14605" width="8" style="244" customWidth="1"/>
    <col min="14606" max="14606" width="8.5703125" style="244" customWidth="1"/>
    <col min="14607" max="14607" width="8" style="244" customWidth="1"/>
    <col min="14608" max="14608" width="9.140625" style="244" customWidth="1"/>
    <col min="14609" max="14614" width="8" style="244" customWidth="1"/>
    <col min="14615" max="14615" width="9.42578125" style="244" customWidth="1"/>
    <col min="14616" max="14616" width="8.28515625" style="244" customWidth="1"/>
    <col min="14617" max="14617" width="8" style="244" customWidth="1"/>
    <col min="14618" max="14618" width="8.5703125" style="244" customWidth="1"/>
    <col min="14619" max="14619" width="8" style="244" customWidth="1"/>
    <col min="14620" max="14620" width="9.140625" style="244" customWidth="1"/>
    <col min="14621" max="14626" width="8" style="244" customWidth="1"/>
    <col min="14627" max="14627" width="9.42578125" style="244" customWidth="1"/>
    <col min="14628" max="14628" width="8.28515625" style="244" customWidth="1"/>
    <col min="14629" max="14629" width="8" style="244" customWidth="1"/>
    <col min="14630" max="14630" width="8.5703125" style="244" customWidth="1"/>
    <col min="14631" max="14631" width="8" style="244" customWidth="1"/>
    <col min="14632" max="14632" width="9.140625" style="244" customWidth="1"/>
    <col min="14633" max="14638" width="8" style="244" customWidth="1"/>
    <col min="14639" max="14639" width="9.42578125" style="244" customWidth="1"/>
    <col min="14640" max="14640" width="8.28515625" style="244" customWidth="1"/>
    <col min="14641" max="14641" width="8" style="244" customWidth="1"/>
    <col min="14642" max="14642" width="8.5703125" style="244" customWidth="1"/>
    <col min="14643" max="14643" width="8" style="244" customWidth="1"/>
    <col min="14644" max="14644" width="9.140625" style="244" customWidth="1"/>
    <col min="14645" max="14650" width="8" style="244" customWidth="1"/>
    <col min="14651" max="14651" width="9.42578125" style="244" customWidth="1"/>
    <col min="14652" max="14652" width="8.28515625" style="244" customWidth="1"/>
    <col min="14653" max="14653" width="8" style="244" customWidth="1"/>
    <col min="14654" max="14654" width="8.5703125" style="244" customWidth="1"/>
    <col min="14655" max="14655" width="8" style="244" customWidth="1"/>
    <col min="14656" max="14656" width="9.140625" style="244" customWidth="1"/>
    <col min="14657" max="14662" width="8" style="244" customWidth="1"/>
    <col min="14663" max="14663" width="9.42578125" style="244" customWidth="1"/>
    <col min="14664" max="14664" width="8.28515625" style="244" customWidth="1"/>
    <col min="14665" max="14665" width="8" style="244" customWidth="1"/>
    <col min="14666" max="14666" width="8.5703125" style="244" customWidth="1"/>
    <col min="14667" max="14667" width="8" style="244" customWidth="1"/>
    <col min="14668" max="14668" width="9.140625" style="244" customWidth="1"/>
    <col min="14669" max="14671" width="8" style="244" customWidth="1"/>
    <col min="14672" max="14848" width="9.140625" style="244"/>
    <col min="14849" max="14849" width="38" style="244" customWidth="1"/>
    <col min="14850" max="14850" width="18.7109375" style="244" customWidth="1"/>
    <col min="14851" max="14851" width="8" style="244" customWidth="1"/>
    <col min="14852" max="14852" width="9.140625" style="244" customWidth="1"/>
    <col min="14853" max="14853" width="6.42578125" style="244" customWidth="1"/>
    <col min="14854" max="14858" width="8" style="244" customWidth="1"/>
    <col min="14859" max="14859" width="9.42578125" style="244" customWidth="1"/>
    <col min="14860" max="14860" width="8.28515625" style="244" customWidth="1"/>
    <col min="14861" max="14861" width="8" style="244" customWidth="1"/>
    <col min="14862" max="14862" width="8.5703125" style="244" customWidth="1"/>
    <col min="14863" max="14863" width="8" style="244" customWidth="1"/>
    <col min="14864" max="14864" width="9.140625" style="244" customWidth="1"/>
    <col min="14865" max="14870" width="8" style="244" customWidth="1"/>
    <col min="14871" max="14871" width="9.42578125" style="244" customWidth="1"/>
    <col min="14872" max="14872" width="8.28515625" style="244" customWidth="1"/>
    <col min="14873" max="14873" width="8" style="244" customWidth="1"/>
    <col min="14874" max="14874" width="8.5703125" style="244" customWidth="1"/>
    <col min="14875" max="14875" width="8" style="244" customWidth="1"/>
    <col min="14876" max="14876" width="9.140625" style="244" customWidth="1"/>
    <col min="14877" max="14882" width="8" style="244" customWidth="1"/>
    <col min="14883" max="14883" width="9.42578125" style="244" customWidth="1"/>
    <col min="14884" max="14884" width="8.28515625" style="244" customWidth="1"/>
    <col min="14885" max="14885" width="8" style="244" customWidth="1"/>
    <col min="14886" max="14886" width="8.5703125" style="244" customWidth="1"/>
    <col min="14887" max="14887" width="8" style="244" customWidth="1"/>
    <col min="14888" max="14888" width="9.140625" style="244" customWidth="1"/>
    <col min="14889" max="14894" width="8" style="244" customWidth="1"/>
    <col min="14895" max="14895" width="9.42578125" style="244" customWidth="1"/>
    <col min="14896" max="14896" width="8.28515625" style="244" customWidth="1"/>
    <col min="14897" max="14897" width="8" style="244" customWidth="1"/>
    <col min="14898" max="14898" width="8.5703125" style="244" customWidth="1"/>
    <col min="14899" max="14899" width="8" style="244" customWidth="1"/>
    <col min="14900" max="14900" width="9.140625" style="244" customWidth="1"/>
    <col min="14901" max="14906" width="8" style="244" customWidth="1"/>
    <col min="14907" max="14907" width="9.42578125" style="244" customWidth="1"/>
    <col min="14908" max="14908" width="8.28515625" style="244" customWidth="1"/>
    <col min="14909" max="14909" width="8" style="244" customWidth="1"/>
    <col min="14910" max="14910" width="8.5703125" style="244" customWidth="1"/>
    <col min="14911" max="14911" width="8" style="244" customWidth="1"/>
    <col min="14912" max="14912" width="9.140625" style="244" customWidth="1"/>
    <col min="14913" max="14918" width="8" style="244" customWidth="1"/>
    <col min="14919" max="14919" width="9.42578125" style="244" customWidth="1"/>
    <col min="14920" max="14920" width="8.28515625" style="244" customWidth="1"/>
    <col min="14921" max="14921" width="8" style="244" customWidth="1"/>
    <col min="14922" max="14922" width="8.5703125" style="244" customWidth="1"/>
    <col min="14923" max="14923" width="8" style="244" customWidth="1"/>
    <col min="14924" max="14924" width="9.140625" style="244" customWidth="1"/>
    <col min="14925" max="14927" width="8" style="244" customWidth="1"/>
    <col min="14928" max="15104" width="9.140625" style="244"/>
    <col min="15105" max="15105" width="38" style="244" customWidth="1"/>
    <col min="15106" max="15106" width="18.7109375" style="244" customWidth="1"/>
    <col min="15107" max="15107" width="8" style="244" customWidth="1"/>
    <col min="15108" max="15108" width="9.140625" style="244" customWidth="1"/>
    <col min="15109" max="15109" width="6.42578125" style="244" customWidth="1"/>
    <col min="15110" max="15114" width="8" style="244" customWidth="1"/>
    <col min="15115" max="15115" width="9.42578125" style="244" customWidth="1"/>
    <col min="15116" max="15116" width="8.28515625" style="244" customWidth="1"/>
    <col min="15117" max="15117" width="8" style="244" customWidth="1"/>
    <col min="15118" max="15118" width="8.5703125" style="244" customWidth="1"/>
    <col min="15119" max="15119" width="8" style="244" customWidth="1"/>
    <col min="15120" max="15120" width="9.140625" style="244" customWidth="1"/>
    <col min="15121" max="15126" width="8" style="244" customWidth="1"/>
    <col min="15127" max="15127" width="9.42578125" style="244" customWidth="1"/>
    <col min="15128" max="15128" width="8.28515625" style="244" customWidth="1"/>
    <col min="15129" max="15129" width="8" style="244" customWidth="1"/>
    <col min="15130" max="15130" width="8.5703125" style="244" customWidth="1"/>
    <col min="15131" max="15131" width="8" style="244" customWidth="1"/>
    <col min="15132" max="15132" width="9.140625" style="244" customWidth="1"/>
    <col min="15133" max="15138" width="8" style="244" customWidth="1"/>
    <col min="15139" max="15139" width="9.42578125" style="244" customWidth="1"/>
    <col min="15140" max="15140" width="8.28515625" style="244" customWidth="1"/>
    <col min="15141" max="15141" width="8" style="244" customWidth="1"/>
    <col min="15142" max="15142" width="8.5703125" style="244" customWidth="1"/>
    <col min="15143" max="15143" width="8" style="244" customWidth="1"/>
    <col min="15144" max="15144" width="9.140625" style="244" customWidth="1"/>
    <col min="15145" max="15150" width="8" style="244" customWidth="1"/>
    <col min="15151" max="15151" width="9.42578125" style="244" customWidth="1"/>
    <col min="15152" max="15152" width="8.28515625" style="244" customWidth="1"/>
    <col min="15153" max="15153" width="8" style="244" customWidth="1"/>
    <col min="15154" max="15154" width="8.5703125" style="244" customWidth="1"/>
    <col min="15155" max="15155" width="8" style="244" customWidth="1"/>
    <col min="15156" max="15156" width="9.140625" style="244" customWidth="1"/>
    <col min="15157" max="15162" width="8" style="244" customWidth="1"/>
    <col min="15163" max="15163" width="9.42578125" style="244" customWidth="1"/>
    <col min="15164" max="15164" width="8.28515625" style="244" customWidth="1"/>
    <col min="15165" max="15165" width="8" style="244" customWidth="1"/>
    <col min="15166" max="15166" width="8.5703125" style="244" customWidth="1"/>
    <col min="15167" max="15167" width="8" style="244" customWidth="1"/>
    <col min="15168" max="15168" width="9.140625" style="244" customWidth="1"/>
    <col min="15169" max="15174" width="8" style="244" customWidth="1"/>
    <col min="15175" max="15175" width="9.42578125" style="244" customWidth="1"/>
    <col min="15176" max="15176" width="8.28515625" style="244" customWidth="1"/>
    <col min="15177" max="15177" width="8" style="244" customWidth="1"/>
    <col min="15178" max="15178" width="8.5703125" style="244" customWidth="1"/>
    <col min="15179" max="15179" width="8" style="244" customWidth="1"/>
    <col min="15180" max="15180" width="9.140625" style="244" customWidth="1"/>
    <col min="15181" max="15183" width="8" style="244" customWidth="1"/>
    <col min="15184" max="15360" width="9.140625" style="244"/>
    <col min="15361" max="15361" width="38" style="244" customWidth="1"/>
    <col min="15362" max="15362" width="18.7109375" style="244" customWidth="1"/>
    <col min="15363" max="15363" width="8" style="244" customWidth="1"/>
    <col min="15364" max="15364" width="9.140625" style="244" customWidth="1"/>
    <col min="15365" max="15365" width="6.42578125" style="244" customWidth="1"/>
    <col min="15366" max="15370" width="8" style="244" customWidth="1"/>
    <col min="15371" max="15371" width="9.42578125" style="244" customWidth="1"/>
    <col min="15372" max="15372" width="8.28515625" style="244" customWidth="1"/>
    <col min="15373" max="15373" width="8" style="244" customWidth="1"/>
    <col min="15374" max="15374" width="8.5703125" style="244" customWidth="1"/>
    <col min="15375" max="15375" width="8" style="244" customWidth="1"/>
    <col min="15376" max="15376" width="9.140625" style="244" customWidth="1"/>
    <col min="15377" max="15382" width="8" style="244" customWidth="1"/>
    <col min="15383" max="15383" width="9.42578125" style="244" customWidth="1"/>
    <col min="15384" max="15384" width="8.28515625" style="244" customWidth="1"/>
    <col min="15385" max="15385" width="8" style="244" customWidth="1"/>
    <col min="15386" max="15386" width="8.5703125" style="244" customWidth="1"/>
    <col min="15387" max="15387" width="8" style="244" customWidth="1"/>
    <col min="15388" max="15388" width="9.140625" style="244" customWidth="1"/>
    <col min="15389" max="15394" width="8" style="244" customWidth="1"/>
    <col min="15395" max="15395" width="9.42578125" style="244" customWidth="1"/>
    <col min="15396" max="15396" width="8.28515625" style="244" customWidth="1"/>
    <col min="15397" max="15397" width="8" style="244" customWidth="1"/>
    <col min="15398" max="15398" width="8.5703125" style="244" customWidth="1"/>
    <col min="15399" max="15399" width="8" style="244" customWidth="1"/>
    <col min="15400" max="15400" width="9.140625" style="244" customWidth="1"/>
    <col min="15401" max="15406" width="8" style="244" customWidth="1"/>
    <col min="15407" max="15407" width="9.42578125" style="244" customWidth="1"/>
    <col min="15408" max="15408" width="8.28515625" style="244" customWidth="1"/>
    <col min="15409" max="15409" width="8" style="244" customWidth="1"/>
    <col min="15410" max="15410" width="8.5703125" style="244" customWidth="1"/>
    <col min="15411" max="15411" width="8" style="244" customWidth="1"/>
    <col min="15412" max="15412" width="9.140625" style="244" customWidth="1"/>
    <col min="15413" max="15418" width="8" style="244" customWidth="1"/>
    <col min="15419" max="15419" width="9.42578125" style="244" customWidth="1"/>
    <col min="15420" max="15420" width="8.28515625" style="244" customWidth="1"/>
    <col min="15421" max="15421" width="8" style="244" customWidth="1"/>
    <col min="15422" max="15422" width="8.5703125" style="244" customWidth="1"/>
    <col min="15423" max="15423" width="8" style="244" customWidth="1"/>
    <col min="15424" max="15424" width="9.140625" style="244" customWidth="1"/>
    <col min="15425" max="15430" width="8" style="244" customWidth="1"/>
    <col min="15431" max="15431" width="9.42578125" style="244" customWidth="1"/>
    <col min="15432" max="15432" width="8.28515625" style="244" customWidth="1"/>
    <col min="15433" max="15433" width="8" style="244" customWidth="1"/>
    <col min="15434" max="15434" width="8.5703125" style="244" customWidth="1"/>
    <col min="15435" max="15435" width="8" style="244" customWidth="1"/>
    <col min="15436" max="15436" width="9.140625" style="244" customWidth="1"/>
    <col min="15437" max="15439" width="8" style="244" customWidth="1"/>
    <col min="15440" max="15616" width="9.140625" style="244"/>
    <col min="15617" max="15617" width="38" style="244" customWidth="1"/>
    <col min="15618" max="15618" width="18.7109375" style="244" customWidth="1"/>
    <col min="15619" max="15619" width="8" style="244" customWidth="1"/>
    <col min="15620" max="15620" width="9.140625" style="244" customWidth="1"/>
    <col min="15621" max="15621" width="6.42578125" style="244" customWidth="1"/>
    <col min="15622" max="15626" width="8" style="244" customWidth="1"/>
    <col min="15627" max="15627" width="9.42578125" style="244" customWidth="1"/>
    <col min="15628" max="15628" width="8.28515625" style="244" customWidth="1"/>
    <col min="15629" max="15629" width="8" style="244" customWidth="1"/>
    <col min="15630" max="15630" width="8.5703125" style="244" customWidth="1"/>
    <col min="15631" max="15631" width="8" style="244" customWidth="1"/>
    <col min="15632" max="15632" width="9.140625" style="244" customWidth="1"/>
    <col min="15633" max="15638" width="8" style="244" customWidth="1"/>
    <col min="15639" max="15639" width="9.42578125" style="244" customWidth="1"/>
    <col min="15640" max="15640" width="8.28515625" style="244" customWidth="1"/>
    <col min="15641" max="15641" width="8" style="244" customWidth="1"/>
    <col min="15642" max="15642" width="8.5703125" style="244" customWidth="1"/>
    <col min="15643" max="15643" width="8" style="244" customWidth="1"/>
    <col min="15644" max="15644" width="9.140625" style="244" customWidth="1"/>
    <col min="15645" max="15650" width="8" style="244" customWidth="1"/>
    <col min="15651" max="15651" width="9.42578125" style="244" customWidth="1"/>
    <col min="15652" max="15652" width="8.28515625" style="244" customWidth="1"/>
    <col min="15653" max="15653" width="8" style="244" customWidth="1"/>
    <col min="15654" max="15654" width="8.5703125" style="244" customWidth="1"/>
    <col min="15655" max="15655" width="8" style="244" customWidth="1"/>
    <col min="15656" max="15656" width="9.140625" style="244" customWidth="1"/>
    <col min="15657" max="15662" width="8" style="244" customWidth="1"/>
    <col min="15663" max="15663" width="9.42578125" style="244" customWidth="1"/>
    <col min="15664" max="15664" width="8.28515625" style="244" customWidth="1"/>
    <col min="15665" max="15665" width="8" style="244" customWidth="1"/>
    <col min="15666" max="15666" width="8.5703125" style="244" customWidth="1"/>
    <col min="15667" max="15667" width="8" style="244" customWidth="1"/>
    <col min="15668" max="15668" width="9.140625" style="244" customWidth="1"/>
    <col min="15669" max="15674" width="8" style="244" customWidth="1"/>
    <col min="15675" max="15675" width="9.42578125" style="244" customWidth="1"/>
    <col min="15676" max="15676" width="8.28515625" style="244" customWidth="1"/>
    <col min="15677" max="15677" width="8" style="244" customWidth="1"/>
    <col min="15678" max="15678" width="8.5703125" style="244" customWidth="1"/>
    <col min="15679" max="15679" width="8" style="244" customWidth="1"/>
    <col min="15680" max="15680" width="9.140625" style="244" customWidth="1"/>
    <col min="15681" max="15686" width="8" style="244" customWidth="1"/>
    <col min="15687" max="15687" width="9.42578125" style="244" customWidth="1"/>
    <col min="15688" max="15688" width="8.28515625" style="244" customWidth="1"/>
    <col min="15689" max="15689" width="8" style="244" customWidth="1"/>
    <col min="15690" max="15690" width="8.5703125" style="244" customWidth="1"/>
    <col min="15691" max="15691" width="8" style="244" customWidth="1"/>
    <col min="15692" max="15692" width="9.140625" style="244" customWidth="1"/>
    <col min="15693" max="15695" width="8" style="244" customWidth="1"/>
    <col min="15696" max="15872" width="9.140625" style="244"/>
    <col min="15873" max="15873" width="38" style="244" customWidth="1"/>
    <col min="15874" max="15874" width="18.7109375" style="244" customWidth="1"/>
    <col min="15875" max="15875" width="8" style="244" customWidth="1"/>
    <col min="15876" max="15876" width="9.140625" style="244" customWidth="1"/>
    <col min="15877" max="15877" width="6.42578125" style="244" customWidth="1"/>
    <col min="15878" max="15882" width="8" style="244" customWidth="1"/>
    <col min="15883" max="15883" width="9.42578125" style="244" customWidth="1"/>
    <col min="15884" max="15884" width="8.28515625" style="244" customWidth="1"/>
    <col min="15885" max="15885" width="8" style="244" customWidth="1"/>
    <col min="15886" max="15886" width="8.5703125" style="244" customWidth="1"/>
    <col min="15887" max="15887" width="8" style="244" customWidth="1"/>
    <col min="15888" max="15888" width="9.140625" style="244" customWidth="1"/>
    <col min="15889" max="15894" width="8" style="244" customWidth="1"/>
    <col min="15895" max="15895" width="9.42578125" style="244" customWidth="1"/>
    <col min="15896" max="15896" width="8.28515625" style="244" customWidth="1"/>
    <col min="15897" max="15897" width="8" style="244" customWidth="1"/>
    <col min="15898" max="15898" width="8.5703125" style="244" customWidth="1"/>
    <col min="15899" max="15899" width="8" style="244" customWidth="1"/>
    <col min="15900" max="15900" width="9.140625" style="244" customWidth="1"/>
    <col min="15901" max="15906" width="8" style="244" customWidth="1"/>
    <col min="15907" max="15907" width="9.42578125" style="244" customWidth="1"/>
    <col min="15908" max="15908" width="8.28515625" style="244" customWidth="1"/>
    <col min="15909" max="15909" width="8" style="244" customWidth="1"/>
    <col min="15910" max="15910" width="8.5703125" style="244" customWidth="1"/>
    <col min="15911" max="15911" width="8" style="244" customWidth="1"/>
    <col min="15912" max="15912" width="9.140625" style="244" customWidth="1"/>
    <col min="15913" max="15918" width="8" style="244" customWidth="1"/>
    <col min="15919" max="15919" width="9.42578125" style="244" customWidth="1"/>
    <col min="15920" max="15920" width="8.28515625" style="244" customWidth="1"/>
    <col min="15921" max="15921" width="8" style="244" customWidth="1"/>
    <col min="15922" max="15922" width="8.5703125" style="244" customWidth="1"/>
    <col min="15923" max="15923" width="8" style="244" customWidth="1"/>
    <col min="15924" max="15924" width="9.140625" style="244" customWidth="1"/>
    <col min="15925" max="15930" width="8" style="244" customWidth="1"/>
    <col min="15931" max="15931" width="9.42578125" style="244" customWidth="1"/>
    <col min="15932" max="15932" width="8.28515625" style="244" customWidth="1"/>
    <col min="15933" max="15933" width="8" style="244" customWidth="1"/>
    <col min="15934" max="15934" width="8.5703125" style="244" customWidth="1"/>
    <col min="15935" max="15935" width="8" style="244" customWidth="1"/>
    <col min="15936" max="15936" width="9.140625" style="244" customWidth="1"/>
    <col min="15937" max="15942" width="8" style="244" customWidth="1"/>
    <col min="15943" max="15943" width="9.42578125" style="244" customWidth="1"/>
    <col min="15944" max="15944" width="8.28515625" style="244" customWidth="1"/>
    <col min="15945" max="15945" width="8" style="244" customWidth="1"/>
    <col min="15946" max="15946" width="8.5703125" style="244" customWidth="1"/>
    <col min="15947" max="15947" width="8" style="244" customWidth="1"/>
    <col min="15948" max="15948" width="9.140625" style="244" customWidth="1"/>
    <col min="15949" max="15951" width="8" style="244" customWidth="1"/>
    <col min="15952" max="16128" width="9.140625" style="244"/>
    <col min="16129" max="16129" width="38" style="244" customWidth="1"/>
    <col min="16130" max="16130" width="18.7109375" style="244" customWidth="1"/>
    <col min="16131" max="16131" width="8" style="244" customWidth="1"/>
    <col min="16132" max="16132" width="9.140625" style="244" customWidth="1"/>
    <col min="16133" max="16133" width="6.42578125" style="244" customWidth="1"/>
    <col min="16134" max="16138" width="8" style="244" customWidth="1"/>
    <col min="16139" max="16139" width="9.42578125" style="244" customWidth="1"/>
    <col min="16140" max="16140" width="8.28515625" style="244" customWidth="1"/>
    <col min="16141" max="16141" width="8" style="244" customWidth="1"/>
    <col min="16142" max="16142" width="8.5703125" style="244" customWidth="1"/>
    <col min="16143" max="16143" width="8" style="244" customWidth="1"/>
    <col min="16144" max="16144" width="9.140625" style="244" customWidth="1"/>
    <col min="16145" max="16150" width="8" style="244" customWidth="1"/>
    <col min="16151" max="16151" width="9.42578125" style="244" customWidth="1"/>
    <col min="16152" max="16152" width="8.28515625" style="244" customWidth="1"/>
    <col min="16153" max="16153" width="8" style="244" customWidth="1"/>
    <col min="16154" max="16154" width="8.5703125" style="244" customWidth="1"/>
    <col min="16155" max="16155" width="8" style="244" customWidth="1"/>
    <col min="16156" max="16156" width="9.140625" style="244" customWidth="1"/>
    <col min="16157" max="16162" width="8" style="244" customWidth="1"/>
    <col min="16163" max="16163" width="9.42578125" style="244" customWidth="1"/>
    <col min="16164" max="16164" width="8.28515625" style="244" customWidth="1"/>
    <col min="16165" max="16165" width="8" style="244" customWidth="1"/>
    <col min="16166" max="16166" width="8.5703125" style="244" customWidth="1"/>
    <col min="16167" max="16167" width="8" style="244" customWidth="1"/>
    <col min="16168" max="16168" width="9.140625" style="244" customWidth="1"/>
    <col min="16169" max="16174" width="8" style="244" customWidth="1"/>
    <col min="16175" max="16175" width="9.42578125" style="244" customWidth="1"/>
    <col min="16176" max="16176" width="8.28515625" style="244" customWidth="1"/>
    <col min="16177" max="16177" width="8" style="244" customWidth="1"/>
    <col min="16178" max="16178" width="8.5703125" style="244" customWidth="1"/>
    <col min="16179" max="16179" width="8" style="244" customWidth="1"/>
    <col min="16180" max="16180" width="9.140625" style="244" customWidth="1"/>
    <col min="16181" max="16186" width="8" style="244" customWidth="1"/>
    <col min="16187" max="16187" width="9.42578125" style="244" customWidth="1"/>
    <col min="16188" max="16188" width="8.28515625" style="244" customWidth="1"/>
    <col min="16189" max="16189" width="8" style="244" customWidth="1"/>
    <col min="16190" max="16190" width="8.5703125" style="244" customWidth="1"/>
    <col min="16191" max="16191" width="8" style="244" customWidth="1"/>
    <col min="16192" max="16192" width="9.140625" style="244" customWidth="1"/>
    <col min="16193" max="16198" width="8" style="244" customWidth="1"/>
    <col min="16199" max="16199" width="9.42578125" style="244" customWidth="1"/>
    <col min="16200" max="16200" width="8.28515625" style="244" customWidth="1"/>
    <col min="16201" max="16201" width="8" style="244" customWidth="1"/>
    <col min="16202" max="16202" width="8.5703125" style="244" customWidth="1"/>
    <col min="16203" max="16203" width="8" style="244" customWidth="1"/>
    <col min="16204" max="16204" width="9.140625" style="244" customWidth="1"/>
    <col min="16205" max="16207" width="8" style="244" customWidth="1"/>
    <col min="16208" max="16384" width="9.140625" style="244"/>
  </cols>
  <sheetData>
    <row r="1" spans="1:95" ht="12.75" customHeight="1" x14ac:dyDescent="0.2">
      <c r="A1" s="1393" t="s">
        <v>4232</v>
      </c>
      <c r="B1" s="1394"/>
      <c r="C1" s="1394"/>
      <c r="D1" s="1394"/>
      <c r="E1" s="1394"/>
      <c r="F1" s="1394"/>
      <c r="G1" s="1394"/>
      <c r="H1" s="1394"/>
      <c r="I1" s="1394"/>
      <c r="J1" s="1394"/>
      <c r="K1" s="1394"/>
      <c r="L1" s="1394"/>
      <c r="M1" s="1394"/>
      <c r="N1" s="1394"/>
      <c r="O1" s="1394"/>
      <c r="P1" s="1394"/>
      <c r="Q1" s="1394"/>
      <c r="R1" s="1394"/>
      <c r="S1" s="1394"/>
      <c r="T1" s="1394"/>
      <c r="U1" s="1394"/>
      <c r="V1" s="1394"/>
      <c r="W1" s="1394"/>
      <c r="X1" s="1394"/>
      <c r="Y1" s="1394"/>
      <c r="Z1" s="1394"/>
    </row>
    <row r="2" spans="1:95" ht="12.75" customHeight="1" x14ac:dyDescent="0.2">
      <c r="A2" s="244" t="s">
        <v>597</v>
      </c>
    </row>
    <row r="3" spans="1:95" ht="12.75" customHeight="1" x14ac:dyDescent="0.2">
      <c r="A3" s="1395" t="s">
        <v>597</v>
      </c>
      <c r="B3" s="1395" t="s">
        <v>597</v>
      </c>
      <c r="C3" s="1390" t="s">
        <v>4233</v>
      </c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1391"/>
      <c r="U3" s="1391"/>
      <c r="V3" s="1391"/>
      <c r="W3" s="1391"/>
      <c r="X3" s="1391"/>
      <c r="Y3" s="1391"/>
      <c r="Z3" s="1391"/>
      <c r="AA3" s="1391"/>
      <c r="AB3" s="1391"/>
      <c r="AC3" s="1391"/>
      <c r="AD3" s="1391"/>
      <c r="AE3" s="1391"/>
      <c r="AF3" s="1391"/>
      <c r="AG3" s="1391"/>
      <c r="AH3" s="1391"/>
      <c r="AI3" s="1391"/>
      <c r="AJ3" s="1391"/>
      <c r="AK3" s="1391"/>
      <c r="AL3" s="1391"/>
      <c r="AM3" s="1391"/>
      <c r="AN3" s="1391"/>
      <c r="AO3" s="1391"/>
      <c r="AP3" s="1391"/>
      <c r="AQ3" s="1391"/>
      <c r="AR3" s="1391"/>
      <c r="AS3" s="1391"/>
      <c r="AT3" s="1391"/>
      <c r="AU3" s="1391"/>
      <c r="AV3" s="1391"/>
      <c r="AW3" s="1391"/>
      <c r="AX3" s="1391"/>
      <c r="AY3" s="1391"/>
      <c r="AZ3" s="1391"/>
      <c r="BA3" s="1391"/>
      <c r="BB3" s="1391"/>
      <c r="BC3" s="1391"/>
      <c r="BD3" s="1391"/>
      <c r="BE3" s="1391"/>
      <c r="BF3" s="1391"/>
      <c r="BG3" s="1391"/>
      <c r="BH3" s="1391"/>
      <c r="BI3" s="1391"/>
      <c r="BJ3" s="1391"/>
      <c r="BK3" s="1391"/>
      <c r="BL3" s="1391"/>
      <c r="BM3" s="1391"/>
      <c r="BN3" s="1391"/>
      <c r="BO3" s="1391"/>
      <c r="BP3" s="1391"/>
      <c r="BQ3" s="1391"/>
      <c r="BR3" s="1391"/>
      <c r="BS3" s="1391"/>
      <c r="BT3" s="1391"/>
      <c r="BU3" s="1391"/>
      <c r="BV3" s="1391"/>
      <c r="BW3" s="1391"/>
      <c r="BX3" s="1391"/>
      <c r="BY3" s="1391"/>
      <c r="BZ3" s="1391"/>
      <c r="CA3" s="1391"/>
      <c r="CB3" s="1391"/>
      <c r="CC3" s="1391"/>
      <c r="CD3" s="1391"/>
      <c r="CE3" s="1391"/>
      <c r="CF3" s="1391"/>
      <c r="CG3" s="1391"/>
      <c r="CH3" s="1391"/>
      <c r="CI3" s="1391"/>
      <c r="CJ3" s="1391"/>
      <c r="CK3" s="1391"/>
      <c r="CL3" s="1391"/>
      <c r="CM3" s="1391"/>
      <c r="CN3" s="1391"/>
      <c r="CO3" s="1391"/>
      <c r="CP3" s="1391"/>
      <c r="CQ3" s="1391"/>
    </row>
    <row r="4" spans="1:95" ht="12.75" customHeight="1" x14ac:dyDescent="0.2">
      <c r="A4" s="1395" t="s">
        <v>597</v>
      </c>
      <c r="B4" s="1395" t="s">
        <v>597</v>
      </c>
      <c r="C4" s="1395" t="s">
        <v>4234</v>
      </c>
      <c r="D4" s="1395" t="s">
        <v>597</v>
      </c>
      <c r="E4" s="1395" t="s">
        <v>597</v>
      </c>
      <c r="F4" s="1395" t="s">
        <v>597</v>
      </c>
      <c r="G4" s="1395" t="s">
        <v>597</v>
      </c>
      <c r="H4" s="1395" t="s">
        <v>597</v>
      </c>
      <c r="I4" s="1395" t="s">
        <v>597</v>
      </c>
      <c r="J4" s="1395" t="s">
        <v>597</v>
      </c>
      <c r="K4" s="1395" t="s">
        <v>597</v>
      </c>
      <c r="L4" s="1395" t="s">
        <v>597</v>
      </c>
      <c r="M4" s="1395" t="s">
        <v>597</v>
      </c>
      <c r="N4" s="1395" t="s">
        <v>597</v>
      </c>
      <c r="O4" s="1395" t="s">
        <v>4235</v>
      </c>
      <c r="P4" s="1395" t="s">
        <v>597</v>
      </c>
      <c r="Q4" s="1395" t="s">
        <v>597</v>
      </c>
      <c r="R4" s="1395" t="s">
        <v>597</v>
      </c>
      <c r="S4" s="1395" t="s">
        <v>597</v>
      </c>
      <c r="T4" s="1395" t="s">
        <v>597</v>
      </c>
      <c r="U4" s="1395" t="s">
        <v>597</v>
      </c>
      <c r="V4" s="1395" t="s">
        <v>597</v>
      </c>
      <c r="W4" s="1395" t="s">
        <v>597</v>
      </c>
      <c r="X4" s="1395" t="s">
        <v>597</v>
      </c>
      <c r="Y4" s="1395" t="s">
        <v>597</v>
      </c>
      <c r="Z4" s="1395" t="s">
        <v>597</v>
      </c>
      <c r="AA4" s="1395" t="s">
        <v>4236</v>
      </c>
      <c r="AB4" s="1395" t="s">
        <v>597</v>
      </c>
      <c r="AC4" s="1395" t="s">
        <v>597</v>
      </c>
      <c r="AD4" s="1395" t="s">
        <v>597</v>
      </c>
      <c r="AE4" s="1395" t="s">
        <v>597</v>
      </c>
      <c r="AF4" s="1395" t="s">
        <v>597</v>
      </c>
      <c r="AG4" s="1395" t="s">
        <v>597</v>
      </c>
      <c r="AH4" s="1395" t="s">
        <v>597</v>
      </c>
      <c r="AI4" s="1395" t="s">
        <v>597</v>
      </c>
      <c r="AJ4" s="1395" t="s">
        <v>597</v>
      </c>
      <c r="AK4" s="1395" t="s">
        <v>597</v>
      </c>
      <c r="AL4" s="1395" t="s">
        <v>597</v>
      </c>
      <c r="AM4" s="1395" t="s">
        <v>4237</v>
      </c>
      <c r="AN4" s="1395" t="s">
        <v>597</v>
      </c>
      <c r="AO4" s="1395" t="s">
        <v>597</v>
      </c>
      <c r="AP4" s="1395" t="s">
        <v>597</v>
      </c>
      <c r="AQ4" s="1395" t="s">
        <v>597</v>
      </c>
      <c r="AR4" s="1395" t="s">
        <v>597</v>
      </c>
      <c r="AS4" s="1395" t="s">
        <v>597</v>
      </c>
      <c r="AT4" s="1395" t="s">
        <v>597</v>
      </c>
      <c r="AU4" s="1395" t="s">
        <v>597</v>
      </c>
      <c r="AV4" s="1395" t="s">
        <v>597</v>
      </c>
      <c r="AW4" s="1395" t="s">
        <v>597</v>
      </c>
      <c r="AX4" s="1395" t="s">
        <v>597</v>
      </c>
      <c r="AY4" s="1395" t="s">
        <v>4238</v>
      </c>
      <c r="AZ4" s="1395" t="s">
        <v>597</v>
      </c>
      <c r="BA4" s="1395" t="s">
        <v>597</v>
      </c>
      <c r="BB4" s="1395" t="s">
        <v>597</v>
      </c>
      <c r="BC4" s="1395" t="s">
        <v>597</v>
      </c>
      <c r="BD4" s="1395" t="s">
        <v>597</v>
      </c>
      <c r="BE4" s="1395" t="s">
        <v>597</v>
      </c>
      <c r="BF4" s="1395" t="s">
        <v>597</v>
      </c>
      <c r="BG4" s="1395" t="s">
        <v>597</v>
      </c>
      <c r="BH4" s="1395" t="s">
        <v>597</v>
      </c>
      <c r="BI4" s="1395" t="s">
        <v>597</v>
      </c>
      <c r="BJ4" s="1395" t="s">
        <v>597</v>
      </c>
      <c r="BK4" s="1395" t="s">
        <v>4239</v>
      </c>
      <c r="BL4" s="1395" t="s">
        <v>597</v>
      </c>
      <c r="BM4" s="1395" t="s">
        <v>597</v>
      </c>
      <c r="BN4" s="1395" t="s">
        <v>597</v>
      </c>
      <c r="BO4" s="1395" t="s">
        <v>597</v>
      </c>
      <c r="BP4" s="1395" t="s">
        <v>597</v>
      </c>
      <c r="BQ4" s="1395" t="s">
        <v>597</v>
      </c>
      <c r="BR4" s="1395" t="s">
        <v>597</v>
      </c>
      <c r="BS4" s="1395" t="s">
        <v>597</v>
      </c>
      <c r="BT4" s="1395" t="s">
        <v>597</v>
      </c>
      <c r="BU4" s="1395" t="s">
        <v>597</v>
      </c>
      <c r="BV4" s="1395" t="s">
        <v>597</v>
      </c>
      <c r="BW4" s="1396" t="s">
        <v>4240</v>
      </c>
      <c r="BX4" s="1397"/>
      <c r="BY4" s="1397"/>
      <c r="BZ4" s="1397"/>
      <c r="CA4" s="1397"/>
      <c r="CB4" s="1397"/>
      <c r="CC4" s="1397"/>
      <c r="CD4" s="1397"/>
      <c r="CE4" s="1397"/>
      <c r="CF4" s="1397"/>
      <c r="CG4" s="1397"/>
      <c r="CH4" s="1398"/>
      <c r="CI4" s="1388" t="s">
        <v>4241</v>
      </c>
      <c r="CJ4" s="1389"/>
      <c r="CK4" s="1389"/>
      <c r="CL4" s="1389"/>
      <c r="CM4" s="1389"/>
      <c r="CN4" s="1389"/>
      <c r="CO4" s="1389"/>
      <c r="CP4" s="1389"/>
      <c r="CQ4" s="1389"/>
    </row>
    <row r="5" spans="1:95" ht="12.75" customHeight="1" x14ac:dyDescent="0.2">
      <c r="A5" s="1395" t="s">
        <v>597</v>
      </c>
      <c r="B5" s="1395" t="s">
        <v>597</v>
      </c>
      <c r="C5" s="935" t="s">
        <v>554</v>
      </c>
      <c r="D5" s="935" t="s">
        <v>555</v>
      </c>
      <c r="E5" s="935" t="s">
        <v>556</v>
      </c>
      <c r="F5" s="935" t="s">
        <v>557</v>
      </c>
      <c r="G5" s="935" t="s">
        <v>558</v>
      </c>
      <c r="H5" s="935" t="s">
        <v>559</v>
      </c>
      <c r="I5" s="935" t="s">
        <v>560</v>
      </c>
      <c r="J5" s="935" t="s">
        <v>561</v>
      </c>
      <c r="K5" s="935" t="s">
        <v>562</v>
      </c>
      <c r="L5" s="935" t="s">
        <v>563</v>
      </c>
      <c r="M5" s="935" t="s">
        <v>552</v>
      </c>
      <c r="N5" s="935" t="s">
        <v>553</v>
      </c>
      <c r="O5" s="935" t="s">
        <v>554</v>
      </c>
      <c r="P5" s="935" t="s">
        <v>555</v>
      </c>
      <c r="Q5" s="935" t="s">
        <v>556</v>
      </c>
      <c r="R5" s="935" t="s">
        <v>557</v>
      </c>
      <c r="S5" s="935" t="s">
        <v>558</v>
      </c>
      <c r="T5" s="935" t="s">
        <v>559</v>
      </c>
      <c r="U5" s="935" t="s">
        <v>560</v>
      </c>
      <c r="V5" s="935" t="s">
        <v>561</v>
      </c>
      <c r="W5" s="935" t="s">
        <v>562</v>
      </c>
      <c r="X5" s="935" t="s">
        <v>563</v>
      </c>
      <c r="Y5" s="935" t="s">
        <v>552</v>
      </c>
      <c r="Z5" s="935" t="s">
        <v>553</v>
      </c>
      <c r="AA5" s="935" t="s">
        <v>554</v>
      </c>
      <c r="AB5" s="935" t="s">
        <v>555</v>
      </c>
      <c r="AC5" s="935" t="s">
        <v>556</v>
      </c>
      <c r="AD5" s="935" t="s">
        <v>557</v>
      </c>
      <c r="AE5" s="935" t="s">
        <v>558</v>
      </c>
      <c r="AF5" s="935" t="s">
        <v>559</v>
      </c>
      <c r="AG5" s="935" t="s">
        <v>560</v>
      </c>
      <c r="AH5" s="935" t="s">
        <v>561</v>
      </c>
      <c r="AI5" s="935" t="s">
        <v>562</v>
      </c>
      <c r="AJ5" s="935" t="s">
        <v>563</v>
      </c>
      <c r="AK5" s="935" t="s">
        <v>552</v>
      </c>
      <c r="AL5" s="935" t="s">
        <v>553</v>
      </c>
      <c r="AM5" s="935" t="s">
        <v>554</v>
      </c>
      <c r="AN5" s="935" t="s">
        <v>555</v>
      </c>
      <c r="AO5" s="935" t="s">
        <v>556</v>
      </c>
      <c r="AP5" s="935" t="s">
        <v>557</v>
      </c>
      <c r="AQ5" s="935" t="s">
        <v>558</v>
      </c>
      <c r="AR5" s="935" t="s">
        <v>559</v>
      </c>
      <c r="AS5" s="935" t="s">
        <v>560</v>
      </c>
      <c r="AT5" s="935" t="s">
        <v>561</v>
      </c>
      <c r="AU5" s="935" t="s">
        <v>562</v>
      </c>
      <c r="AV5" s="935" t="s">
        <v>563</v>
      </c>
      <c r="AW5" s="935" t="s">
        <v>552</v>
      </c>
      <c r="AX5" s="935" t="s">
        <v>553</v>
      </c>
      <c r="AY5" s="935" t="s">
        <v>554</v>
      </c>
      <c r="AZ5" s="935" t="s">
        <v>555</v>
      </c>
      <c r="BA5" s="935" t="s">
        <v>556</v>
      </c>
      <c r="BB5" s="935" t="s">
        <v>557</v>
      </c>
      <c r="BC5" s="935" t="s">
        <v>558</v>
      </c>
      <c r="BD5" s="935" t="s">
        <v>559</v>
      </c>
      <c r="BE5" s="935" t="s">
        <v>560</v>
      </c>
      <c r="BF5" s="935" t="s">
        <v>561</v>
      </c>
      <c r="BG5" s="935" t="s">
        <v>562</v>
      </c>
      <c r="BH5" s="935" t="s">
        <v>563</v>
      </c>
      <c r="BI5" s="935" t="s">
        <v>552</v>
      </c>
      <c r="BJ5" s="935" t="s">
        <v>553</v>
      </c>
      <c r="BK5" s="935" t="s">
        <v>554</v>
      </c>
      <c r="BL5" s="935" t="s">
        <v>555</v>
      </c>
      <c r="BM5" s="935" t="s">
        <v>556</v>
      </c>
      <c r="BN5" s="935" t="s">
        <v>557</v>
      </c>
      <c r="BO5" s="935" t="s">
        <v>558</v>
      </c>
      <c r="BP5" s="935" t="s">
        <v>559</v>
      </c>
      <c r="BQ5" s="935" t="s">
        <v>560</v>
      </c>
      <c r="BR5" s="935" t="s">
        <v>561</v>
      </c>
      <c r="BS5" s="935" t="s">
        <v>562</v>
      </c>
      <c r="BT5" s="935" t="s">
        <v>563</v>
      </c>
      <c r="BU5" s="935" t="s">
        <v>552</v>
      </c>
      <c r="BV5" s="935" t="s">
        <v>553</v>
      </c>
      <c r="BW5" s="935" t="s">
        <v>554</v>
      </c>
      <c r="BX5" s="935" t="s">
        <v>555</v>
      </c>
      <c r="BY5" s="935" t="s">
        <v>556</v>
      </c>
      <c r="BZ5" s="935" t="s">
        <v>557</v>
      </c>
      <c r="CA5" s="935" t="s">
        <v>558</v>
      </c>
      <c r="CB5" s="936" t="s">
        <v>559</v>
      </c>
      <c r="CC5" s="936" t="s">
        <v>560</v>
      </c>
      <c r="CD5" s="936" t="s">
        <v>561</v>
      </c>
      <c r="CE5" s="936" t="s">
        <v>562</v>
      </c>
      <c r="CF5" s="936" t="s">
        <v>563</v>
      </c>
      <c r="CG5" s="936" t="s">
        <v>552</v>
      </c>
      <c r="CH5" s="936" t="s">
        <v>553</v>
      </c>
      <c r="CI5" s="936" t="s">
        <v>554</v>
      </c>
      <c r="CJ5" s="936" t="s">
        <v>555</v>
      </c>
      <c r="CK5" s="936" t="s">
        <v>556</v>
      </c>
      <c r="CL5" s="936" t="s">
        <v>557</v>
      </c>
      <c r="CM5" s="936" t="s">
        <v>558</v>
      </c>
      <c r="CN5" s="936" t="s">
        <v>559</v>
      </c>
      <c r="CO5" s="936" t="s">
        <v>560</v>
      </c>
      <c r="CP5" s="936" t="s">
        <v>4283</v>
      </c>
      <c r="CQ5" s="936" t="s">
        <v>4284</v>
      </c>
    </row>
    <row r="6" spans="1:95" ht="12.75" customHeight="1" x14ac:dyDescent="0.2">
      <c r="A6" s="935" t="s">
        <v>4242</v>
      </c>
      <c r="B6" s="935" t="s">
        <v>4243</v>
      </c>
      <c r="C6" s="937">
        <v>100.19</v>
      </c>
      <c r="D6" s="937">
        <v>101.71</v>
      </c>
      <c r="E6" s="937">
        <v>97.46</v>
      </c>
      <c r="F6" s="937">
        <v>100.75</v>
      </c>
      <c r="G6" s="937">
        <v>101.23</v>
      </c>
      <c r="H6" s="937">
        <v>100.13</v>
      </c>
      <c r="I6" s="937">
        <v>100.84</v>
      </c>
      <c r="J6" s="937">
        <v>100.89</v>
      </c>
      <c r="K6" s="937">
        <v>100.08</v>
      </c>
      <c r="L6" s="937">
        <v>100.25</v>
      </c>
      <c r="M6" s="937">
        <v>99.6</v>
      </c>
      <c r="N6" s="937">
        <v>100.32</v>
      </c>
      <c r="O6" s="937">
        <v>99.85</v>
      </c>
      <c r="P6" s="937">
        <v>100.1</v>
      </c>
      <c r="Q6" s="937">
        <v>100.51</v>
      </c>
      <c r="R6" s="937">
        <v>100.71</v>
      </c>
      <c r="S6" s="937">
        <v>100.46</v>
      </c>
      <c r="T6" s="937">
        <v>100.44</v>
      </c>
      <c r="U6" s="937">
        <v>100.5</v>
      </c>
      <c r="V6" s="937">
        <v>100.77</v>
      </c>
      <c r="W6" s="937">
        <v>100.62</v>
      </c>
      <c r="X6" s="937">
        <v>100.28</v>
      </c>
      <c r="Y6" s="937">
        <v>100.59</v>
      </c>
      <c r="Z6" s="937">
        <v>100.65</v>
      </c>
      <c r="AA6" s="937">
        <v>100.81</v>
      </c>
      <c r="AB6" s="937">
        <v>100.27</v>
      </c>
      <c r="AC6" s="937">
        <v>100.31</v>
      </c>
      <c r="AD6" s="937">
        <v>100.32</v>
      </c>
      <c r="AE6" s="937">
        <v>100.39</v>
      </c>
      <c r="AF6" s="937">
        <v>100.33</v>
      </c>
      <c r="AG6" s="937">
        <v>100.34</v>
      </c>
      <c r="AH6" s="937">
        <v>100.64</v>
      </c>
      <c r="AI6" s="937">
        <v>100.3</v>
      </c>
      <c r="AJ6" s="937">
        <v>100.22</v>
      </c>
      <c r="AK6" s="937">
        <v>100.25</v>
      </c>
      <c r="AL6" s="937">
        <v>100.08</v>
      </c>
      <c r="AM6" s="938">
        <v>100</v>
      </c>
      <c r="AN6" s="937">
        <v>100.52</v>
      </c>
      <c r="AO6" s="937">
        <v>101.68</v>
      </c>
      <c r="AP6" s="937">
        <v>100.42</v>
      </c>
      <c r="AQ6" s="937">
        <v>99.97</v>
      </c>
      <c r="AR6" s="937">
        <v>99.64</v>
      </c>
      <c r="AS6" s="937">
        <v>100.47</v>
      </c>
      <c r="AT6" s="937">
        <v>100.63</v>
      </c>
      <c r="AU6" s="937">
        <v>100.52</v>
      </c>
      <c r="AV6" s="937">
        <v>100.41</v>
      </c>
      <c r="AW6" s="937">
        <v>100.09</v>
      </c>
      <c r="AX6" s="937">
        <v>99.88</v>
      </c>
      <c r="AY6" s="937">
        <v>100.43</v>
      </c>
      <c r="AZ6" s="937">
        <v>100.08</v>
      </c>
      <c r="BA6" s="937">
        <v>101.06</v>
      </c>
      <c r="BB6" s="937">
        <v>100.85</v>
      </c>
      <c r="BC6" s="937">
        <v>101.61</v>
      </c>
      <c r="BD6" s="937">
        <v>101.18</v>
      </c>
      <c r="BE6" s="937">
        <v>101.23</v>
      </c>
      <c r="BF6" s="937">
        <v>100.85</v>
      </c>
      <c r="BG6" s="937">
        <v>100.58</v>
      </c>
      <c r="BH6" s="937">
        <v>100.48</v>
      </c>
      <c r="BI6" s="937">
        <v>100.65</v>
      </c>
      <c r="BJ6" s="937">
        <v>100.71</v>
      </c>
      <c r="BK6" s="937">
        <v>100.73</v>
      </c>
      <c r="BL6" s="937">
        <v>100.74</v>
      </c>
      <c r="BM6" s="937">
        <v>104.44</v>
      </c>
      <c r="BN6" s="937">
        <v>101.05</v>
      </c>
      <c r="BO6" s="937">
        <v>100.71</v>
      </c>
      <c r="BP6" s="937">
        <v>100.51</v>
      </c>
      <c r="BQ6" s="938">
        <v>100</v>
      </c>
      <c r="BR6" s="937">
        <v>100.37</v>
      </c>
      <c r="BS6" s="937">
        <v>100.17</v>
      </c>
      <c r="BT6" s="937">
        <v>100.32</v>
      </c>
      <c r="BU6" s="937">
        <v>100.74</v>
      </c>
      <c r="BV6" s="937">
        <v>100.13</v>
      </c>
      <c r="BW6" s="937">
        <v>100.31</v>
      </c>
      <c r="BX6" s="937">
        <v>100.9</v>
      </c>
      <c r="BY6" s="937">
        <v>99.77</v>
      </c>
      <c r="BZ6" s="937">
        <v>100.8</v>
      </c>
      <c r="CA6" s="937">
        <v>100.13</v>
      </c>
      <c r="CB6" s="939">
        <v>101.12</v>
      </c>
      <c r="CC6" s="939">
        <v>101.03</v>
      </c>
      <c r="CD6" s="939">
        <v>100.73</v>
      </c>
      <c r="CE6" s="939">
        <v>100.48</v>
      </c>
      <c r="CF6" s="939">
        <v>100.57</v>
      </c>
      <c r="CG6" s="939">
        <v>99.97</v>
      </c>
      <c r="CH6" s="939">
        <v>100.61</v>
      </c>
      <c r="CI6" s="939">
        <v>100.16</v>
      </c>
      <c r="CJ6" s="940">
        <v>100.59</v>
      </c>
      <c r="CK6" s="940">
        <v>100.14</v>
      </c>
      <c r="CL6" s="940">
        <v>100.42</v>
      </c>
      <c r="CM6" s="940">
        <v>100.47</v>
      </c>
      <c r="CN6" s="940">
        <v>100.21</v>
      </c>
      <c r="CO6" s="940">
        <f>100.45</f>
        <v>100.45</v>
      </c>
      <c r="CP6" s="941">
        <f>CO6</f>
        <v>100.45</v>
      </c>
      <c r="CQ6" s="941">
        <f>CP6</f>
        <v>100.45</v>
      </c>
    </row>
    <row r="7" spans="1:95" ht="12.75" hidden="1" customHeight="1" x14ac:dyDescent="0.2">
      <c r="A7" s="935" t="s">
        <v>4244</v>
      </c>
      <c r="B7" s="935" t="s">
        <v>4243</v>
      </c>
      <c r="C7" s="937">
        <v>100.22</v>
      </c>
      <c r="D7" s="937">
        <v>102.26</v>
      </c>
      <c r="E7" s="937">
        <v>97.84</v>
      </c>
      <c r="F7" s="937">
        <v>99.08</v>
      </c>
      <c r="G7" s="937">
        <v>99.85</v>
      </c>
      <c r="H7" s="937">
        <v>99.26</v>
      </c>
      <c r="I7" s="937">
        <v>99.83</v>
      </c>
      <c r="J7" s="937">
        <v>100.7</v>
      </c>
      <c r="K7" s="937">
        <v>100.18</v>
      </c>
      <c r="L7" s="937">
        <v>101.22</v>
      </c>
      <c r="M7" s="937">
        <v>98.99</v>
      </c>
      <c r="N7" s="937">
        <v>101.09</v>
      </c>
      <c r="O7" s="937">
        <v>99.62</v>
      </c>
      <c r="P7" s="937">
        <v>99.95</v>
      </c>
      <c r="Q7" s="937">
        <v>100.43</v>
      </c>
      <c r="R7" s="937">
        <v>101.25</v>
      </c>
      <c r="S7" s="937">
        <v>100.97</v>
      </c>
      <c r="T7" s="937">
        <v>101.22</v>
      </c>
      <c r="U7" s="937">
        <v>101.63</v>
      </c>
      <c r="V7" s="937">
        <v>101.68</v>
      </c>
      <c r="W7" s="937">
        <v>101.45</v>
      </c>
      <c r="X7" s="937">
        <v>101.45</v>
      </c>
      <c r="Y7" s="937">
        <v>101.58</v>
      </c>
      <c r="Z7" s="937">
        <v>101.46</v>
      </c>
      <c r="AA7" s="937">
        <v>100.64</v>
      </c>
      <c r="AB7" s="937">
        <v>101.01</v>
      </c>
      <c r="AC7" s="937">
        <v>100.86</v>
      </c>
      <c r="AD7" s="937">
        <v>100.57</v>
      </c>
      <c r="AE7" s="937">
        <v>100.67</v>
      </c>
      <c r="AF7" s="937">
        <v>100.47</v>
      </c>
      <c r="AG7" s="937">
        <v>100.31</v>
      </c>
      <c r="AH7" s="937">
        <v>100.1</v>
      </c>
      <c r="AI7" s="937">
        <v>100.09</v>
      </c>
      <c r="AJ7" s="937">
        <v>100.31</v>
      </c>
      <c r="AK7" s="937">
        <v>100.2</v>
      </c>
      <c r="AL7" s="937">
        <v>100.1</v>
      </c>
      <c r="AM7" s="938">
        <v>100</v>
      </c>
      <c r="AN7" s="937">
        <v>101.06</v>
      </c>
      <c r="AO7" s="937">
        <v>103.64</v>
      </c>
      <c r="AP7" s="937">
        <v>100.92</v>
      </c>
      <c r="AQ7" s="937">
        <v>99.57</v>
      </c>
      <c r="AR7" s="937">
        <v>99.05</v>
      </c>
      <c r="AS7" s="937">
        <v>100.8</v>
      </c>
      <c r="AT7" s="937">
        <v>101.13</v>
      </c>
      <c r="AU7" s="937">
        <v>100.53</v>
      </c>
      <c r="AV7" s="937">
        <v>100.65</v>
      </c>
      <c r="AW7" s="937">
        <v>100.07</v>
      </c>
      <c r="AX7" s="937">
        <v>99.37</v>
      </c>
      <c r="AY7" s="937">
        <v>100.45</v>
      </c>
      <c r="AZ7" s="937">
        <v>99.39</v>
      </c>
      <c r="BA7" s="937">
        <v>102.16</v>
      </c>
      <c r="BB7" s="937">
        <v>100.75</v>
      </c>
      <c r="BC7" s="937">
        <v>102.87</v>
      </c>
      <c r="BD7" s="937">
        <v>100.24</v>
      </c>
      <c r="BE7" s="937">
        <v>100.79</v>
      </c>
      <c r="BF7" s="937">
        <v>100.65</v>
      </c>
      <c r="BG7" s="937">
        <v>100.74</v>
      </c>
      <c r="BH7" s="937">
        <v>100.62</v>
      </c>
      <c r="BI7" s="937">
        <v>100.49</v>
      </c>
      <c r="BJ7" s="937">
        <v>100.7</v>
      </c>
      <c r="BK7" s="937">
        <v>101.02</v>
      </c>
      <c r="BL7" s="937">
        <v>100.58</v>
      </c>
      <c r="BM7" s="937">
        <v>105.21</v>
      </c>
      <c r="BN7" s="937">
        <v>101.5</v>
      </c>
      <c r="BO7" s="937">
        <v>100.94</v>
      </c>
      <c r="BP7" s="937">
        <v>100.2</v>
      </c>
      <c r="BQ7" s="937">
        <v>100.23</v>
      </c>
      <c r="BR7" s="937">
        <v>100.38</v>
      </c>
      <c r="BS7" s="937">
        <v>100.17</v>
      </c>
      <c r="BT7" s="937">
        <v>100.11</v>
      </c>
      <c r="BU7" s="937">
        <v>100.83</v>
      </c>
      <c r="BV7" s="937">
        <v>100.16</v>
      </c>
      <c r="BW7" s="937">
        <v>100.27</v>
      </c>
      <c r="BX7" s="937">
        <v>102.58</v>
      </c>
      <c r="BY7" s="937">
        <v>98.81</v>
      </c>
      <c r="BZ7" s="937">
        <v>100.41</v>
      </c>
      <c r="CA7" s="937">
        <v>100.67</v>
      </c>
      <c r="CE7" s="942"/>
      <c r="CL7" s="961"/>
      <c r="CM7" s="961"/>
      <c r="CN7" s="961"/>
      <c r="CO7" s="1014"/>
      <c r="CP7" s="1014"/>
      <c r="CQ7" s="1014"/>
    </row>
    <row r="8" spans="1:95" ht="12.75" hidden="1" customHeight="1" x14ac:dyDescent="0.2">
      <c r="A8" s="935" t="s">
        <v>4245</v>
      </c>
      <c r="B8" s="935" t="s">
        <v>4243</v>
      </c>
      <c r="C8" s="937">
        <v>101.04</v>
      </c>
      <c r="D8" s="937">
        <v>101.72</v>
      </c>
      <c r="E8" s="937">
        <v>98.71</v>
      </c>
      <c r="F8" s="937">
        <v>101.11</v>
      </c>
      <c r="G8" s="937">
        <v>101.47</v>
      </c>
      <c r="H8" s="937">
        <v>101.91</v>
      </c>
      <c r="I8" s="937">
        <v>97.25</v>
      </c>
      <c r="J8" s="937">
        <v>101.42</v>
      </c>
      <c r="K8" s="937">
        <v>98.16</v>
      </c>
      <c r="L8" s="937">
        <v>99.99</v>
      </c>
      <c r="M8" s="937">
        <v>101.82</v>
      </c>
      <c r="N8" s="937">
        <v>98.54</v>
      </c>
      <c r="O8" s="937">
        <v>100.41</v>
      </c>
      <c r="P8" s="937">
        <v>99.08</v>
      </c>
      <c r="Q8" s="937">
        <v>100.3</v>
      </c>
      <c r="R8" s="937">
        <v>100.81</v>
      </c>
      <c r="S8" s="937">
        <v>100.93</v>
      </c>
      <c r="T8" s="937">
        <v>100.86</v>
      </c>
      <c r="U8" s="937">
        <v>101.65</v>
      </c>
      <c r="V8" s="937">
        <v>102.27</v>
      </c>
      <c r="W8" s="937">
        <v>101.41</v>
      </c>
      <c r="X8" s="937">
        <v>101.46</v>
      </c>
      <c r="Y8" s="937">
        <v>101.09</v>
      </c>
      <c r="Z8" s="937">
        <v>102.15</v>
      </c>
      <c r="AA8" s="937">
        <v>100.67</v>
      </c>
      <c r="AB8" s="937">
        <v>101.66</v>
      </c>
      <c r="AC8" s="937">
        <v>101.28</v>
      </c>
      <c r="AD8" s="937">
        <v>100.91</v>
      </c>
      <c r="AE8" s="937">
        <v>100.83</v>
      </c>
      <c r="AF8" s="937">
        <v>101.34</v>
      </c>
      <c r="AG8" s="937">
        <v>100.71</v>
      </c>
      <c r="AH8" s="937">
        <v>100.81</v>
      </c>
      <c r="AI8" s="937">
        <v>100.64</v>
      </c>
      <c r="AJ8" s="937">
        <v>100.56</v>
      </c>
      <c r="AK8" s="937">
        <v>100.35</v>
      </c>
      <c r="AL8" s="937">
        <v>100.48</v>
      </c>
      <c r="AM8" s="937">
        <v>100.09</v>
      </c>
      <c r="AN8" s="937">
        <v>100.86</v>
      </c>
      <c r="AO8" s="937">
        <v>103.06</v>
      </c>
      <c r="AP8" s="937">
        <v>100.63</v>
      </c>
      <c r="AQ8" s="937">
        <v>99.77</v>
      </c>
      <c r="AR8" s="937">
        <v>99.19</v>
      </c>
      <c r="AS8" s="937">
        <v>100.69</v>
      </c>
      <c r="AT8" s="937">
        <v>101.26</v>
      </c>
      <c r="AU8" s="937">
        <v>100.65</v>
      </c>
      <c r="AV8" s="937">
        <v>100.71</v>
      </c>
      <c r="AW8" s="937">
        <v>100.17</v>
      </c>
      <c r="AX8" s="937">
        <v>99.37</v>
      </c>
      <c r="AY8" s="937">
        <v>100.59</v>
      </c>
      <c r="AZ8" s="937">
        <v>99.65</v>
      </c>
      <c r="BA8" s="937">
        <v>100.51</v>
      </c>
      <c r="BB8" s="937">
        <v>100.5</v>
      </c>
      <c r="BC8" s="937">
        <v>99.91</v>
      </c>
      <c r="BD8" s="937">
        <v>99.8</v>
      </c>
      <c r="BE8" s="937">
        <v>100.87</v>
      </c>
      <c r="BF8" s="937">
        <v>100.51</v>
      </c>
      <c r="BG8" s="937">
        <v>100.42</v>
      </c>
      <c r="BH8" s="937">
        <v>100.65</v>
      </c>
      <c r="BI8" s="937">
        <v>100.68</v>
      </c>
      <c r="BJ8" s="937">
        <v>100.9</v>
      </c>
      <c r="BK8" s="937">
        <v>100.72</v>
      </c>
      <c r="BL8" s="937">
        <v>100.24</v>
      </c>
      <c r="BM8" s="937">
        <v>102.95</v>
      </c>
      <c r="BN8" s="937">
        <v>101.61</v>
      </c>
      <c r="BO8" s="937">
        <v>100.72</v>
      </c>
      <c r="BP8" s="937">
        <v>100.4</v>
      </c>
      <c r="BQ8" s="937">
        <v>100.42</v>
      </c>
      <c r="BR8" s="937">
        <v>100.6</v>
      </c>
      <c r="BS8" s="937">
        <v>100.05</v>
      </c>
      <c r="BT8" s="937">
        <v>100.29</v>
      </c>
      <c r="BU8" s="937">
        <v>100.52</v>
      </c>
      <c r="BV8" s="937">
        <v>100.25</v>
      </c>
      <c r="BW8" s="937">
        <v>100.66</v>
      </c>
      <c r="BX8" s="937">
        <v>102.11</v>
      </c>
      <c r="BY8" s="937">
        <v>99.47</v>
      </c>
      <c r="BZ8" s="938">
        <v>101</v>
      </c>
      <c r="CA8" s="937">
        <v>100.24</v>
      </c>
      <c r="CE8" s="942"/>
      <c r="CL8" s="961"/>
      <c r="CM8" s="961"/>
      <c r="CN8" s="961"/>
      <c r="CO8" s="1014"/>
      <c r="CP8" s="1014"/>
      <c r="CQ8" s="1014"/>
    </row>
    <row r="9" spans="1:95" ht="12.75" hidden="1" customHeight="1" x14ac:dyDescent="0.2">
      <c r="A9" s="935" t="s">
        <v>4246</v>
      </c>
      <c r="B9" s="935" t="s">
        <v>4243</v>
      </c>
      <c r="C9" s="937">
        <v>101.4</v>
      </c>
      <c r="D9" s="937">
        <v>99.44</v>
      </c>
      <c r="E9" s="937">
        <v>99.56</v>
      </c>
      <c r="F9" s="937">
        <v>99.26</v>
      </c>
      <c r="G9" s="937">
        <v>100.23</v>
      </c>
      <c r="H9" s="937">
        <v>100.36</v>
      </c>
      <c r="I9" s="937">
        <v>101.07</v>
      </c>
      <c r="J9" s="937">
        <v>99.79</v>
      </c>
      <c r="K9" s="937">
        <v>99.09</v>
      </c>
      <c r="L9" s="937">
        <v>99.98</v>
      </c>
      <c r="M9" s="937">
        <v>100.87</v>
      </c>
      <c r="N9" s="937">
        <v>100.43</v>
      </c>
      <c r="O9" s="937">
        <v>100.43</v>
      </c>
      <c r="P9" s="937">
        <v>100.44</v>
      </c>
      <c r="Q9" s="937">
        <v>100.09</v>
      </c>
      <c r="R9" s="937">
        <v>101.78</v>
      </c>
      <c r="S9" s="937">
        <v>101.8</v>
      </c>
      <c r="T9" s="937">
        <v>101.65</v>
      </c>
      <c r="U9" s="937">
        <v>101.87</v>
      </c>
      <c r="V9" s="937">
        <v>102.08</v>
      </c>
      <c r="W9" s="937">
        <v>102.06</v>
      </c>
      <c r="X9" s="937">
        <v>101.6</v>
      </c>
      <c r="Y9" s="937">
        <v>100.69</v>
      </c>
      <c r="Z9" s="937">
        <v>100.08</v>
      </c>
      <c r="AA9" s="937">
        <v>100.12</v>
      </c>
      <c r="AB9" s="937">
        <v>100.04</v>
      </c>
      <c r="AC9" s="937">
        <v>100.66</v>
      </c>
      <c r="AD9" s="937">
        <v>99.7</v>
      </c>
      <c r="AE9" s="937">
        <v>103.26</v>
      </c>
      <c r="AF9" s="937">
        <v>100.11</v>
      </c>
      <c r="AG9" s="937">
        <v>100.04</v>
      </c>
      <c r="AH9" s="937">
        <v>100.02</v>
      </c>
      <c r="AI9" s="937">
        <v>99.74</v>
      </c>
      <c r="AJ9" s="937">
        <v>100.44</v>
      </c>
      <c r="AK9" s="937">
        <v>100.35</v>
      </c>
      <c r="AL9" s="937">
        <v>99.72</v>
      </c>
      <c r="AM9" s="937">
        <v>100.09</v>
      </c>
      <c r="AN9" s="937">
        <v>99.87</v>
      </c>
      <c r="AO9" s="937">
        <v>100.23</v>
      </c>
      <c r="AP9" s="937">
        <v>100.23</v>
      </c>
      <c r="AQ9" s="937">
        <v>97.69</v>
      </c>
      <c r="AR9" s="937">
        <v>100.61</v>
      </c>
      <c r="AS9" s="937">
        <v>100.85</v>
      </c>
      <c r="AT9" s="937">
        <v>100.89</v>
      </c>
      <c r="AU9" s="937">
        <v>101.25</v>
      </c>
      <c r="AV9" s="937">
        <v>101.19</v>
      </c>
      <c r="AW9" s="937">
        <v>101.19</v>
      </c>
      <c r="AX9" s="937">
        <v>101.33</v>
      </c>
      <c r="AY9" s="937">
        <v>101.24</v>
      </c>
      <c r="AZ9" s="937">
        <v>100.99</v>
      </c>
      <c r="BA9" s="937">
        <v>102.13</v>
      </c>
      <c r="BB9" s="937">
        <v>101.68</v>
      </c>
      <c r="BC9" s="937">
        <v>103.17</v>
      </c>
      <c r="BD9" s="937">
        <v>100.82</v>
      </c>
      <c r="BE9" s="937">
        <v>101.57</v>
      </c>
      <c r="BF9" s="937">
        <v>101.58</v>
      </c>
      <c r="BG9" s="937">
        <v>101.65</v>
      </c>
      <c r="BH9" s="937">
        <v>100.96</v>
      </c>
      <c r="BI9" s="937">
        <v>100.42</v>
      </c>
      <c r="BJ9" s="937">
        <v>102.26</v>
      </c>
      <c r="BK9" s="937">
        <v>101.27</v>
      </c>
      <c r="BL9" s="937">
        <v>100.94</v>
      </c>
      <c r="BM9" s="937">
        <v>101.74</v>
      </c>
      <c r="BN9" s="937">
        <v>102.29</v>
      </c>
      <c r="BO9" s="937">
        <v>100.92</v>
      </c>
      <c r="BP9" s="937">
        <v>100.48</v>
      </c>
      <c r="BQ9" s="937">
        <v>100.71</v>
      </c>
      <c r="BR9" s="937">
        <v>100.59</v>
      </c>
      <c r="BS9" s="937">
        <v>99.93</v>
      </c>
      <c r="BT9" s="937">
        <v>100.36</v>
      </c>
      <c r="BU9" s="937">
        <v>100.56</v>
      </c>
      <c r="BV9" s="937">
        <v>99.68</v>
      </c>
      <c r="BW9" s="937">
        <v>99.62</v>
      </c>
      <c r="BX9" s="937">
        <v>101.24</v>
      </c>
      <c r="BY9" s="937">
        <v>97.6</v>
      </c>
      <c r="BZ9" s="937">
        <v>99.11</v>
      </c>
      <c r="CA9" s="937">
        <v>100.5</v>
      </c>
      <c r="CE9" s="942"/>
      <c r="CL9" s="961"/>
      <c r="CM9" s="961"/>
      <c r="CN9" s="961"/>
      <c r="CO9" s="1014"/>
      <c r="CP9" s="1014"/>
      <c r="CQ9" s="1014"/>
    </row>
    <row r="10" spans="1:95" ht="12.75" hidden="1" customHeight="1" x14ac:dyDescent="0.2">
      <c r="A10" s="935" t="s">
        <v>4247</v>
      </c>
      <c r="B10" s="935" t="s">
        <v>4243</v>
      </c>
      <c r="C10" s="937">
        <v>101.26</v>
      </c>
      <c r="D10" s="937">
        <v>100.12</v>
      </c>
      <c r="E10" s="937">
        <v>99.75</v>
      </c>
      <c r="F10" s="937">
        <v>98.23</v>
      </c>
      <c r="G10" s="937">
        <v>100.16</v>
      </c>
      <c r="H10" s="937">
        <v>98.83</v>
      </c>
      <c r="I10" s="937">
        <v>101.61</v>
      </c>
      <c r="J10" s="937">
        <v>100.4</v>
      </c>
      <c r="K10" s="937">
        <v>99.75</v>
      </c>
      <c r="L10" s="937">
        <v>100.37</v>
      </c>
      <c r="M10" s="937">
        <v>99.22</v>
      </c>
      <c r="N10" s="937">
        <v>99.89</v>
      </c>
      <c r="O10" s="937">
        <v>97.47</v>
      </c>
      <c r="P10" s="937">
        <v>99.61</v>
      </c>
      <c r="Q10" s="937">
        <v>99.1</v>
      </c>
      <c r="R10" s="937">
        <v>100.95</v>
      </c>
      <c r="S10" s="937">
        <v>100.23</v>
      </c>
      <c r="T10" s="937">
        <v>100.34</v>
      </c>
      <c r="U10" s="937">
        <v>98.6</v>
      </c>
      <c r="V10" s="937">
        <v>98.75</v>
      </c>
      <c r="W10" s="937">
        <v>99.62</v>
      </c>
      <c r="X10" s="937">
        <v>102.31</v>
      </c>
      <c r="Y10" s="937">
        <v>103.02</v>
      </c>
      <c r="Z10" s="937">
        <v>102.03</v>
      </c>
      <c r="AA10" s="937">
        <v>100.45</v>
      </c>
      <c r="AB10" s="937">
        <v>100.25</v>
      </c>
      <c r="AC10" s="937">
        <v>101.35</v>
      </c>
      <c r="AD10" s="938">
        <v>102</v>
      </c>
      <c r="AE10" s="937">
        <v>101.55</v>
      </c>
      <c r="AF10" s="937">
        <v>102.19</v>
      </c>
      <c r="AG10" s="937">
        <v>101.95</v>
      </c>
      <c r="AH10" s="937">
        <v>102.68</v>
      </c>
      <c r="AI10" s="937">
        <v>102.21</v>
      </c>
      <c r="AJ10" s="937">
        <v>102.05</v>
      </c>
      <c r="AK10" s="937">
        <v>102.71</v>
      </c>
      <c r="AL10" s="937">
        <v>102.13</v>
      </c>
      <c r="AM10" s="937">
        <v>100.86</v>
      </c>
      <c r="AN10" s="937">
        <v>100.69</v>
      </c>
      <c r="AO10" s="937">
        <v>101.8</v>
      </c>
      <c r="AP10" s="937">
        <v>102.63</v>
      </c>
      <c r="AQ10" s="937">
        <v>101.47</v>
      </c>
      <c r="AR10" s="937">
        <v>99.37</v>
      </c>
      <c r="AS10" s="937">
        <v>99.56</v>
      </c>
      <c r="AT10" s="937">
        <v>98.88</v>
      </c>
      <c r="AU10" s="937">
        <v>99.29</v>
      </c>
      <c r="AV10" s="937">
        <v>98.89</v>
      </c>
      <c r="AW10" s="937">
        <v>98.41</v>
      </c>
      <c r="AX10" s="937">
        <v>98.41</v>
      </c>
      <c r="AY10" s="937">
        <v>99.91</v>
      </c>
      <c r="AZ10" s="937">
        <v>99.57</v>
      </c>
      <c r="BA10" s="937">
        <v>100.54</v>
      </c>
      <c r="BB10" s="937">
        <v>98.55</v>
      </c>
      <c r="BC10" s="937">
        <v>100.06</v>
      </c>
      <c r="BD10" s="937">
        <v>99.44</v>
      </c>
      <c r="BE10" s="937">
        <v>100.69</v>
      </c>
      <c r="BF10" s="937">
        <v>101.28</v>
      </c>
      <c r="BG10" s="937">
        <v>101.42</v>
      </c>
      <c r="BH10" s="937">
        <v>100.8</v>
      </c>
      <c r="BI10" s="937">
        <v>100.4</v>
      </c>
      <c r="BJ10" s="937">
        <v>101.84</v>
      </c>
      <c r="BK10" s="937">
        <v>102.37</v>
      </c>
      <c r="BL10" s="937">
        <v>101.12</v>
      </c>
      <c r="BM10" s="937">
        <v>114.21</v>
      </c>
      <c r="BN10" s="937">
        <v>102.85</v>
      </c>
      <c r="BO10" s="937">
        <v>102.1</v>
      </c>
      <c r="BP10" s="937">
        <v>99.94</v>
      </c>
      <c r="BQ10" s="937">
        <v>100.45</v>
      </c>
      <c r="BR10" s="937">
        <v>100.81</v>
      </c>
      <c r="BS10" s="937">
        <v>99.83</v>
      </c>
      <c r="BT10" s="937">
        <v>100.27</v>
      </c>
      <c r="BU10" s="937">
        <v>100.5</v>
      </c>
      <c r="BV10" s="937">
        <v>99.97</v>
      </c>
      <c r="BW10" s="937">
        <v>100.95</v>
      </c>
      <c r="BX10" s="937">
        <v>102.81</v>
      </c>
      <c r="BY10" s="937">
        <v>100.08</v>
      </c>
      <c r="BZ10" s="937">
        <v>102.24</v>
      </c>
      <c r="CA10" s="937">
        <v>99.41</v>
      </c>
      <c r="CE10" s="942"/>
      <c r="CL10" s="961"/>
      <c r="CM10" s="961"/>
      <c r="CN10" s="961"/>
      <c r="CO10" s="1014"/>
      <c r="CP10" s="1014"/>
      <c r="CQ10" s="1014"/>
    </row>
    <row r="11" spans="1:95" ht="12.75" hidden="1" customHeight="1" x14ac:dyDescent="0.2">
      <c r="A11" s="935" t="s">
        <v>4248</v>
      </c>
      <c r="B11" s="935" t="s">
        <v>4243</v>
      </c>
      <c r="C11" s="937">
        <v>101.61</v>
      </c>
      <c r="D11" s="937">
        <v>100.91</v>
      </c>
      <c r="E11" s="937">
        <v>96.44</v>
      </c>
      <c r="F11" s="937">
        <v>99.66</v>
      </c>
      <c r="G11" s="937">
        <v>98.27</v>
      </c>
      <c r="H11" s="937">
        <v>99.49</v>
      </c>
      <c r="I11" s="937">
        <v>101.96</v>
      </c>
      <c r="J11" s="937">
        <v>100.73</v>
      </c>
      <c r="K11" s="937">
        <v>99.35</v>
      </c>
      <c r="L11" s="937">
        <v>100.6</v>
      </c>
      <c r="M11" s="937">
        <v>100.84</v>
      </c>
      <c r="N11" s="937">
        <v>100.02</v>
      </c>
      <c r="O11" s="937">
        <v>99.57</v>
      </c>
      <c r="P11" s="937">
        <v>99.53</v>
      </c>
      <c r="Q11" s="937">
        <v>103.35</v>
      </c>
      <c r="R11" s="937">
        <v>103.45</v>
      </c>
      <c r="S11" s="937">
        <v>102.76</v>
      </c>
      <c r="T11" s="937">
        <v>102.99</v>
      </c>
      <c r="U11" s="937">
        <v>104.52</v>
      </c>
      <c r="V11" s="937">
        <v>103.1</v>
      </c>
      <c r="W11" s="937">
        <v>102.12</v>
      </c>
      <c r="X11" s="937">
        <v>101.81</v>
      </c>
      <c r="Y11" s="937">
        <v>102.42</v>
      </c>
      <c r="Z11" s="937">
        <v>102.44</v>
      </c>
      <c r="AA11" s="937">
        <v>100.4</v>
      </c>
      <c r="AB11" s="937">
        <v>100.25</v>
      </c>
      <c r="AC11" s="937">
        <v>100.54</v>
      </c>
      <c r="AD11" s="937">
        <v>99.75</v>
      </c>
      <c r="AE11" s="937">
        <v>100.51</v>
      </c>
      <c r="AF11" s="937">
        <v>100.27</v>
      </c>
      <c r="AG11" s="937">
        <v>100.15</v>
      </c>
      <c r="AH11" s="937">
        <v>101.67</v>
      </c>
      <c r="AI11" s="938">
        <v>100</v>
      </c>
      <c r="AJ11" s="937">
        <v>100.26</v>
      </c>
      <c r="AK11" s="937">
        <v>100.25</v>
      </c>
      <c r="AL11" s="937">
        <v>99.91</v>
      </c>
      <c r="AM11" s="937">
        <v>102.52</v>
      </c>
      <c r="AN11" s="937">
        <v>98.55</v>
      </c>
      <c r="AO11" s="937">
        <v>99.67</v>
      </c>
      <c r="AP11" s="937">
        <v>100.78</v>
      </c>
      <c r="AQ11" s="937">
        <v>101.01</v>
      </c>
      <c r="AR11" s="937">
        <v>100.65</v>
      </c>
      <c r="AS11" s="937">
        <v>100.92</v>
      </c>
      <c r="AT11" s="937">
        <v>100.71</v>
      </c>
      <c r="AU11" s="937">
        <v>100.65</v>
      </c>
      <c r="AV11" s="937">
        <v>100.55</v>
      </c>
      <c r="AW11" s="937">
        <v>100.96</v>
      </c>
      <c r="AX11" s="937">
        <v>100.03</v>
      </c>
      <c r="AY11" s="937">
        <v>100.74</v>
      </c>
      <c r="AZ11" s="937">
        <v>100.17</v>
      </c>
      <c r="BA11" s="937">
        <v>100.5</v>
      </c>
      <c r="BB11" s="937">
        <v>101.19</v>
      </c>
      <c r="BC11" s="937">
        <v>99.47</v>
      </c>
      <c r="BD11" s="937">
        <v>99.85</v>
      </c>
      <c r="BE11" s="937">
        <v>101.23</v>
      </c>
      <c r="BF11" s="937">
        <v>100.45</v>
      </c>
      <c r="BG11" s="937">
        <v>100.07</v>
      </c>
      <c r="BH11" s="937">
        <v>100.16</v>
      </c>
      <c r="BI11" s="937">
        <v>100.79</v>
      </c>
      <c r="BJ11" s="937">
        <v>100.91</v>
      </c>
      <c r="BK11" s="937">
        <v>102.22</v>
      </c>
      <c r="BL11" s="937">
        <v>101.07</v>
      </c>
      <c r="BM11" s="937">
        <v>113.08</v>
      </c>
      <c r="BN11" s="937">
        <v>102.65</v>
      </c>
      <c r="BO11" s="937">
        <v>101.97</v>
      </c>
      <c r="BP11" s="937">
        <v>99.97</v>
      </c>
      <c r="BQ11" s="937">
        <v>100.45</v>
      </c>
      <c r="BR11" s="937">
        <v>100.77</v>
      </c>
      <c r="BS11" s="937">
        <v>99.9</v>
      </c>
      <c r="BT11" s="937">
        <v>100.28</v>
      </c>
      <c r="BU11" s="937">
        <v>100.51</v>
      </c>
      <c r="BV11" s="937">
        <v>99.99</v>
      </c>
      <c r="BW11" s="937">
        <v>100.5</v>
      </c>
      <c r="BX11" s="937">
        <v>102.01</v>
      </c>
      <c r="BY11" s="937">
        <v>99.39</v>
      </c>
      <c r="BZ11" s="937">
        <v>100.13</v>
      </c>
      <c r="CA11" s="937">
        <v>99.89</v>
      </c>
      <c r="CE11" s="942"/>
      <c r="CL11" s="961"/>
      <c r="CM11" s="961"/>
      <c r="CN11" s="961"/>
      <c r="CO11" s="1014"/>
      <c r="CP11" s="1014"/>
      <c r="CQ11" s="1014"/>
    </row>
    <row r="12" spans="1:95" ht="12.75" hidden="1" customHeight="1" x14ac:dyDescent="0.2">
      <c r="A12" s="935" t="s">
        <v>4249</v>
      </c>
      <c r="B12" s="935" t="s">
        <v>4243</v>
      </c>
      <c r="C12" s="937">
        <v>101.6</v>
      </c>
      <c r="D12" s="937">
        <v>99.26</v>
      </c>
      <c r="E12" s="937">
        <v>99.75</v>
      </c>
      <c r="F12" s="937">
        <v>99.2</v>
      </c>
      <c r="G12" s="937">
        <v>100.26</v>
      </c>
      <c r="H12" s="937">
        <v>100.34</v>
      </c>
      <c r="I12" s="937">
        <v>101.08</v>
      </c>
      <c r="J12" s="937">
        <v>99.9</v>
      </c>
      <c r="K12" s="937">
        <v>98.97</v>
      </c>
      <c r="L12" s="937">
        <v>100.07</v>
      </c>
      <c r="M12" s="937">
        <v>100.83</v>
      </c>
      <c r="N12" s="937">
        <v>99.97</v>
      </c>
      <c r="O12" s="937">
        <v>99.94</v>
      </c>
      <c r="P12" s="937">
        <v>100.43</v>
      </c>
      <c r="Q12" s="937">
        <v>100.16</v>
      </c>
      <c r="R12" s="937">
        <v>100.8</v>
      </c>
      <c r="S12" s="937">
        <v>100.11</v>
      </c>
      <c r="T12" s="937">
        <v>100.79</v>
      </c>
      <c r="U12" s="937">
        <v>101.19</v>
      </c>
      <c r="V12" s="937">
        <v>101.51</v>
      </c>
      <c r="W12" s="937">
        <v>101.38</v>
      </c>
      <c r="X12" s="937">
        <v>101.38</v>
      </c>
      <c r="Y12" s="937">
        <v>102.25</v>
      </c>
      <c r="Z12" s="937">
        <v>101.74</v>
      </c>
      <c r="AA12" s="937">
        <v>101.47</v>
      </c>
      <c r="AB12" s="937">
        <v>101.36</v>
      </c>
      <c r="AC12" s="937">
        <v>101.32</v>
      </c>
      <c r="AD12" s="937">
        <v>99.26</v>
      </c>
      <c r="AE12" s="937">
        <v>100.58</v>
      </c>
      <c r="AF12" s="937">
        <v>100.86</v>
      </c>
      <c r="AG12" s="937">
        <v>100.47</v>
      </c>
      <c r="AH12" s="937">
        <v>99.81</v>
      </c>
      <c r="AI12" s="937">
        <v>101.16</v>
      </c>
      <c r="AJ12" s="937">
        <v>101.15</v>
      </c>
      <c r="AK12" s="937">
        <v>100.69</v>
      </c>
      <c r="AL12" s="937">
        <v>101.02</v>
      </c>
      <c r="AM12" s="937">
        <v>100.6</v>
      </c>
      <c r="AN12" s="937">
        <v>100.76</v>
      </c>
      <c r="AO12" s="937">
        <v>101.19</v>
      </c>
      <c r="AP12" s="937">
        <v>100.87</v>
      </c>
      <c r="AQ12" s="937">
        <v>99.99</v>
      </c>
      <c r="AR12" s="937">
        <v>99.56</v>
      </c>
      <c r="AS12" s="937">
        <v>100.14</v>
      </c>
      <c r="AT12" s="937">
        <v>100.35</v>
      </c>
      <c r="AU12" s="937">
        <v>99.66</v>
      </c>
      <c r="AV12" s="937">
        <v>99.66</v>
      </c>
      <c r="AW12" s="937">
        <v>99.49</v>
      </c>
      <c r="AX12" s="937">
        <v>99.36</v>
      </c>
      <c r="AY12" s="937">
        <v>99.96</v>
      </c>
      <c r="AZ12" s="937">
        <v>98.05</v>
      </c>
      <c r="BA12" s="937">
        <v>103.26</v>
      </c>
      <c r="BB12" s="937">
        <v>100.56</v>
      </c>
      <c r="BC12" s="937">
        <v>104.89</v>
      </c>
      <c r="BD12" s="937">
        <v>100.34</v>
      </c>
      <c r="BE12" s="937">
        <v>100.79</v>
      </c>
      <c r="BF12" s="937">
        <v>100.49</v>
      </c>
      <c r="BG12" s="937">
        <v>100.54</v>
      </c>
      <c r="BH12" s="937">
        <v>100.48</v>
      </c>
      <c r="BI12" s="937">
        <v>100.2</v>
      </c>
      <c r="BJ12" s="937">
        <v>100.17</v>
      </c>
      <c r="BK12" s="937">
        <v>100.61</v>
      </c>
      <c r="BL12" s="937">
        <v>100.35</v>
      </c>
      <c r="BM12" s="937">
        <v>102.54</v>
      </c>
      <c r="BN12" s="937">
        <v>100.84</v>
      </c>
      <c r="BO12" s="937">
        <v>100.73</v>
      </c>
      <c r="BP12" s="937">
        <v>100.35</v>
      </c>
      <c r="BQ12" s="937">
        <v>100.25</v>
      </c>
      <c r="BR12" s="937">
        <v>100.3</v>
      </c>
      <c r="BS12" s="937">
        <v>100.41</v>
      </c>
      <c r="BT12" s="937">
        <v>100.01</v>
      </c>
      <c r="BU12" s="937">
        <v>101.09</v>
      </c>
      <c r="BV12" s="937">
        <v>100.23</v>
      </c>
      <c r="BW12" s="937">
        <v>100.22</v>
      </c>
      <c r="BX12" s="937">
        <v>102.38</v>
      </c>
      <c r="BY12" s="937">
        <v>99.17</v>
      </c>
      <c r="BZ12" s="937">
        <v>100.26</v>
      </c>
      <c r="CA12" s="937">
        <v>101.06</v>
      </c>
      <c r="CE12" s="942"/>
      <c r="CL12" s="961"/>
      <c r="CM12" s="961"/>
      <c r="CN12" s="961"/>
      <c r="CO12" s="1014"/>
      <c r="CP12" s="1014"/>
      <c r="CQ12" s="1014"/>
    </row>
    <row r="13" spans="1:95" ht="12.75" hidden="1" customHeight="1" x14ac:dyDescent="0.2">
      <c r="A13" s="935" t="s">
        <v>4250</v>
      </c>
      <c r="B13" s="935" t="s">
        <v>4243</v>
      </c>
      <c r="C13" s="937">
        <v>99.19</v>
      </c>
      <c r="D13" s="937">
        <v>101.19</v>
      </c>
      <c r="E13" s="937">
        <v>99.99</v>
      </c>
      <c r="F13" s="937">
        <v>100.87</v>
      </c>
      <c r="G13" s="937">
        <v>99.5</v>
      </c>
      <c r="H13" s="937">
        <v>100.35</v>
      </c>
      <c r="I13" s="937">
        <v>100.63</v>
      </c>
      <c r="J13" s="937">
        <v>100.34</v>
      </c>
      <c r="K13" s="937">
        <v>100.25</v>
      </c>
      <c r="L13" s="937">
        <v>100.27</v>
      </c>
      <c r="M13" s="937">
        <v>99.53</v>
      </c>
      <c r="N13" s="937">
        <v>100.44</v>
      </c>
      <c r="O13" s="937">
        <v>99.79</v>
      </c>
      <c r="P13" s="937">
        <v>100.72</v>
      </c>
      <c r="Q13" s="937">
        <v>101.29</v>
      </c>
      <c r="R13" s="937">
        <v>101.8</v>
      </c>
      <c r="S13" s="937">
        <v>101.92</v>
      </c>
      <c r="T13" s="937">
        <v>101.31</v>
      </c>
      <c r="U13" s="937">
        <v>102.16</v>
      </c>
      <c r="V13" s="937">
        <v>103.21</v>
      </c>
      <c r="W13" s="937">
        <v>103.13</v>
      </c>
      <c r="X13" s="937">
        <v>101.8</v>
      </c>
      <c r="Y13" s="937">
        <v>102.25</v>
      </c>
      <c r="Z13" s="937">
        <v>102.54</v>
      </c>
      <c r="AA13" s="937">
        <v>100.31</v>
      </c>
      <c r="AB13" s="937">
        <v>99.98</v>
      </c>
      <c r="AC13" s="937">
        <v>99.96</v>
      </c>
      <c r="AD13" s="937">
        <v>100.39</v>
      </c>
      <c r="AE13" s="937">
        <v>99.87</v>
      </c>
      <c r="AF13" s="937">
        <v>99.64</v>
      </c>
      <c r="AG13" s="938">
        <v>99</v>
      </c>
      <c r="AH13" s="937">
        <v>98.97</v>
      </c>
      <c r="AI13" s="937">
        <v>98.59</v>
      </c>
      <c r="AJ13" s="937">
        <v>99.03</v>
      </c>
      <c r="AK13" s="937">
        <v>98.76</v>
      </c>
      <c r="AL13" s="937">
        <v>98.57</v>
      </c>
      <c r="AM13" s="937">
        <v>98.99</v>
      </c>
      <c r="AN13" s="937">
        <v>101.33</v>
      </c>
      <c r="AO13" s="937">
        <v>104.51</v>
      </c>
      <c r="AP13" s="937">
        <v>100.75</v>
      </c>
      <c r="AQ13" s="937">
        <v>99.12</v>
      </c>
      <c r="AR13" s="937">
        <v>98.65</v>
      </c>
      <c r="AS13" s="937">
        <v>100.99</v>
      </c>
      <c r="AT13" s="937">
        <v>101.41</v>
      </c>
      <c r="AU13" s="937">
        <v>100.71</v>
      </c>
      <c r="AV13" s="937">
        <v>100.91</v>
      </c>
      <c r="AW13" s="937">
        <v>100.09</v>
      </c>
      <c r="AX13" s="937">
        <v>99.16</v>
      </c>
      <c r="AY13" s="937">
        <v>100.36</v>
      </c>
      <c r="AZ13" s="937">
        <v>99.37</v>
      </c>
      <c r="BA13" s="937">
        <v>102.43</v>
      </c>
      <c r="BB13" s="937">
        <v>100.79</v>
      </c>
      <c r="BC13" s="937">
        <v>103.61</v>
      </c>
      <c r="BD13" s="937">
        <v>100.35</v>
      </c>
      <c r="BE13" s="937">
        <v>100.8</v>
      </c>
      <c r="BF13" s="937">
        <v>100.68</v>
      </c>
      <c r="BG13" s="937">
        <v>100.73</v>
      </c>
      <c r="BH13" s="937">
        <v>100.66</v>
      </c>
      <c r="BI13" s="937">
        <v>100.35</v>
      </c>
      <c r="BJ13" s="937">
        <v>100.57</v>
      </c>
      <c r="BK13" s="937">
        <v>100.52</v>
      </c>
      <c r="BL13" s="937">
        <v>100.25</v>
      </c>
      <c r="BM13" s="937">
        <v>102.24</v>
      </c>
      <c r="BN13" s="937">
        <v>100.81</v>
      </c>
      <c r="BO13" s="937">
        <v>100.33</v>
      </c>
      <c r="BP13" s="937">
        <v>100.22</v>
      </c>
      <c r="BQ13" s="937">
        <v>100.1</v>
      </c>
      <c r="BR13" s="937">
        <v>100.14</v>
      </c>
      <c r="BS13" s="937">
        <v>100.45</v>
      </c>
      <c r="BT13" s="937">
        <v>99.99</v>
      </c>
      <c r="BU13" s="937">
        <v>101.19</v>
      </c>
      <c r="BV13" s="937">
        <v>100.29</v>
      </c>
      <c r="BW13" s="937">
        <v>100.01</v>
      </c>
      <c r="BX13" s="937">
        <v>102.66</v>
      </c>
      <c r="BY13" s="937">
        <v>98.38</v>
      </c>
      <c r="BZ13" s="937">
        <v>100.05</v>
      </c>
      <c r="CA13" s="937">
        <v>100.97</v>
      </c>
      <c r="CE13" s="942"/>
      <c r="CL13" s="961"/>
      <c r="CM13" s="961"/>
      <c r="CN13" s="961"/>
      <c r="CO13" s="1014"/>
      <c r="CP13" s="1014"/>
      <c r="CQ13" s="1014"/>
    </row>
    <row r="14" spans="1:95" x14ac:dyDescent="0.2">
      <c r="B14" s="943" t="s">
        <v>4251</v>
      </c>
      <c r="C14" s="244">
        <f>C6/100</f>
        <v>1.0019</v>
      </c>
      <c r="D14" s="244">
        <f t="shared" ref="D14:BO14" si="0">D6/100</f>
        <v>1.0170999999999999</v>
      </c>
      <c r="E14" s="244">
        <f t="shared" si="0"/>
        <v>0.97460000000000002</v>
      </c>
      <c r="F14" s="244">
        <f t="shared" si="0"/>
        <v>1.0075000000000001</v>
      </c>
      <c r="G14" s="244">
        <f t="shared" si="0"/>
        <v>1.0123</v>
      </c>
      <c r="H14" s="244">
        <f t="shared" si="0"/>
        <v>1.0013000000000001</v>
      </c>
      <c r="I14" s="244">
        <f t="shared" si="0"/>
        <v>1.0084</v>
      </c>
      <c r="J14" s="244">
        <f t="shared" si="0"/>
        <v>1.0088999999999999</v>
      </c>
      <c r="K14" s="244">
        <f t="shared" si="0"/>
        <v>1.0007999999999999</v>
      </c>
      <c r="L14" s="244">
        <f t="shared" si="0"/>
        <v>1.0024999999999999</v>
      </c>
      <c r="M14" s="244">
        <f t="shared" si="0"/>
        <v>0.996</v>
      </c>
      <c r="N14" s="244">
        <f t="shared" si="0"/>
        <v>1.0032000000000001</v>
      </c>
      <c r="O14" s="244">
        <f t="shared" si="0"/>
        <v>0.99850000000000005</v>
      </c>
      <c r="P14" s="244">
        <f t="shared" si="0"/>
        <v>1.0009999999999999</v>
      </c>
      <c r="Q14" s="244">
        <f t="shared" si="0"/>
        <v>1.0051000000000001</v>
      </c>
      <c r="R14" s="244">
        <f t="shared" si="0"/>
        <v>1.0071000000000001</v>
      </c>
      <c r="S14" s="244">
        <f t="shared" si="0"/>
        <v>1.0045999999999999</v>
      </c>
      <c r="T14" s="244">
        <f t="shared" si="0"/>
        <v>1.0044</v>
      </c>
      <c r="U14" s="244">
        <f t="shared" si="0"/>
        <v>1.0049999999999999</v>
      </c>
      <c r="V14" s="244">
        <f t="shared" si="0"/>
        <v>1.0077</v>
      </c>
      <c r="W14" s="244">
        <f t="shared" si="0"/>
        <v>1.0062</v>
      </c>
      <c r="X14" s="244">
        <f t="shared" si="0"/>
        <v>1.0027999999999999</v>
      </c>
      <c r="Y14" s="244">
        <f t="shared" si="0"/>
        <v>1.0059</v>
      </c>
      <c r="Z14" s="244">
        <f t="shared" si="0"/>
        <v>1.0065</v>
      </c>
      <c r="AA14" s="244">
        <f t="shared" si="0"/>
        <v>1.0081</v>
      </c>
      <c r="AB14" s="244">
        <f t="shared" si="0"/>
        <v>1.0026999999999999</v>
      </c>
      <c r="AC14" s="244">
        <f t="shared" si="0"/>
        <v>1.0031000000000001</v>
      </c>
      <c r="AD14" s="244">
        <f t="shared" si="0"/>
        <v>1.0032000000000001</v>
      </c>
      <c r="AE14" s="244">
        <f t="shared" si="0"/>
        <v>1.0039</v>
      </c>
      <c r="AF14" s="244">
        <f t="shared" si="0"/>
        <v>1.0033000000000001</v>
      </c>
      <c r="AG14" s="244">
        <f t="shared" si="0"/>
        <v>1.0034000000000001</v>
      </c>
      <c r="AH14" s="244">
        <f t="shared" si="0"/>
        <v>1.0064</v>
      </c>
      <c r="AI14" s="244">
        <f t="shared" si="0"/>
        <v>1.0029999999999999</v>
      </c>
      <c r="AJ14" s="244">
        <f t="shared" si="0"/>
        <v>1.0022</v>
      </c>
      <c r="AK14" s="244">
        <f t="shared" si="0"/>
        <v>1.0024999999999999</v>
      </c>
      <c r="AL14" s="244">
        <f t="shared" si="0"/>
        <v>1.0007999999999999</v>
      </c>
      <c r="AM14" s="244">
        <f t="shared" si="0"/>
        <v>1</v>
      </c>
      <c r="AN14" s="244">
        <f t="shared" si="0"/>
        <v>1.0052000000000001</v>
      </c>
      <c r="AO14" s="244">
        <f t="shared" si="0"/>
        <v>1.0167999999999999</v>
      </c>
      <c r="AP14" s="244">
        <f t="shared" si="0"/>
        <v>1.0042</v>
      </c>
      <c r="AQ14" s="244">
        <f t="shared" si="0"/>
        <v>0.99970000000000003</v>
      </c>
      <c r="AR14" s="244">
        <f t="shared" si="0"/>
        <v>0.99639999999999995</v>
      </c>
      <c r="AS14" s="244">
        <f t="shared" si="0"/>
        <v>1.0046999999999999</v>
      </c>
      <c r="AT14" s="244">
        <f t="shared" si="0"/>
        <v>1.0063</v>
      </c>
      <c r="AU14" s="244">
        <f t="shared" si="0"/>
        <v>1.0052000000000001</v>
      </c>
      <c r="AV14" s="244">
        <f t="shared" si="0"/>
        <v>1.0041</v>
      </c>
      <c r="AW14" s="244">
        <f t="shared" si="0"/>
        <v>1.0008999999999999</v>
      </c>
      <c r="AX14" s="244">
        <f t="shared" si="0"/>
        <v>0.99880000000000002</v>
      </c>
      <c r="AY14" s="244">
        <f t="shared" si="0"/>
        <v>1.0043</v>
      </c>
      <c r="AZ14" s="244">
        <f t="shared" si="0"/>
        <v>1.0007999999999999</v>
      </c>
      <c r="BA14" s="244">
        <f t="shared" si="0"/>
        <v>1.0105999999999999</v>
      </c>
      <c r="BB14" s="244">
        <f t="shared" si="0"/>
        <v>1.0085</v>
      </c>
      <c r="BC14" s="244">
        <f t="shared" si="0"/>
        <v>1.0161</v>
      </c>
      <c r="BD14" s="244">
        <f t="shared" si="0"/>
        <v>1.0118</v>
      </c>
      <c r="BE14" s="244">
        <f t="shared" si="0"/>
        <v>1.0123</v>
      </c>
      <c r="BF14" s="244">
        <f t="shared" si="0"/>
        <v>1.0085</v>
      </c>
      <c r="BG14" s="244">
        <f t="shared" si="0"/>
        <v>1.0058</v>
      </c>
      <c r="BH14" s="244">
        <f t="shared" si="0"/>
        <v>1.0047999999999999</v>
      </c>
      <c r="BI14" s="244">
        <f t="shared" si="0"/>
        <v>1.0065</v>
      </c>
      <c r="BJ14" s="244">
        <f t="shared" si="0"/>
        <v>1.0071000000000001</v>
      </c>
      <c r="BK14" s="244">
        <f t="shared" si="0"/>
        <v>1.0073000000000001</v>
      </c>
      <c r="BL14" s="244">
        <f t="shared" si="0"/>
        <v>1.0074000000000001</v>
      </c>
      <c r="BM14" s="244">
        <f t="shared" si="0"/>
        <v>1.0444</v>
      </c>
      <c r="BN14" s="244">
        <f t="shared" si="0"/>
        <v>1.0105</v>
      </c>
      <c r="BO14" s="244">
        <f t="shared" si="0"/>
        <v>1.0071000000000001</v>
      </c>
      <c r="BP14" s="244">
        <f t="shared" ref="BP14:CM14" si="1">BP6/100</f>
        <v>1.0051000000000001</v>
      </c>
      <c r="BQ14" s="244">
        <f t="shared" si="1"/>
        <v>1</v>
      </c>
      <c r="BR14" s="244">
        <f t="shared" si="1"/>
        <v>1.0037</v>
      </c>
      <c r="BS14" s="244">
        <f t="shared" si="1"/>
        <v>1.0017</v>
      </c>
      <c r="BT14" s="244">
        <f t="shared" si="1"/>
        <v>1.0032000000000001</v>
      </c>
      <c r="BU14" s="244">
        <f t="shared" si="1"/>
        <v>1.0074000000000001</v>
      </c>
      <c r="BV14" s="244">
        <f t="shared" si="1"/>
        <v>1.0013000000000001</v>
      </c>
      <c r="BW14" s="244">
        <f t="shared" si="1"/>
        <v>1.0031000000000001</v>
      </c>
      <c r="BX14" s="244">
        <f t="shared" si="1"/>
        <v>1.0089999999999999</v>
      </c>
      <c r="BY14" s="244">
        <f t="shared" si="1"/>
        <v>0.99770000000000003</v>
      </c>
      <c r="BZ14" s="244">
        <f t="shared" si="1"/>
        <v>1.008</v>
      </c>
      <c r="CA14" s="244">
        <f t="shared" si="1"/>
        <v>1.0013000000000001</v>
      </c>
      <c r="CB14" s="244">
        <f t="shared" si="1"/>
        <v>1.0112000000000001</v>
      </c>
      <c r="CC14" s="244">
        <f t="shared" si="1"/>
        <v>1.0103</v>
      </c>
      <c r="CD14" s="244">
        <f t="shared" si="1"/>
        <v>1.0073000000000001</v>
      </c>
      <c r="CE14" s="944">
        <f t="shared" si="1"/>
        <v>1.0047999999999999</v>
      </c>
      <c r="CF14" s="944">
        <f t="shared" si="1"/>
        <v>1.0057</v>
      </c>
      <c r="CG14" s="944">
        <f t="shared" si="1"/>
        <v>0.99970000000000003</v>
      </c>
      <c r="CH14" s="944">
        <f t="shared" si="1"/>
        <v>1.0061</v>
      </c>
      <c r="CI14" s="944">
        <f t="shared" si="1"/>
        <v>1.0016</v>
      </c>
      <c r="CJ14" s="944">
        <f t="shared" si="1"/>
        <v>1.0059</v>
      </c>
      <c r="CK14" s="944">
        <f t="shared" si="1"/>
        <v>1.0014000000000001</v>
      </c>
      <c r="CL14" s="944">
        <f t="shared" si="1"/>
        <v>1.0042</v>
      </c>
      <c r="CM14" s="944">
        <f t="shared" si="1"/>
        <v>1.0046999999999999</v>
      </c>
      <c r="CN14" s="944">
        <f>CN6/100</f>
        <v>1.0021</v>
      </c>
      <c r="CO14" s="944">
        <f>CO6/100</f>
        <v>1.0044999999999999</v>
      </c>
      <c r="CP14" s="944">
        <f t="shared" ref="CP14:CQ14" si="2">CP6/100</f>
        <v>1.0044999999999999</v>
      </c>
      <c r="CQ14" s="944">
        <f t="shared" si="2"/>
        <v>1.0044999999999999</v>
      </c>
    </row>
    <row r="15" spans="1:95" x14ac:dyDescent="0.2">
      <c r="CL15" s="961"/>
      <c r="CM15" s="961"/>
      <c r="CN15" s="961"/>
      <c r="CO15" s="1014"/>
      <c r="CP15" s="1014"/>
      <c r="CQ15" s="943" t="s">
        <v>4252</v>
      </c>
    </row>
    <row r="16" spans="1:95" s="1014" customFormat="1" x14ac:dyDescent="0.2">
      <c r="A16" s="1392" t="s">
        <v>4285</v>
      </c>
      <c r="B16" s="1392"/>
      <c r="C16" s="1020">
        <v>1</v>
      </c>
    </row>
    <row r="17" spans="1:3" s="961" customFormat="1" x14ac:dyDescent="0.2">
      <c r="A17" s="1387" t="s">
        <v>4286</v>
      </c>
      <c r="B17" s="1387"/>
      <c r="C17" s="945">
        <f>PRODUCT($CO$14:$CQ$14)</f>
        <v>1.0136000000000001</v>
      </c>
    </row>
    <row r="18" spans="1:3" x14ac:dyDescent="0.2">
      <c r="A18" s="1387" t="s">
        <v>4287</v>
      </c>
      <c r="B18" s="1387"/>
      <c r="C18" s="945">
        <f>PRODUCT($CL$14:$CQ$14)</f>
        <v>1.0246999999999999</v>
      </c>
    </row>
    <row r="19" spans="1:3" x14ac:dyDescent="0.2">
      <c r="A19" s="1387" t="s">
        <v>4288</v>
      </c>
      <c r="B19" s="1387"/>
      <c r="C19" s="945">
        <f>PRODUCT($CI$14:$CQ$14)</f>
        <v>1.0339</v>
      </c>
    </row>
    <row r="20" spans="1:3" x14ac:dyDescent="0.2">
      <c r="A20" s="1387" t="s">
        <v>4289</v>
      </c>
      <c r="B20" s="1387"/>
      <c r="C20" s="945">
        <f>PRODUCT($CC$14:$CQ$14)</f>
        <v>1.0693999999999999</v>
      </c>
    </row>
    <row r="21" spans="1:3" s="961" customFormat="1" x14ac:dyDescent="0.2">
      <c r="A21" s="1387" t="s">
        <v>4290</v>
      </c>
      <c r="B21" s="1387"/>
      <c r="C21" s="945">
        <f>PRODUCT($BW$14:$CQ$14)</f>
        <v>1.1021000000000001</v>
      </c>
    </row>
    <row r="22" spans="1:3" x14ac:dyDescent="0.2">
      <c r="A22" s="1387" t="s">
        <v>4291</v>
      </c>
      <c r="B22" s="1387"/>
      <c r="C22" s="945">
        <f>PRODUCT($BT$14:$CQ$14)</f>
        <v>1.1153</v>
      </c>
    </row>
    <row r="23" spans="1:3" x14ac:dyDescent="0.2">
      <c r="A23" s="1387" t="s">
        <v>4292</v>
      </c>
      <c r="B23" s="1387"/>
      <c r="C23" s="945">
        <f>PRODUCT($BB$14:$CQ$14)</f>
        <v>1.3181</v>
      </c>
    </row>
    <row r="24" spans="1:3" x14ac:dyDescent="0.2">
      <c r="A24" s="1387" t="s">
        <v>4293</v>
      </c>
      <c r="B24" s="1387"/>
      <c r="C24" s="945">
        <f>PRODUCT($AY$14:$CQ$14)</f>
        <v>1.3389</v>
      </c>
    </row>
    <row r="25" spans="1:3" x14ac:dyDescent="0.2">
      <c r="A25" s="1387" t="s">
        <v>4294</v>
      </c>
      <c r="B25" s="1387"/>
      <c r="C25" s="945">
        <f>PRODUCT($AM$14:$CQ$14)</f>
        <v>1.3964000000000001</v>
      </c>
    </row>
    <row r="26" spans="1:3" x14ac:dyDescent="0.2">
      <c r="A26" s="1387" t="s">
        <v>4295</v>
      </c>
      <c r="B26" s="1387"/>
      <c r="C26" s="945">
        <f>PRODUCT($AG$14:$CQ$14)</f>
        <v>1.4221999999999999</v>
      </c>
    </row>
    <row r="27" spans="1:3" x14ac:dyDescent="0.2">
      <c r="A27" s="1387" t="s">
        <v>4296</v>
      </c>
      <c r="B27" s="1387"/>
      <c r="C27" s="945">
        <f>PRODUCT($F$14:$CQ$14)</f>
        <v>1.6028</v>
      </c>
    </row>
    <row r="28" spans="1:3" x14ac:dyDescent="0.2">
      <c r="A28" s="1387" t="s">
        <v>4297</v>
      </c>
      <c r="B28" s="1387"/>
      <c r="C28" s="945">
        <f>PRODUCT($C$14:$CQ$14)</f>
        <v>1.5918000000000001</v>
      </c>
    </row>
  </sheetData>
  <mergeCells count="24">
    <mergeCell ref="A23:B23"/>
    <mergeCell ref="AM4:AX4"/>
    <mergeCell ref="AY4:BJ4"/>
    <mergeCell ref="A22:B22"/>
    <mergeCell ref="A18:B18"/>
    <mergeCell ref="A19:B19"/>
    <mergeCell ref="A20:B20"/>
    <mergeCell ref="A17:B17"/>
    <mergeCell ref="A21:B21"/>
    <mergeCell ref="CI4:CQ4"/>
    <mergeCell ref="C3:CQ3"/>
    <mergeCell ref="A16:B16"/>
    <mergeCell ref="A1:Z1"/>
    <mergeCell ref="A3:B5"/>
    <mergeCell ref="C4:N4"/>
    <mergeCell ref="O4:Z4"/>
    <mergeCell ref="AA4:AL4"/>
    <mergeCell ref="BK4:BV4"/>
    <mergeCell ref="BW4:CH4"/>
    <mergeCell ref="A24:B24"/>
    <mergeCell ref="A25:B25"/>
    <mergeCell ref="A26:B26"/>
    <mergeCell ref="A27:B27"/>
    <mergeCell ref="A28:B28"/>
  </mergeCells>
  <pageMargins left="0.75" right="0.75" top="1" bottom="1" header="0.5" footer="0.5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H15" sqref="H15"/>
    </sheetView>
  </sheetViews>
  <sheetFormatPr defaultRowHeight="12.75" x14ac:dyDescent="0.2"/>
  <cols>
    <col min="1" max="1" width="8.85546875" style="246" customWidth="1"/>
    <col min="2" max="2" width="54.140625" style="246" customWidth="1"/>
    <col min="3" max="3" width="10.28515625" style="246" customWidth="1"/>
    <col min="4" max="4" width="11" style="246" customWidth="1"/>
    <col min="5" max="5" width="46" style="246" customWidth="1"/>
    <col min="6" max="6" width="15.42578125" style="246" customWidth="1"/>
    <col min="7" max="10" width="21" style="246" customWidth="1"/>
    <col min="11" max="11" width="13.85546875" style="246" customWidth="1"/>
    <col min="12" max="12" width="10.7109375" style="246" customWidth="1"/>
    <col min="13" max="13" width="9.140625" style="246"/>
    <col min="14" max="14" width="14.5703125" style="246" bestFit="1" customWidth="1"/>
    <col min="15" max="16384" width="9.140625" style="246"/>
  </cols>
  <sheetData>
    <row r="1" spans="1:11" ht="31.5" customHeight="1" x14ac:dyDescent="0.2">
      <c r="A1" s="1402" t="s">
        <v>2693</v>
      </c>
      <c r="B1" s="1403"/>
      <c r="C1" s="1403"/>
      <c r="D1" s="1403"/>
      <c r="E1" s="1403"/>
      <c r="F1" s="1403"/>
      <c r="G1" s="1403"/>
      <c r="H1" s="1403"/>
      <c r="I1" s="1404"/>
      <c r="J1" s="816">
        <v>2016</v>
      </c>
      <c r="K1" s="816">
        <v>1.07</v>
      </c>
    </row>
    <row r="2" spans="1:11" ht="42" customHeight="1" x14ac:dyDescent="0.2">
      <c r="A2" s="1405" t="s">
        <v>2694</v>
      </c>
      <c r="B2" s="1406"/>
      <c r="C2" s="1406"/>
      <c r="D2" s="1406"/>
      <c r="E2" s="1406"/>
      <c r="F2" s="1406"/>
      <c r="G2" s="1406"/>
      <c r="H2" s="1406"/>
      <c r="I2" s="1407"/>
      <c r="J2" s="816">
        <v>2017</v>
      </c>
      <c r="K2" s="816">
        <v>1.0369999999999999</v>
      </c>
    </row>
    <row r="3" spans="1:11" ht="37.5" customHeight="1" x14ac:dyDescent="0.2">
      <c r="A3" s="1408" t="s">
        <v>2695</v>
      </c>
      <c r="B3" s="1408"/>
      <c r="C3" s="1408"/>
      <c r="D3" s="1408"/>
      <c r="E3" s="1408"/>
      <c r="F3" s="1408"/>
      <c r="G3" s="1408"/>
      <c r="H3" s="1408"/>
      <c r="I3" s="1409"/>
      <c r="J3" s="817">
        <v>2018</v>
      </c>
      <c r="K3" s="817">
        <v>1.0529999999999999</v>
      </c>
    </row>
    <row r="4" spans="1:11" ht="42.75" customHeight="1" x14ac:dyDescent="0.2">
      <c r="A4" s="1408" t="s">
        <v>2696</v>
      </c>
      <c r="B4" s="1408"/>
      <c r="C4" s="1408"/>
      <c r="D4" s="1408"/>
      <c r="E4" s="1408"/>
      <c r="F4" s="1408"/>
      <c r="G4" s="1408"/>
      <c r="H4" s="1408"/>
      <c r="I4" s="1409"/>
      <c r="J4" s="817">
        <v>2019</v>
      </c>
      <c r="K4" s="817">
        <v>1.0680000000000001</v>
      </c>
    </row>
    <row r="5" spans="1:11" ht="33.75" customHeight="1" x14ac:dyDescent="0.2">
      <c r="A5" s="1405" t="s">
        <v>2697</v>
      </c>
      <c r="B5" s="1406"/>
      <c r="C5" s="1406"/>
      <c r="D5" s="1406"/>
      <c r="E5" s="1406"/>
      <c r="F5" s="1406"/>
      <c r="G5" s="1406"/>
      <c r="H5" s="1406"/>
      <c r="I5" s="1407"/>
      <c r="J5" s="816">
        <v>2020</v>
      </c>
      <c r="K5" s="816">
        <v>1.056</v>
      </c>
    </row>
    <row r="6" spans="1:11" ht="42.75" customHeight="1" x14ac:dyDescent="0.25">
      <c r="A6" s="1410" t="s">
        <v>2698</v>
      </c>
      <c r="B6" s="1408"/>
      <c r="C6" s="1408"/>
      <c r="D6" s="1408"/>
      <c r="E6" s="1408"/>
      <c r="F6" s="1408"/>
      <c r="G6" s="1408"/>
      <c r="H6" s="1408"/>
      <c r="I6" s="1409"/>
      <c r="J6" s="816">
        <v>2021</v>
      </c>
      <c r="K6" s="902">
        <v>1.0489999999999999</v>
      </c>
    </row>
    <row r="7" spans="1:11" ht="44.25" customHeight="1" x14ac:dyDescent="0.2">
      <c r="A7" s="1411" t="s">
        <v>2699</v>
      </c>
      <c r="B7" s="1412"/>
      <c r="C7" s="1412"/>
      <c r="D7" s="1412"/>
      <c r="E7" s="1412"/>
      <c r="F7" s="1412"/>
      <c r="G7" s="1412"/>
      <c r="H7" s="1412"/>
      <c r="I7" s="1413"/>
      <c r="J7" s="1021">
        <v>2022</v>
      </c>
      <c r="K7" s="1021">
        <v>1.1459999999999999</v>
      </c>
    </row>
    <row r="8" spans="1:11" ht="15.75" x14ac:dyDescent="0.2">
      <c r="A8" s="1414" t="s">
        <v>4298</v>
      </c>
      <c r="B8" s="1414"/>
      <c r="C8" s="1414"/>
      <c r="D8" s="1414"/>
      <c r="E8" s="1414"/>
      <c r="F8" s="1414"/>
      <c r="G8" s="1414"/>
      <c r="H8" s="1414"/>
      <c r="I8" s="1414"/>
      <c r="J8" s="1021">
        <v>2023</v>
      </c>
      <c r="K8" s="1021">
        <v>1.091</v>
      </c>
    </row>
    <row r="9" spans="1:11" ht="15.75" x14ac:dyDescent="0.2">
      <c r="A9" s="1414"/>
      <c r="B9" s="1414"/>
      <c r="C9" s="1414"/>
      <c r="D9" s="1414"/>
      <c r="E9" s="1414"/>
      <c r="F9" s="1414"/>
      <c r="G9" s="1414"/>
      <c r="H9" s="1414"/>
      <c r="I9" s="1414"/>
      <c r="J9" s="1021">
        <v>2024</v>
      </c>
      <c r="K9" s="1021">
        <v>1.0840000000000001</v>
      </c>
    </row>
    <row r="10" spans="1:11" ht="15.75" x14ac:dyDescent="0.2">
      <c r="A10" s="1414"/>
      <c r="B10" s="1414"/>
      <c r="C10" s="1414"/>
      <c r="D10" s="1414"/>
      <c r="E10" s="1414"/>
      <c r="F10" s="1414"/>
      <c r="G10" s="1414"/>
      <c r="H10" s="1414"/>
      <c r="I10" s="1414"/>
      <c r="J10" s="1021">
        <v>2025</v>
      </c>
      <c r="K10" s="1021">
        <v>1.073</v>
      </c>
    </row>
    <row r="11" spans="1:11" ht="15.75" x14ac:dyDescent="0.2">
      <c r="A11" s="1414"/>
      <c r="B11" s="1414"/>
      <c r="C11" s="1414"/>
      <c r="D11" s="1414"/>
      <c r="E11" s="1414"/>
      <c r="F11" s="1414"/>
      <c r="G11" s="1414"/>
      <c r="H11" s="1414"/>
      <c r="I11" s="1414"/>
      <c r="J11" s="1022">
        <v>2026</v>
      </c>
      <c r="K11" s="1022">
        <v>1.0529999999999999</v>
      </c>
    </row>
    <row r="12" spans="1:11" ht="15.75" x14ac:dyDescent="0.2">
      <c r="A12" s="1414"/>
      <c r="B12" s="1414"/>
      <c r="C12" s="1414"/>
      <c r="D12" s="1414"/>
      <c r="E12" s="1414"/>
      <c r="F12" s="1414"/>
      <c r="G12" s="1414"/>
      <c r="H12" s="1414"/>
      <c r="I12" s="1414"/>
      <c r="J12" s="1022">
        <v>2027</v>
      </c>
      <c r="K12" s="1022">
        <v>1.044</v>
      </c>
    </row>
    <row r="14" spans="1:11" s="988" customFormat="1" x14ac:dyDescent="0.2">
      <c r="A14" s="1023" t="s">
        <v>4299</v>
      </c>
      <c r="B14" s="1023"/>
      <c r="C14" s="1023"/>
      <c r="D14" s="1399" t="str">
        <f>CONCATENATE(K9,"^(3/12)*",K10,"^(7/12)")</f>
        <v>1,084^(3/12)*1,073^(7/12)</v>
      </c>
      <c r="E14" s="1400"/>
      <c r="F14" s="1400"/>
      <c r="G14" s="1400"/>
      <c r="H14" s="1400"/>
      <c r="I14" s="1400"/>
      <c r="J14" s="1401"/>
      <c r="K14" s="1024">
        <f>K9^(3/12)*K10^(7/12)</f>
        <v>1.0631999999999999</v>
      </c>
    </row>
  </sheetData>
  <mergeCells count="9">
    <mergeCell ref="D14:J14"/>
    <mergeCell ref="A1:I1"/>
    <mergeCell ref="A2:I2"/>
    <mergeCell ref="A3:I3"/>
    <mergeCell ref="A4:I4"/>
    <mergeCell ref="A5:I5"/>
    <mergeCell ref="A6:I6"/>
    <mergeCell ref="A7:I7"/>
    <mergeCell ref="A8:I1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M46"/>
  <sheetViews>
    <sheetView showGridLines="0" topLeftCell="A19" zoomScaleNormal="100" workbookViewId="0">
      <selection activeCell="B55" sqref="B55"/>
    </sheetView>
  </sheetViews>
  <sheetFormatPr defaultColWidth="9.140625" defaultRowHeight="12.75" x14ac:dyDescent="0.25"/>
  <cols>
    <col min="1" max="1" width="5.28515625" style="5" customWidth="1"/>
    <col min="2" max="2" width="54.28515625" style="7" customWidth="1"/>
    <col min="3" max="3" width="27.5703125" style="7" customWidth="1"/>
    <col min="4" max="4" width="16" style="7" customWidth="1"/>
    <col min="5" max="5" width="12.5703125" style="7" customWidth="1"/>
    <col min="6" max="6" width="20.5703125" style="7" customWidth="1"/>
    <col min="7" max="7" width="16" style="7" customWidth="1"/>
    <col min="8" max="8" width="11.5703125" style="7" bestFit="1" customWidth="1"/>
    <col min="9" max="16384" width="9.140625" style="7"/>
  </cols>
  <sheetData>
    <row r="1" spans="1:13" x14ac:dyDescent="0.25">
      <c r="B1" s="6"/>
      <c r="C1" s="6"/>
      <c r="D1" s="5"/>
      <c r="E1" s="5"/>
      <c r="F1" s="5"/>
      <c r="G1" s="5"/>
    </row>
    <row r="2" spans="1:13" x14ac:dyDescent="0.25">
      <c r="B2" s="8" t="s">
        <v>181</v>
      </c>
      <c r="C2" s="9"/>
      <c r="D2" s="10"/>
      <c r="E2" s="10"/>
      <c r="F2" s="10"/>
      <c r="G2" s="10"/>
    </row>
    <row r="3" spans="1:13" x14ac:dyDescent="0.25">
      <c r="B3" s="6"/>
      <c r="C3" s="6"/>
      <c r="D3" s="11" t="s">
        <v>182</v>
      </c>
      <c r="E3" s="12"/>
      <c r="F3" s="5"/>
      <c r="G3" s="5"/>
    </row>
    <row r="4" spans="1:13" s="16" customFormat="1" x14ac:dyDescent="0.25">
      <c r="A4" s="13"/>
      <c r="B4" s="14" t="s">
        <v>183</v>
      </c>
      <c r="C4" s="14"/>
      <c r="D4" s="13"/>
      <c r="E4" s="15"/>
      <c r="F4" s="13"/>
      <c r="G4" s="13"/>
    </row>
    <row r="5" spans="1:13" x14ac:dyDescent="0.25">
      <c r="A5" s="17"/>
      <c r="B5" s="1420"/>
      <c r="C5" s="1420"/>
      <c r="D5" s="1420"/>
      <c r="E5" s="1420"/>
      <c r="F5" s="1420"/>
      <c r="G5" s="1420"/>
      <c r="H5" s="18"/>
      <c r="I5" s="18"/>
      <c r="J5" s="18"/>
      <c r="K5" s="18"/>
      <c r="L5" s="18"/>
      <c r="M5" s="18"/>
    </row>
    <row r="6" spans="1:13" x14ac:dyDescent="0.25">
      <c r="A6" s="17"/>
      <c r="B6" s="19"/>
      <c r="C6" s="20"/>
      <c r="D6" s="21"/>
      <c r="E6" s="22"/>
      <c r="F6" s="22"/>
      <c r="G6" s="22"/>
      <c r="H6" s="23"/>
      <c r="I6" s="23"/>
      <c r="J6" s="23"/>
      <c r="K6" s="23"/>
      <c r="L6" s="23"/>
      <c r="M6" s="23"/>
    </row>
    <row r="7" spans="1:13" ht="18" x14ac:dyDescent="0.25">
      <c r="A7" s="1421" t="e">
        <f>'СВОД (объемов работ)'!#REF!</f>
        <v>#REF!</v>
      </c>
      <c r="B7" s="1421"/>
      <c r="C7" s="1421"/>
      <c r="D7" s="1421"/>
      <c r="E7" s="1421"/>
      <c r="F7" s="1421"/>
      <c r="G7" s="1421"/>
      <c r="H7" s="16"/>
      <c r="I7" s="24"/>
      <c r="J7" s="24"/>
      <c r="K7" s="24"/>
      <c r="L7" s="25"/>
      <c r="M7" s="25"/>
    </row>
    <row r="8" spans="1:13" ht="41.25" customHeight="1" x14ac:dyDescent="0.25">
      <c r="A8" s="1422"/>
      <c r="B8" s="1422"/>
      <c r="C8" s="1422"/>
      <c r="D8" s="1422"/>
      <c r="E8" s="1422"/>
      <c r="F8" s="1422"/>
      <c r="G8" s="1422"/>
      <c r="H8" s="26"/>
      <c r="I8" s="26"/>
      <c r="J8" s="26"/>
      <c r="K8" s="26"/>
      <c r="L8" s="26"/>
      <c r="M8" s="26"/>
    </row>
    <row r="9" spans="1:13" x14ac:dyDescent="0.25">
      <c r="A9" s="27"/>
      <c r="B9" s="1423" t="s">
        <v>184</v>
      </c>
      <c r="C9" s="1423"/>
      <c r="D9" s="1423"/>
      <c r="E9" s="1423"/>
      <c r="F9" s="1423"/>
      <c r="G9" s="1423"/>
      <c r="H9" s="26"/>
      <c r="I9" s="26"/>
      <c r="J9" s="26"/>
      <c r="K9" s="26"/>
      <c r="L9" s="26"/>
      <c r="M9" s="26"/>
    </row>
    <row r="10" spans="1:13" x14ac:dyDescent="0.25">
      <c r="A10" s="27"/>
      <c r="B10" s="28"/>
      <c r="C10" s="28"/>
      <c r="D10" s="28"/>
      <c r="E10" s="28"/>
      <c r="F10" s="28"/>
      <c r="G10" s="28"/>
      <c r="H10" s="26"/>
      <c r="I10" s="26"/>
      <c r="J10" s="26"/>
      <c r="K10" s="26"/>
      <c r="L10" s="26"/>
      <c r="M10" s="26"/>
    </row>
    <row r="12" spans="1:13" x14ac:dyDescent="0.25">
      <c r="A12" s="1424" t="s">
        <v>5</v>
      </c>
      <c r="B12" s="1424" t="s">
        <v>185</v>
      </c>
      <c r="C12" s="1424" t="s">
        <v>186</v>
      </c>
      <c r="D12" s="1424" t="s">
        <v>187</v>
      </c>
      <c r="E12" s="1424" t="s">
        <v>188</v>
      </c>
      <c r="F12" s="1424" t="s">
        <v>226</v>
      </c>
      <c r="G12" s="1424" t="s">
        <v>189</v>
      </c>
    </row>
    <row r="13" spans="1:13" ht="54" customHeight="1" x14ac:dyDescent="0.25">
      <c r="A13" s="1425"/>
      <c r="B13" s="1425"/>
      <c r="C13" s="1425"/>
      <c r="D13" s="1425"/>
      <c r="E13" s="1425"/>
      <c r="F13" s="1425"/>
      <c r="G13" s="1425"/>
    </row>
    <row r="14" spans="1:13" ht="14.25" x14ac:dyDescent="0.25">
      <c r="A14" s="29">
        <v>1</v>
      </c>
      <c r="B14" s="29">
        <v>2</v>
      </c>
      <c r="C14" s="29">
        <v>3</v>
      </c>
      <c r="D14" s="29">
        <v>4</v>
      </c>
      <c r="E14" s="29">
        <v>5</v>
      </c>
      <c r="F14" s="29">
        <v>6</v>
      </c>
      <c r="G14" s="29">
        <v>7</v>
      </c>
    </row>
    <row r="15" spans="1:13" ht="14.25" x14ac:dyDescent="0.25">
      <c r="A15" s="29"/>
      <c r="B15" s="29"/>
      <c r="C15" s="29"/>
      <c r="D15" s="29"/>
      <c r="E15" s="29"/>
      <c r="F15" s="29"/>
      <c r="G15" s="29"/>
    </row>
    <row r="16" spans="1:13" s="33" customFormat="1" ht="24.75" customHeight="1" x14ac:dyDescent="0.25">
      <c r="A16" s="30" t="s">
        <v>190</v>
      </c>
      <c r="B16" s="31" t="s">
        <v>227</v>
      </c>
      <c r="C16" s="32"/>
      <c r="D16" s="31"/>
      <c r="E16" s="31"/>
      <c r="F16" s="31"/>
      <c r="G16" s="31"/>
    </row>
    <row r="17" spans="1:7" s="33" customFormat="1" ht="47.25" customHeight="1" x14ac:dyDescent="0.25">
      <c r="A17" s="34" t="s">
        <v>191</v>
      </c>
      <c r="B17" s="35" t="s">
        <v>225</v>
      </c>
      <c r="C17" s="36" t="s">
        <v>224</v>
      </c>
      <c r="D17" s="37" t="s">
        <v>156</v>
      </c>
      <c r="E17" s="38">
        <v>1</v>
      </c>
      <c r="F17" s="39">
        <v>8376.7000000000007</v>
      </c>
      <c r="G17" s="39">
        <f>E17*F17</f>
        <v>8376.7000000000007</v>
      </c>
    </row>
    <row r="18" spans="1:7" s="33" customFormat="1" ht="23.25" customHeight="1" x14ac:dyDescent="0.25">
      <c r="A18" s="34"/>
      <c r="B18" s="31" t="s">
        <v>228</v>
      </c>
      <c r="C18" s="36"/>
      <c r="D18" s="37"/>
      <c r="E18" s="38"/>
      <c r="F18" s="39"/>
      <c r="G18" s="39"/>
    </row>
    <row r="19" spans="1:7" s="43" customFormat="1" ht="45" customHeight="1" x14ac:dyDescent="0.25">
      <c r="A19" s="34" t="s">
        <v>192</v>
      </c>
      <c r="B19" s="35" t="s">
        <v>225</v>
      </c>
      <c r="C19" s="36" t="s">
        <v>229</v>
      </c>
      <c r="D19" s="40" t="s">
        <v>156</v>
      </c>
      <c r="E19" s="41">
        <v>0</v>
      </c>
      <c r="F19" s="41">
        <v>5855.38</v>
      </c>
      <c r="G19" s="42">
        <f>E19*F19</f>
        <v>0</v>
      </c>
    </row>
    <row r="20" spans="1:7" s="33" customFormat="1" x14ac:dyDescent="0.25">
      <c r="A20" s="34"/>
      <c r="B20" s="44" t="s">
        <v>193</v>
      </c>
      <c r="C20" s="45"/>
      <c r="D20" s="34"/>
      <c r="E20" s="46"/>
      <c r="F20" s="47"/>
      <c r="G20" s="47">
        <f>SUM(G16:G19)</f>
        <v>8376.7000000000007</v>
      </c>
    </row>
    <row r="21" spans="1:7" s="53" customFormat="1" ht="51" x14ac:dyDescent="0.2">
      <c r="A21" s="48"/>
      <c r="B21" s="49" t="s">
        <v>230</v>
      </c>
      <c r="C21" s="48" t="s">
        <v>231</v>
      </c>
      <c r="D21" s="50"/>
      <c r="E21" s="50"/>
      <c r="F21" s="51"/>
      <c r="G21" s="52">
        <v>0.89</v>
      </c>
    </row>
    <row r="22" spans="1:7" s="53" customFormat="1" ht="51" x14ac:dyDescent="0.2">
      <c r="A22" s="48"/>
      <c r="B22" s="49" t="s">
        <v>230</v>
      </c>
      <c r="C22" s="48" t="s">
        <v>231</v>
      </c>
      <c r="D22" s="50"/>
      <c r="E22" s="50"/>
      <c r="F22" s="51"/>
      <c r="G22" s="52">
        <v>0.89</v>
      </c>
    </row>
    <row r="23" spans="1:7" s="53" customFormat="1" ht="51" customHeight="1" x14ac:dyDescent="0.2">
      <c r="A23" s="48"/>
      <c r="B23" s="49" t="s">
        <v>194</v>
      </c>
      <c r="C23" s="50"/>
      <c r="D23" s="50"/>
      <c r="E23" s="50"/>
      <c r="F23" s="51"/>
      <c r="G23" s="52">
        <v>0.98</v>
      </c>
    </row>
    <row r="24" spans="1:7" s="53" customFormat="1" x14ac:dyDescent="0.2">
      <c r="A24" s="48"/>
      <c r="B24" s="54" t="s">
        <v>195</v>
      </c>
      <c r="C24" s="50"/>
      <c r="D24" s="50"/>
      <c r="E24" s="50"/>
      <c r="F24" s="51"/>
      <c r="G24" s="55">
        <f>SUM(G20*G21*G23)</f>
        <v>7306.16</v>
      </c>
    </row>
    <row r="25" spans="1:7" s="53" customFormat="1" x14ac:dyDescent="0.2">
      <c r="A25" s="56">
        <v>2</v>
      </c>
      <c r="B25" s="54" t="s">
        <v>196</v>
      </c>
      <c r="C25" s="50"/>
      <c r="D25" s="50"/>
      <c r="E25" s="50"/>
      <c r="F25" s="51"/>
      <c r="G25" s="57"/>
    </row>
    <row r="26" spans="1:7" s="53" customFormat="1" x14ac:dyDescent="0.2">
      <c r="A26" s="58" t="s">
        <v>197</v>
      </c>
      <c r="B26" s="49" t="s">
        <v>198</v>
      </c>
      <c r="C26" s="59" t="s">
        <v>199</v>
      </c>
      <c r="D26" s="50"/>
      <c r="E26" s="50"/>
      <c r="F26" s="51"/>
      <c r="G26" s="60">
        <v>5.42</v>
      </c>
    </row>
    <row r="27" spans="1:7" s="53" customFormat="1" x14ac:dyDescent="0.2">
      <c r="A27" s="58" t="s">
        <v>200</v>
      </c>
      <c r="B27" s="49" t="s">
        <v>201</v>
      </c>
      <c r="C27" s="61" t="s">
        <v>202</v>
      </c>
      <c r="D27" s="50"/>
      <c r="E27" s="50"/>
      <c r="F27" s="51"/>
      <c r="G27" s="60">
        <v>24.06</v>
      </c>
    </row>
    <row r="28" spans="1:7" s="53" customFormat="1" x14ac:dyDescent="0.2">
      <c r="A28" s="58" t="s">
        <v>203</v>
      </c>
      <c r="B28" s="49" t="s">
        <v>204</v>
      </c>
      <c r="C28" s="59" t="s">
        <v>205</v>
      </c>
      <c r="D28" s="50"/>
      <c r="E28" s="50"/>
      <c r="F28" s="51"/>
      <c r="G28" s="60">
        <v>29.11</v>
      </c>
    </row>
    <row r="29" spans="1:7" s="53" customFormat="1" ht="23.25" customHeight="1" x14ac:dyDescent="0.2">
      <c r="A29" s="58" t="s">
        <v>206</v>
      </c>
      <c r="B29" s="49" t="s">
        <v>207</v>
      </c>
      <c r="C29" s="59" t="s">
        <v>208</v>
      </c>
      <c r="D29" s="50"/>
      <c r="E29" s="50"/>
      <c r="F29" s="51"/>
      <c r="G29" s="60">
        <v>20.18</v>
      </c>
    </row>
    <row r="30" spans="1:7" s="53" customFormat="1" ht="25.5" x14ac:dyDescent="0.2">
      <c r="A30" s="62"/>
      <c r="B30" s="54" t="s">
        <v>209</v>
      </c>
      <c r="C30" s="63"/>
      <c r="D30" s="50"/>
      <c r="E30" s="50"/>
      <c r="F30" s="51"/>
      <c r="G30" s="55">
        <f>SUM(G26:G29)</f>
        <v>78.77</v>
      </c>
    </row>
    <row r="31" spans="1:7" s="53" customFormat="1" x14ac:dyDescent="0.2">
      <c r="A31" s="62"/>
      <c r="B31" s="54" t="s">
        <v>210</v>
      </c>
      <c r="C31" s="63"/>
      <c r="D31" s="50"/>
      <c r="E31" s="50"/>
      <c r="F31" s="51"/>
      <c r="G31" s="55">
        <f>G30</f>
        <v>78.77</v>
      </c>
    </row>
    <row r="32" spans="1:7" s="53" customFormat="1" x14ac:dyDescent="0.2">
      <c r="A32" s="62"/>
      <c r="B32" s="49" t="s">
        <v>211</v>
      </c>
      <c r="C32" s="63"/>
      <c r="D32" s="50"/>
      <c r="E32" s="50"/>
      <c r="F32" s="51"/>
      <c r="G32" s="60">
        <f>SUM(G31*3.1%)</f>
        <v>2.44</v>
      </c>
    </row>
    <row r="33" spans="1:10" s="53" customFormat="1" x14ac:dyDescent="0.2">
      <c r="A33" s="62"/>
      <c r="B33" s="54" t="s">
        <v>212</v>
      </c>
      <c r="C33" s="63"/>
      <c r="D33" s="50"/>
      <c r="E33" s="50"/>
      <c r="F33" s="51"/>
      <c r="G33" s="55">
        <f>SUM(G30:G32)</f>
        <v>159.97999999999999</v>
      </c>
    </row>
    <row r="34" spans="1:10" s="53" customFormat="1" x14ac:dyDescent="0.2">
      <c r="A34" s="62"/>
      <c r="B34" s="49" t="s">
        <v>213</v>
      </c>
      <c r="C34" s="63"/>
      <c r="D34" s="50"/>
      <c r="E34" s="50"/>
      <c r="F34" s="51"/>
      <c r="G34" s="55">
        <f>SUM(G33*0.54%)</f>
        <v>0.86</v>
      </c>
    </row>
    <row r="35" spans="1:10" s="53" customFormat="1" x14ac:dyDescent="0.2">
      <c r="A35" s="62"/>
      <c r="B35" s="54" t="s">
        <v>214</v>
      </c>
      <c r="C35" s="63"/>
      <c r="D35" s="50"/>
      <c r="E35" s="50"/>
      <c r="F35" s="51"/>
      <c r="G35" s="55">
        <f>SUM(G33:G34)</f>
        <v>160.84</v>
      </c>
    </row>
    <row r="36" spans="1:10" s="53" customFormat="1" x14ac:dyDescent="0.2">
      <c r="A36" s="62"/>
      <c r="B36" s="49" t="s">
        <v>215</v>
      </c>
      <c r="C36" s="63"/>
      <c r="D36" s="50"/>
      <c r="E36" s="50"/>
      <c r="F36" s="51"/>
      <c r="G36" s="60">
        <f>G35*2.14%</f>
        <v>3.44</v>
      </c>
    </row>
    <row r="37" spans="1:10" s="53" customFormat="1" x14ac:dyDescent="0.2">
      <c r="A37" s="62"/>
      <c r="B37" s="54" t="s">
        <v>216</v>
      </c>
      <c r="C37" s="63"/>
      <c r="D37" s="50"/>
      <c r="E37" s="50"/>
      <c r="F37" s="51"/>
      <c r="G37" s="55">
        <f>G35+G36</f>
        <v>164.28</v>
      </c>
    </row>
    <row r="38" spans="1:10" s="53" customFormat="1" x14ac:dyDescent="0.2">
      <c r="A38" s="62"/>
      <c r="B38" s="49" t="s">
        <v>217</v>
      </c>
      <c r="C38" s="63"/>
      <c r="D38" s="50"/>
      <c r="E38" s="50"/>
      <c r="F38" s="51"/>
      <c r="G38" s="60">
        <f>G37*2%</f>
        <v>3.29</v>
      </c>
    </row>
    <row r="39" spans="1:10" s="53" customFormat="1" x14ac:dyDescent="0.2">
      <c r="A39" s="62"/>
      <c r="B39" s="54" t="s">
        <v>218</v>
      </c>
      <c r="C39" s="63"/>
      <c r="D39" s="50"/>
      <c r="E39" s="50"/>
      <c r="F39" s="51"/>
      <c r="G39" s="55">
        <f>SUM(G35:G38)</f>
        <v>331.85</v>
      </c>
    </row>
    <row r="40" spans="1:10" s="53" customFormat="1" x14ac:dyDescent="0.2">
      <c r="A40" s="62"/>
      <c r="B40" s="54" t="s">
        <v>219</v>
      </c>
      <c r="C40" s="63"/>
      <c r="D40" s="50"/>
      <c r="E40" s="50"/>
      <c r="F40" s="51"/>
      <c r="G40" s="55">
        <f>G39+G24</f>
        <v>7638.01</v>
      </c>
    </row>
    <row r="41" spans="1:10" s="33" customFormat="1" x14ac:dyDescent="0.25">
      <c r="A41" s="1415" t="s">
        <v>220</v>
      </c>
      <c r="B41" s="1415"/>
      <c r="C41" s="1415"/>
      <c r="D41" s="1415"/>
      <c r="E41" s="1415"/>
      <c r="F41" s="1415"/>
      <c r="G41" s="64">
        <f>G40*0.2</f>
        <v>1527.6</v>
      </c>
    </row>
    <row r="42" spans="1:10" s="33" customFormat="1" x14ac:dyDescent="0.25">
      <c r="A42" s="1416" t="s">
        <v>221</v>
      </c>
      <c r="B42" s="1417"/>
      <c r="C42" s="1417"/>
      <c r="D42" s="1417"/>
      <c r="E42" s="1417"/>
      <c r="F42" s="1417"/>
      <c r="G42" s="65">
        <f>G40+G41</f>
        <v>9165.61</v>
      </c>
      <c r="J42" s="66"/>
    </row>
    <row r="43" spans="1:10" s="33" customFormat="1" x14ac:dyDescent="0.25">
      <c r="A43" s="67"/>
      <c r="B43" s="68"/>
      <c r="C43" s="68"/>
      <c r="D43" s="68"/>
      <c r="E43" s="68"/>
      <c r="F43" s="68"/>
      <c r="G43" s="69"/>
    </row>
    <row r="44" spans="1:10" s="33" customFormat="1" x14ac:dyDescent="0.2">
      <c r="A44" s="1418" t="s">
        <v>222</v>
      </c>
      <c r="B44" s="1418"/>
      <c r="C44" s="1418"/>
      <c r="D44" s="1418"/>
      <c r="E44" s="1418"/>
      <c r="F44" s="1418"/>
      <c r="G44" s="1418"/>
      <c r="H44" s="1418"/>
    </row>
    <row r="45" spans="1:10" x14ac:dyDescent="0.25">
      <c r="A45" s="70"/>
      <c r="B45" s="1419" t="s">
        <v>223</v>
      </c>
      <c r="C45" s="1419"/>
    </row>
    <row r="46" spans="1:10" x14ac:dyDescent="0.25">
      <c r="A46" s="13"/>
      <c r="B46" s="71"/>
      <c r="C46" s="71"/>
    </row>
  </sheetData>
  <mergeCells count="14">
    <mergeCell ref="A41:F41"/>
    <mergeCell ref="A42:F42"/>
    <mergeCell ref="A44:H44"/>
    <mergeCell ref="B45:C45"/>
    <mergeCell ref="B5:G5"/>
    <mergeCell ref="A7:G8"/>
    <mergeCell ref="B9:G9"/>
    <mergeCell ref="A12:A13"/>
    <mergeCell ref="B12:B13"/>
    <mergeCell ref="C12:C13"/>
    <mergeCell ref="D12:D13"/>
    <mergeCell ref="E12:E13"/>
    <mergeCell ref="F12:F13"/>
    <mergeCell ref="G12:G13"/>
  </mergeCells>
  <printOptions horizontalCentered="1"/>
  <pageMargins left="0" right="0" top="0.78740157480314965" bottom="0.78740157480314965" header="0.19685039370078741" footer="0.19685039370078741"/>
  <pageSetup paperSize="9" scale="70" fitToHeight="30000" orientation="portrait" r:id="rId1"/>
  <headerFooter alignWithMargins="0">
    <oddHeader>&amp;LГранд-СМЕТА</oddHeader>
    <oddFooter>&amp;RСтраница &amp;P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11"/>
  <sheetViews>
    <sheetView view="pageBreakPreview" topLeftCell="A53" zoomScaleNormal="89" zoomScaleSheetLayoutView="100" workbookViewId="0">
      <selection activeCell="B60" sqref="B60"/>
    </sheetView>
  </sheetViews>
  <sheetFormatPr defaultRowHeight="15" x14ac:dyDescent="0.25"/>
  <cols>
    <col min="1" max="1" width="12.42578125" style="137" bestFit="1" customWidth="1"/>
    <col min="2" max="2" width="59.85546875" style="1" customWidth="1"/>
    <col min="3" max="3" width="30.42578125" style="129" customWidth="1"/>
    <col min="4" max="4" width="19.5703125" customWidth="1"/>
    <col min="5" max="5" width="30.85546875" customWidth="1"/>
    <col min="6" max="6" width="56.85546875" style="3" customWidth="1"/>
    <col min="7" max="7" width="45" customWidth="1"/>
    <col min="8" max="8" width="20.42578125" customWidth="1"/>
    <col min="13" max="13" width="13.85546875" customWidth="1"/>
    <col min="14" max="14" width="11" bestFit="1" customWidth="1"/>
    <col min="15" max="15" width="14.140625" customWidth="1"/>
    <col min="16" max="16" width="12" customWidth="1"/>
  </cols>
  <sheetData>
    <row r="1" spans="1:7" ht="15.75" x14ac:dyDescent="0.25">
      <c r="A1" s="1426" t="s">
        <v>3</v>
      </c>
      <c r="B1" s="1426"/>
      <c r="C1" s="1426"/>
      <c r="D1" s="1426"/>
      <c r="E1" s="1426"/>
    </row>
    <row r="2" spans="1:7" ht="15.75" x14ac:dyDescent="0.25">
      <c r="A2" s="1426" t="s">
        <v>4</v>
      </c>
      <c r="B2" s="1426"/>
      <c r="C2" s="1426"/>
      <c r="D2" s="1426"/>
      <c r="E2" s="1426"/>
    </row>
    <row r="3" spans="1:7" ht="16.5" thickBot="1" x14ac:dyDescent="0.3">
      <c r="A3" s="128"/>
    </row>
    <row r="4" spans="1:7" ht="30.75" customHeight="1" thickBot="1" x14ac:dyDescent="0.3">
      <c r="A4" s="1433" t="s">
        <v>5</v>
      </c>
      <c r="B4" s="1435" t="s">
        <v>6</v>
      </c>
      <c r="C4" s="1436" t="s">
        <v>7</v>
      </c>
      <c r="D4" s="1436" t="s">
        <v>8</v>
      </c>
      <c r="E4" s="130" t="s">
        <v>9</v>
      </c>
      <c r="F4" s="1429" t="s">
        <v>180</v>
      </c>
      <c r="G4" t="s">
        <v>412</v>
      </c>
    </row>
    <row r="5" spans="1:7" ht="16.5" thickBot="1" x14ac:dyDescent="0.3">
      <c r="A5" s="1433"/>
      <c r="B5" s="1435"/>
      <c r="C5" s="1436"/>
      <c r="D5" s="1436"/>
      <c r="E5" s="130" t="s">
        <v>10</v>
      </c>
      <c r="F5" s="1430"/>
    </row>
    <row r="6" spans="1:7" ht="16.5" thickBot="1" x14ac:dyDescent="0.3">
      <c r="A6" s="131">
        <v>1</v>
      </c>
      <c r="B6" s="132">
        <v>2</v>
      </c>
      <c r="C6" s="132">
        <v>3</v>
      </c>
      <c r="D6" s="132">
        <v>4</v>
      </c>
      <c r="E6" s="130">
        <v>5</v>
      </c>
      <c r="F6" s="133">
        <v>6</v>
      </c>
    </row>
    <row r="7" spans="1:7" ht="15.75" x14ac:dyDescent="0.25">
      <c r="A7" s="115"/>
      <c r="B7" s="1443" t="s">
        <v>11</v>
      </c>
      <c r="C7" s="1443"/>
      <c r="D7" s="1443"/>
      <c r="E7" s="1444"/>
      <c r="F7" s="76"/>
    </row>
    <row r="8" spans="1:7" ht="16.5" thickBot="1" x14ac:dyDescent="0.3">
      <c r="A8" s="107" t="s">
        <v>12</v>
      </c>
      <c r="B8" s="72" t="s">
        <v>13</v>
      </c>
      <c r="C8" s="108" t="s">
        <v>0</v>
      </c>
      <c r="D8" s="109">
        <v>0.1</v>
      </c>
      <c r="E8" s="110"/>
      <c r="F8" s="4"/>
    </row>
    <row r="9" spans="1:7" ht="111" thickBot="1" x14ac:dyDescent="0.3">
      <c r="A9" s="107" t="s">
        <v>14</v>
      </c>
      <c r="B9" s="72" t="s">
        <v>15</v>
      </c>
      <c r="C9" s="108" t="s">
        <v>244</v>
      </c>
      <c r="D9" s="109">
        <v>1</v>
      </c>
      <c r="E9" s="110"/>
      <c r="F9" s="116" t="s">
        <v>355</v>
      </c>
      <c r="G9" t="s">
        <v>356</v>
      </c>
    </row>
    <row r="10" spans="1:7" ht="88.5" customHeight="1" thickBot="1" x14ac:dyDescent="0.3">
      <c r="A10" s="107" t="s">
        <v>16</v>
      </c>
      <c r="B10" s="72" t="s">
        <v>17</v>
      </c>
      <c r="C10" s="108" t="s">
        <v>157</v>
      </c>
      <c r="D10" s="109">
        <v>1</v>
      </c>
      <c r="E10" s="85" t="s">
        <v>357</v>
      </c>
      <c r="F10" s="4" t="s">
        <v>160</v>
      </c>
      <c r="G10" t="s">
        <v>358</v>
      </c>
    </row>
    <row r="11" spans="1:7" ht="56.25" customHeight="1" thickBot="1" x14ac:dyDescent="0.3">
      <c r="A11" s="107" t="s">
        <v>18</v>
      </c>
      <c r="B11" s="72" t="s">
        <v>19</v>
      </c>
      <c r="C11" s="108"/>
      <c r="D11" s="109"/>
      <c r="E11" s="110"/>
      <c r="F11" s="4" t="s">
        <v>359</v>
      </c>
      <c r="G11" t="s">
        <v>248</v>
      </c>
    </row>
    <row r="12" spans="1:7" ht="56.25" customHeight="1" thickBot="1" x14ac:dyDescent="0.3">
      <c r="A12" s="107" t="s">
        <v>360</v>
      </c>
      <c r="B12" s="72" t="s">
        <v>250</v>
      </c>
      <c r="C12" s="108" t="s">
        <v>157</v>
      </c>
      <c r="D12" s="109">
        <v>4</v>
      </c>
      <c r="E12" s="110"/>
      <c r="F12" s="4"/>
    </row>
    <row r="13" spans="1:7" ht="56.25" customHeight="1" thickBot="1" x14ac:dyDescent="0.3">
      <c r="A13" s="107" t="s">
        <v>361</v>
      </c>
      <c r="B13" s="72" t="s">
        <v>252</v>
      </c>
      <c r="C13" s="108" t="s">
        <v>157</v>
      </c>
      <c r="D13" s="109">
        <v>4</v>
      </c>
      <c r="E13" s="110"/>
      <c r="F13" s="4"/>
    </row>
    <row r="14" spans="1:7" ht="56.25" hidden="1" customHeight="1" x14ac:dyDescent="0.25">
      <c r="A14" s="75" t="s">
        <v>413</v>
      </c>
      <c r="B14" s="83" t="s">
        <v>254</v>
      </c>
      <c r="C14" s="84" t="s">
        <v>157</v>
      </c>
      <c r="D14" s="79"/>
      <c r="E14" s="110"/>
      <c r="F14" s="4"/>
    </row>
    <row r="15" spans="1:7" ht="56.25" hidden="1" customHeight="1" x14ac:dyDescent="0.25">
      <c r="A15" s="75" t="s">
        <v>414</v>
      </c>
      <c r="B15" s="83" t="s">
        <v>256</v>
      </c>
      <c r="C15" s="84" t="s">
        <v>157</v>
      </c>
      <c r="D15" s="79"/>
      <c r="E15" s="110"/>
      <c r="F15" s="4"/>
    </row>
    <row r="16" spans="1:7" ht="16.5" thickBot="1" x14ac:dyDescent="0.3">
      <c r="A16" s="107" t="s">
        <v>20</v>
      </c>
      <c r="B16" s="72" t="s">
        <v>21</v>
      </c>
      <c r="C16" s="108" t="s">
        <v>242</v>
      </c>
      <c r="D16" s="109">
        <v>100</v>
      </c>
      <c r="E16" s="110"/>
      <c r="F16" s="4" t="s">
        <v>362</v>
      </c>
      <c r="G16" t="s">
        <v>284</v>
      </c>
    </row>
    <row r="17" spans="1:8" ht="32.25" thickBot="1" x14ac:dyDescent="0.3">
      <c r="A17" s="107" t="s">
        <v>22</v>
      </c>
      <c r="B17" s="72" t="s">
        <v>23</v>
      </c>
      <c r="C17" s="108" t="s">
        <v>130</v>
      </c>
      <c r="D17" s="109">
        <v>65</v>
      </c>
      <c r="E17" s="110"/>
      <c r="F17" s="116" t="s">
        <v>363</v>
      </c>
      <c r="G17" t="s">
        <v>364</v>
      </c>
      <c r="H17" t="s">
        <v>170</v>
      </c>
    </row>
    <row r="18" spans="1:8" ht="32.25" thickBot="1" x14ac:dyDescent="0.3">
      <c r="A18" s="107" t="s">
        <v>24</v>
      </c>
      <c r="B18" s="72" t="s">
        <v>25</v>
      </c>
      <c r="C18" s="108" t="s">
        <v>269</v>
      </c>
      <c r="D18" s="109">
        <v>2</v>
      </c>
      <c r="E18" s="117"/>
      <c r="F18" s="4" t="s">
        <v>158</v>
      </c>
      <c r="G18" t="s">
        <v>365</v>
      </c>
    </row>
    <row r="19" spans="1:8" ht="16.5" thickBot="1" x14ac:dyDescent="0.3">
      <c r="A19" s="107" t="s">
        <v>26</v>
      </c>
      <c r="B19" s="72" t="s">
        <v>27</v>
      </c>
      <c r="C19" s="108" t="s">
        <v>269</v>
      </c>
      <c r="D19" s="109">
        <v>5</v>
      </c>
      <c r="E19" s="117" t="s">
        <v>28</v>
      </c>
      <c r="F19" s="4" t="s">
        <v>159</v>
      </c>
    </row>
    <row r="20" spans="1:8" ht="16.5" thickBot="1" x14ac:dyDescent="0.3">
      <c r="A20" s="87" t="s">
        <v>29</v>
      </c>
      <c r="B20" s="88" t="s">
        <v>30</v>
      </c>
      <c r="C20" s="89" t="s">
        <v>281</v>
      </c>
      <c r="D20" s="90" t="s">
        <v>345</v>
      </c>
      <c r="E20" s="110"/>
      <c r="F20" s="4" t="s">
        <v>159</v>
      </c>
      <c r="H20" s="2" t="s">
        <v>234</v>
      </c>
    </row>
    <row r="21" spans="1:8" ht="15.75" x14ac:dyDescent="0.25">
      <c r="A21" s="107" t="s">
        <v>366</v>
      </c>
      <c r="B21" s="72" t="s">
        <v>291</v>
      </c>
      <c r="C21" s="108"/>
      <c r="D21" s="109"/>
      <c r="E21" s="110"/>
      <c r="F21" s="74"/>
      <c r="H21" t="s">
        <v>235</v>
      </c>
    </row>
    <row r="22" spans="1:8" ht="15.75" x14ac:dyDescent="0.25">
      <c r="A22" s="107" t="s">
        <v>367</v>
      </c>
      <c r="B22" s="95" t="s">
        <v>368</v>
      </c>
      <c r="C22" s="108" t="s">
        <v>273</v>
      </c>
      <c r="D22" s="109">
        <v>150</v>
      </c>
      <c r="E22" s="118"/>
      <c r="F22" s="74"/>
      <c r="H22" t="s">
        <v>236</v>
      </c>
    </row>
    <row r="23" spans="1:8" ht="15.75" x14ac:dyDescent="0.25">
      <c r="A23" s="107" t="s">
        <v>369</v>
      </c>
      <c r="B23" s="95" t="s">
        <v>295</v>
      </c>
      <c r="C23" s="108" t="s">
        <v>273</v>
      </c>
      <c r="D23" s="109">
        <v>200</v>
      </c>
      <c r="E23" s="118"/>
      <c r="F23" s="74"/>
    </row>
    <row r="24" spans="1:8" ht="15.75" x14ac:dyDescent="0.25">
      <c r="A24" s="107" t="s">
        <v>370</v>
      </c>
      <c r="B24" s="95" t="s">
        <v>371</v>
      </c>
      <c r="C24" s="108" t="s">
        <v>308</v>
      </c>
      <c r="D24" s="109">
        <v>10</v>
      </c>
      <c r="E24" s="118"/>
      <c r="F24" s="74"/>
    </row>
    <row r="25" spans="1:8" ht="15.75" x14ac:dyDescent="0.25">
      <c r="A25" s="107" t="s">
        <v>372</v>
      </c>
      <c r="B25" s="72" t="s">
        <v>301</v>
      </c>
      <c r="C25" s="108"/>
      <c r="D25" s="109"/>
      <c r="E25" s="118"/>
      <c r="F25" s="74"/>
    </row>
    <row r="26" spans="1:8" ht="63" x14ac:dyDescent="0.25">
      <c r="A26" s="107" t="s">
        <v>373</v>
      </c>
      <c r="B26" s="72" t="s">
        <v>374</v>
      </c>
      <c r="C26" s="108" t="s">
        <v>304</v>
      </c>
      <c r="D26" s="108" t="s">
        <v>375</v>
      </c>
      <c r="E26" s="118"/>
      <c r="F26" s="74"/>
    </row>
    <row r="27" spans="1:8" ht="15.75" x14ac:dyDescent="0.25">
      <c r="A27" s="107" t="s">
        <v>376</v>
      </c>
      <c r="B27" s="95" t="s">
        <v>310</v>
      </c>
      <c r="C27" s="108" t="s">
        <v>316</v>
      </c>
      <c r="D27" s="109">
        <v>1</v>
      </c>
      <c r="E27" s="118"/>
      <c r="F27" s="74"/>
    </row>
    <row r="28" spans="1:8" ht="15.75" x14ac:dyDescent="0.25">
      <c r="A28" s="107" t="s">
        <v>377</v>
      </c>
      <c r="B28" s="95" t="s">
        <v>307</v>
      </c>
      <c r="C28" s="108" t="s">
        <v>308</v>
      </c>
      <c r="D28" s="109">
        <v>10</v>
      </c>
      <c r="E28" s="118"/>
      <c r="F28" s="74"/>
    </row>
    <row r="29" spans="1:8" ht="15.75" x14ac:dyDescent="0.25">
      <c r="A29" s="75"/>
      <c r="B29" s="1431" t="s">
        <v>31</v>
      </c>
      <c r="C29" s="1431"/>
      <c r="D29" s="1431"/>
      <c r="E29" s="1432"/>
      <c r="F29" s="76"/>
    </row>
    <row r="30" spans="1:8" ht="16.5" thickBot="1" x14ac:dyDescent="0.3">
      <c r="A30" s="107" t="s">
        <v>32</v>
      </c>
      <c r="B30" s="72" t="s">
        <v>13</v>
      </c>
      <c r="C30" s="108" t="s">
        <v>0</v>
      </c>
      <c r="D30" s="104">
        <v>0.5</v>
      </c>
      <c r="E30" s="110"/>
      <c r="F30" s="4"/>
    </row>
    <row r="31" spans="1:8" ht="16.5" thickBot="1" x14ac:dyDescent="0.3">
      <c r="A31" s="107" t="s">
        <v>33</v>
      </c>
      <c r="B31" s="72" t="s">
        <v>34</v>
      </c>
      <c r="C31" s="108" t="s">
        <v>157</v>
      </c>
      <c r="D31" s="109">
        <v>1</v>
      </c>
      <c r="E31" s="110"/>
      <c r="F31" s="111"/>
    </row>
    <row r="32" spans="1:8" ht="15.75" x14ac:dyDescent="0.25">
      <c r="A32" s="107" t="s">
        <v>35</v>
      </c>
      <c r="B32" s="72" t="s">
        <v>36</v>
      </c>
      <c r="C32" s="108" t="s">
        <v>130</v>
      </c>
      <c r="D32" s="1441">
        <v>4500</v>
      </c>
      <c r="E32" s="73" t="s">
        <v>245</v>
      </c>
      <c r="F32" s="105" t="s">
        <v>337</v>
      </c>
      <c r="G32" s="106" t="s">
        <v>272</v>
      </c>
    </row>
    <row r="33" spans="1:7" s="122" customFormat="1" ht="31.5" x14ac:dyDescent="0.25">
      <c r="A33" s="119"/>
      <c r="B33" s="267" t="s">
        <v>613</v>
      </c>
      <c r="C33" s="120"/>
      <c r="D33" s="1442"/>
      <c r="E33" s="270"/>
      <c r="F33" s="271" t="s">
        <v>614</v>
      </c>
      <c r="G33" s="272"/>
    </row>
    <row r="34" spans="1:7" ht="16.5" thickBot="1" x14ac:dyDescent="0.3">
      <c r="A34" s="107" t="s">
        <v>37</v>
      </c>
      <c r="B34" s="72" t="s">
        <v>38</v>
      </c>
      <c r="C34" s="108" t="s">
        <v>157</v>
      </c>
      <c r="D34" s="109">
        <v>1</v>
      </c>
      <c r="E34" s="85" t="s">
        <v>338</v>
      </c>
      <c r="F34" s="4" t="s">
        <v>163</v>
      </c>
    </row>
    <row r="35" spans="1:7" ht="15.75" x14ac:dyDescent="0.25">
      <c r="A35" s="1437" t="s">
        <v>39</v>
      </c>
      <c r="B35" s="72" t="s">
        <v>40</v>
      </c>
      <c r="C35" s="1440" t="s">
        <v>157</v>
      </c>
      <c r="D35" s="1438">
        <v>1</v>
      </c>
      <c r="E35" s="1439"/>
      <c r="F35" s="1427" t="s">
        <v>162</v>
      </c>
    </row>
    <row r="36" spans="1:7" ht="16.5" thickBot="1" x14ac:dyDescent="0.3">
      <c r="A36" s="1437"/>
      <c r="B36" s="72" t="s">
        <v>41</v>
      </c>
      <c r="C36" s="1440"/>
      <c r="D36" s="1438"/>
      <c r="E36" s="1439"/>
      <c r="F36" s="1428"/>
    </row>
    <row r="37" spans="1:7" ht="32.25" thickBot="1" x14ac:dyDescent="0.3">
      <c r="A37" s="107" t="s">
        <v>42</v>
      </c>
      <c r="B37" s="72" t="s">
        <v>339</v>
      </c>
      <c r="C37" s="108" t="s">
        <v>157</v>
      </c>
      <c r="D37" s="109">
        <v>2</v>
      </c>
      <c r="E37" s="85" t="s">
        <v>340</v>
      </c>
      <c r="F37" s="4" t="s">
        <v>168</v>
      </c>
      <c r="G37" t="s">
        <v>341</v>
      </c>
    </row>
    <row r="38" spans="1:7" ht="16.5" thickBot="1" x14ac:dyDescent="0.3">
      <c r="A38" s="107" t="s">
        <v>43</v>
      </c>
      <c r="B38" s="72" t="s">
        <v>21</v>
      </c>
      <c r="C38" s="108" t="s">
        <v>242</v>
      </c>
      <c r="D38" s="109">
        <v>250</v>
      </c>
      <c r="E38" s="73" t="s">
        <v>262</v>
      </c>
      <c r="F38" s="4" t="s">
        <v>167</v>
      </c>
      <c r="G38" t="s">
        <v>284</v>
      </c>
    </row>
    <row r="39" spans="1:7" ht="32.25" thickBot="1" x14ac:dyDescent="0.3">
      <c r="A39" s="107" t="s">
        <v>44</v>
      </c>
      <c r="B39" s="72" t="s">
        <v>19</v>
      </c>
      <c r="C39" s="108"/>
      <c r="D39" s="109"/>
      <c r="E39" s="73" t="s">
        <v>247</v>
      </c>
      <c r="F39" s="4" t="s">
        <v>161</v>
      </c>
      <c r="G39" t="s">
        <v>248</v>
      </c>
    </row>
    <row r="40" spans="1:7" ht="16.5" thickBot="1" x14ac:dyDescent="0.3">
      <c r="A40" s="107" t="s">
        <v>342</v>
      </c>
      <c r="B40" s="72" t="s">
        <v>250</v>
      </c>
      <c r="C40" s="108" t="s">
        <v>157</v>
      </c>
      <c r="D40" s="109">
        <v>6</v>
      </c>
      <c r="E40" s="73"/>
      <c r="F40" s="4"/>
    </row>
    <row r="41" spans="1:7" ht="32.25" thickBot="1" x14ac:dyDescent="0.3">
      <c r="A41" s="107" t="s">
        <v>343</v>
      </c>
      <c r="B41" s="72" t="s">
        <v>252</v>
      </c>
      <c r="C41" s="108" t="s">
        <v>157</v>
      </c>
      <c r="D41" s="109">
        <v>6</v>
      </c>
      <c r="E41" s="73"/>
      <c r="F41" s="4"/>
    </row>
    <row r="42" spans="1:7" ht="1.5" hidden="1" customHeight="1" x14ac:dyDescent="0.25">
      <c r="A42" s="75" t="s">
        <v>378</v>
      </c>
      <c r="B42" s="83" t="s">
        <v>254</v>
      </c>
      <c r="C42" s="84" t="s">
        <v>157</v>
      </c>
      <c r="D42" s="79"/>
      <c r="E42" s="73"/>
      <c r="F42" s="4"/>
    </row>
    <row r="43" spans="1:7" ht="16.5" hidden="1" thickBot="1" x14ac:dyDescent="0.3">
      <c r="A43" s="75" t="s">
        <v>379</v>
      </c>
      <c r="B43" s="83" t="s">
        <v>256</v>
      </c>
      <c r="C43" s="84" t="s">
        <v>157</v>
      </c>
      <c r="D43" s="79"/>
      <c r="E43" s="73"/>
      <c r="F43" s="4"/>
    </row>
    <row r="44" spans="1:7" ht="32.25" thickBot="1" x14ac:dyDescent="0.3">
      <c r="A44" s="107" t="s">
        <v>45</v>
      </c>
      <c r="B44" s="72" t="s">
        <v>46</v>
      </c>
      <c r="C44" s="108" t="s">
        <v>242</v>
      </c>
      <c r="D44" s="109">
        <v>3000</v>
      </c>
      <c r="E44" s="73" t="s">
        <v>247</v>
      </c>
      <c r="F44" s="4" t="s">
        <v>166</v>
      </c>
    </row>
    <row r="45" spans="1:7" ht="16.5" thickBot="1" x14ac:dyDescent="0.3">
      <c r="A45" s="107" t="s">
        <v>47</v>
      </c>
      <c r="B45" s="72" t="s">
        <v>27</v>
      </c>
      <c r="C45" s="108" t="s">
        <v>157</v>
      </c>
      <c r="D45" s="109">
        <v>25</v>
      </c>
      <c r="E45" s="73" t="s">
        <v>257</v>
      </c>
      <c r="F45" s="4" t="s">
        <v>159</v>
      </c>
    </row>
    <row r="46" spans="1:7" ht="32.25" thickBot="1" x14ac:dyDescent="0.3">
      <c r="A46" s="107" t="s">
        <v>48</v>
      </c>
      <c r="B46" s="72" t="s">
        <v>49</v>
      </c>
      <c r="C46" s="108" t="s">
        <v>269</v>
      </c>
      <c r="D46" s="109">
        <v>1</v>
      </c>
      <c r="E46" s="73" t="s">
        <v>344</v>
      </c>
      <c r="F46" s="4" t="s">
        <v>165</v>
      </c>
    </row>
    <row r="47" spans="1:7" ht="16.5" thickBot="1" x14ac:dyDescent="0.3">
      <c r="A47" s="87" t="s">
        <v>50</v>
      </c>
      <c r="B47" s="88" t="s">
        <v>30</v>
      </c>
      <c r="C47" s="89" t="s">
        <v>281</v>
      </c>
      <c r="D47" s="90" t="s">
        <v>345</v>
      </c>
      <c r="E47" s="73" t="s">
        <v>257</v>
      </c>
      <c r="F47" s="4" t="s">
        <v>159</v>
      </c>
    </row>
    <row r="48" spans="1:7" ht="16.5" thickBot="1" x14ac:dyDescent="0.3">
      <c r="A48" s="107" t="s">
        <v>51</v>
      </c>
      <c r="B48" s="72" t="s">
        <v>52</v>
      </c>
      <c r="C48" s="108" t="s">
        <v>317</v>
      </c>
      <c r="D48" s="109">
        <v>500</v>
      </c>
      <c r="E48" s="73" t="s">
        <v>262</v>
      </c>
      <c r="F48" s="4" t="s">
        <v>164</v>
      </c>
      <c r="G48" t="s">
        <v>259</v>
      </c>
    </row>
    <row r="49" spans="1:7" ht="15.75" x14ac:dyDescent="0.25">
      <c r="A49" s="107" t="s">
        <v>346</v>
      </c>
      <c r="B49" s="72" t="s">
        <v>291</v>
      </c>
      <c r="C49" s="108"/>
      <c r="D49" s="109"/>
      <c r="E49" s="73"/>
      <c r="F49" s="74"/>
    </row>
    <row r="50" spans="1:7" ht="15.75" x14ac:dyDescent="0.25">
      <c r="A50" s="107" t="s">
        <v>347</v>
      </c>
      <c r="B50" s="95" t="s">
        <v>293</v>
      </c>
      <c r="C50" s="72" t="s">
        <v>273</v>
      </c>
      <c r="D50" s="109">
        <v>150</v>
      </c>
      <c r="E50" s="103"/>
      <c r="F50" s="74"/>
    </row>
    <row r="51" spans="1:7" ht="15.75" x14ac:dyDescent="0.25">
      <c r="A51" s="107" t="s">
        <v>348</v>
      </c>
      <c r="B51" s="95" t="s">
        <v>295</v>
      </c>
      <c r="C51" s="72" t="s">
        <v>273</v>
      </c>
      <c r="D51" s="109">
        <v>200</v>
      </c>
      <c r="E51" s="103"/>
      <c r="F51" s="74"/>
    </row>
    <row r="52" spans="1:7" ht="15.75" x14ac:dyDescent="0.25">
      <c r="A52" s="107" t="s">
        <v>349</v>
      </c>
      <c r="B52" s="112" t="s">
        <v>301</v>
      </c>
      <c r="C52" s="113"/>
      <c r="D52" s="114"/>
      <c r="E52" s="73"/>
      <c r="F52" s="74"/>
    </row>
    <row r="53" spans="1:7" ht="63" x14ac:dyDescent="0.25">
      <c r="A53" s="107" t="s">
        <v>350</v>
      </c>
      <c r="B53" s="72" t="s">
        <v>303</v>
      </c>
      <c r="C53" s="72" t="s">
        <v>304</v>
      </c>
      <c r="D53" s="108" t="s">
        <v>351</v>
      </c>
      <c r="E53" s="103"/>
      <c r="F53" s="74"/>
    </row>
    <row r="54" spans="1:7" ht="15.75" x14ac:dyDescent="0.25">
      <c r="A54" s="107" t="s">
        <v>352</v>
      </c>
      <c r="B54" s="95" t="s">
        <v>307</v>
      </c>
      <c r="C54" s="72" t="s">
        <v>308</v>
      </c>
      <c r="D54" s="109">
        <v>16</v>
      </c>
      <c r="E54" s="103"/>
      <c r="F54" s="74"/>
    </row>
    <row r="55" spans="1:7" ht="15.75" x14ac:dyDescent="0.25">
      <c r="A55" s="107" t="s">
        <v>353</v>
      </c>
      <c r="B55" s="72" t="s">
        <v>310</v>
      </c>
      <c r="C55" s="72" t="s">
        <v>316</v>
      </c>
      <c r="D55" s="109">
        <v>1</v>
      </c>
      <c r="E55" s="103"/>
      <c r="F55" s="74"/>
    </row>
    <row r="56" spans="1:7" ht="31.5" x14ac:dyDescent="0.25">
      <c r="A56" s="107" t="s">
        <v>354</v>
      </c>
      <c r="B56" s="72" t="s">
        <v>312</v>
      </c>
      <c r="C56" s="72" t="s">
        <v>313</v>
      </c>
      <c r="D56" s="109">
        <v>8</v>
      </c>
      <c r="E56" s="103"/>
      <c r="F56" s="74"/>
    </row>
    <row r="57" spans="1:7" ht="15.75" x14ac:dyDescent="0.25">
      <c r="A57" s="75"/>
      <c r="B57" s="1434" t="s">
        <v>53</v>
      </c>
      <c r="C57" s="1434"/>
      <c r="D57" s="1434"/>
      <c r="E57" s="1432"/>
      <c r="F57" s="76"/>
    </row>
    <row r="58" spans="1:7" ht="16.5" thickBot="1" x14ac:dyDescent="0.3">
      <c r="A58" s="107" t="s">
        <v>54</v>
      </c>
      <c r="B58" s="72" t="s">
        <v>13</v>
      </c>
      <c r="C58" s="108" t="s">
        <v>0</v>
      </c>
      <c r="D58" s="121">
        <v>8.8000000000000007</v>
      </c>
      <c r="E58" s="110"/>
      <c r="F58" s="4"/>
    </row>
    <row r="59" spans="1:7" ht="16.5" thickBot="1" x14ac:dyDescent="0.3">
      <c r="A59" s="107" t="s">
        <v>55</v>
      </c>
      <c r="B59" s="273" t="s">
        <v>69</v>
      </c>
      <c r="C59" s="108" t="s">
        <v>317</v>
      </c>
      <c r="D59" s="121">
        <v>2500</v>
      </c>
      <c r="E59" s="73" t="s">
        <v>318</v>
      </c>
      <c r="F59" s="97" t="s">
        <v>173</v>
      </c>
    </row>
    <row r="60" spans="1:7" s="122" customFormat="1" ht="16.5" thickBot="1" x14ac:dyDescent="0.3">
      <c r="A60" s="119" t="s">
        <v>615</v>
      </c>
      <c r="B60" s="273" t="s">
        <v>616</v>
      </c>
      <c r="C60" s="120" t="s">
        <v>317</v>
      </c>
      <c r="D60" s="121">
        <v>1000</v>
      </c>
      <c r="E60" s="270"/>
      <c r="F60" s="271"/>
    </row>
    <row r="61" spans="1:7" ht="21.75" customHeight="1" thickBot="1" x14ac:dyDescent="0.3">
      <c r="A61" s="107" t="s">
        <v>56</v>
      </c>
      <c r="B61" s="72" t="s">
        <v>57</v>
      </c>
      <c r="C61" s="108" t="s">
        <v>317</v>
      </c>
      <c r="D61" s="109">
        <v>1000</v>
      </c>
      <c r="E61" s="73" t="s">
        <v>262</v>
      </c>
      <c r="F61" s="4" t="s">
        <v>167</v>
      </c>
    </row>
    <row r="62" spans="1:7" ht="16.5" thickBot="1" x14ac:dyDescent="0.3">
      <c r="A62" s="107" t="s">
        <v>58</v>
      </c>
      <c r="B62" s="72" t="s">
        <v>21</v>
      </c>
      <c r="C62" s="108" t="s">
        <v>317</v>
      </c>
      <c r="D62" s="109">
        <v>1800</v>
      </c>
      <c r="E62" s="73" t="s">
        <v>262</v>
      </c>
      <c r="F62" s="4" t="s">
        <v>167</v>
      </c>
      <c r="G62" t="s">
        <v>284</v>
      </c>
    </row>
    <row r="63" spans="1:7" ht="32.25" thickBot="1" x14ac:dyDescent="0.3">
      <c r="A63" s="107" t="s">
        <v>59</v>
      </c>
      <c r="B63" s="72" t="s">
        <v>46</v>
      </c>
      <c r="C63" s="108" t="s">
        <v>319</v>
      </c>
      <c r="D63" s="109">
        <v>5000</v>
      </c>
      <c r="E63" s="73" t="s">
        <v>247</v>
      </c>
      <c r="F63" s="4" t="s">
        <v>166</v>
      </c>
    </row>
    <row r="64" spans="1:7" ht="36.75" customHeight="1" thickBot="1" x14ac:dyDescent="0.3">
      <c r="A64" s="107" t="s">
        <v>60</v>
      </c>
      <c r="B64" s="72" t="s">
        <v>19</v>
      </c>
      <c r="C64" s="108"/>
      <c r="D64" s="109"/>
      <c r="E64" s="73" t="s">
        <v>247</v>
      </c>
      <c r="F64" s="4" t="s">
        <v>161</v>
      </c>
      <c r="G64" t="s">
        <v>248</v>
      </c>
    </row>
    <row r="65" spans="1:8" ht="36.75" customHeight="1" thickBot="1" x14ac:dyDescent="0.3">
      <c r="A65" s="107" t="s">
        <v>320</v>
      </c>
      <c r="B65" s="72" t="s">
        <v>250</v>
      </c>
      <c r="C65" s="108" t="s">
        <v>157</v>
      </c>
      <c r="D65" s="109">
        <v>18</v>
      </c>
      <c r="E65" s="73"/>
      <c r="F65" s="4"/>
    </row>
    <row r="66" spans="1:8" ht="36" customHeight="1" thickBot="1" x14ac:dyDescent="0.3">
      <c r="A66" s="107" t="s">
        <v>321</v>
      </c>
      <c r="B66" s="72" t="s">
        <v>252</v>
      </c>
      <c r="C66" s="108" t="s">
        <v>157</v>
      </c>
      <c r="D66" s="109">
        <v>18</v>
      </c>
      <c r="E66" s="73"/>
      <c r="F66" s="4"/>
    </row>
    <row r="67" spans="1:8" ht="36.75" hidden="1" customHeight="1" x14ac:dyDescent="0.25">
      <c r="A67" s="98" t="s">
        <v>322</v>
      </c>
      <c r="B67" s="77" t="s">
        <v>254</v>
      </c>
      <c r="C67" s="78" t="s">
        <v>157</v>
      </c>
      <c r="D67" s="99"/>
      <c r="E67" s="73"/>
      <c r="F67" s="4"/>
    </row>
    <row r="68" spans="1:8" ht="36.75" hidden="1" customHeight="1" x14ac:dyDescent="0.25">
      <c r="A68" s="98" t="s">
        <v>323</v>
      </c>
      <c r="B68" s="77" t="s">
        <v>256</v>
      </c>
      <c r="C68" s="78" t="s">
        <v>157</v>
      </c>
      <c r="D68" s="99"/>
      <c r="E68" s="73"/>
      <c r="F68" s="4"/>
    </row>
    <row r="69" spans="1:8" ht="21.75" customHeight="1" thickBot="1" x14ac:dyDescent="0.3">
      <c r="A69" s="107" t="s">
        <v>61</v>
      </c>
      <c r="B69" s="72" t="s">
        <v>62</v>
      </c>
      <c r="C69" s="108" t="s">
        <v>157</v>
      </c>
      <c r="D69" s="109">
        <v>3</v>
      </c>
      <c r="E69" s="110"/>
      <c r="F69" s="4"/>
      <c r="H69" t="s">
        <v>169</v>
      </c>
    </row>
    <row r="70" spans="1:8" ht="43.5" customHeight="1" thickBot="1" x14ac:dyDescent="0.4">
      <c r="A70" s="87" t="s">
        <v>63</v>
      </c>
      <c r="B70" s="88" t="s">
        <v>64</v>
      </c>
      <c r="C70" s="100" t="s">
        <v>324</v>
      </c>
      <c r="D70" s="101" t="s">
        <v>325</v>
      </c>
      <c r="E70" s="85" t="s">
        <v>267</v>
      </c>
      <c r="F70" s="4" t="s">
        <v>171</v>
      </c>
      <c r="H70" s="102" t="s">
        <v>245</v>
      </c>
    </row>
    <row r="71" spans="1:8" ht="16.5" thickBot="1" x14ac:dyDescent="0.3">
      <c r="A71" s="107" t="s">
        <v>65</v>
      </c>
      <c r="B71" s="72" t="s">
        <v>52</v>
      </c>
      <c r="C71" s="108" t="s">
        <v>317</v>
      </c>
      <c r="D71" s="109">
        <v>1800</v>
      </c>
      <c r="E71" s="73" t="s">
        <v>262</v>
      </c>
      <c r="F71" s="4" t="s">
        <v>164</v>
      </c>
      <c r="G71" t="s">
        <v>259</v>
      </c>
    </row>
    <row r="72" spans="1:8" ht="15.75" x14ac:dyDescent="0.25">
      <c r="A72" s="107" t="s">
        <v>326</v>
      </c>
      <c r="B72" s="72" t="s">
        <v>291</v>
      </c>
      <c r="C72" s="108"/>
      <c r="D72" s="109"/>
      <c r="E72" s="73"/>
      <c r="F72" s="74"/>
    </row>
    <row r="73" spans="1:8" ht="15.75" x14ac:dyDescent="0.25">
      <c r="A73" s="94" t="s">
        <v>327</v>
      </c>
      <c r="B73" s="95" t="s">
        <v>293</v>
      </c>
      <c r="C73" s="72" t="s">
        <v>273</v>
      </c>
      <c r="D73" s="109">
        <v>150</v>
      </c>
      <c r="E73" s="103"/>
      <c r="F73" s="74"/>
    </row>
    <row r="74" spans="1:8" ht="15.75" x14ac:dyDescent="0.25">
      <c r="A74" s="94" t="s">
        <v>328</v>
      </c>
      <c r="B74" s="95" t="s">
        <v>295</v>
      </c>
      <c r="C74" s="72" t="s">
        <v>273</v>
      </c>
      <c r="D74" s="109">
        <v>200</v>
      </c>
      <c r="E74" s="103"/>
      <c r="F74" s="74"/>
    </row>
    <row r="75" spans="1:8" ht="15.75" x14ac:dyDescent="0.25">
      <c r="A75" s="94" t="s">
        <v>329</v>
      </c>
      <c r="B75" s="72" t="s">
        <v>301</v>
      </c>
      <c r="C75" s="108"/>
      <c r="D75" s="109"/>
      <c r="E75" s="103"/>
      <c r="F75" s="74"/>
    </row>
    <row r="76" spans="1:8" ht="63" x14ac:dyDescent="0.25">
      <c r="A76" s="94" t="s">
        <v>330</v>
      </c>
      <c r="B76" s="72" t="s">
        <v>303</v>
      </c>
      <c r="C76" s="72" t="s">
        <v>304</v>
      </c>
      <c r="D76" s="108" t="s">
        <v>331</v>
      </c>
      <c r="E76" s="103"/>
      <c r="F76" s="74"/>
    </row>
    <row r="77" spans="1:8" ht="15.75" x14ac:dyDescent="0.25">
      <c r="A77" s="94" t="s">
        <v>332</v>
      </c>
      <c r="B77" s="95" t="s">
        <v>333</v>
      </c>
      <c r="C77" s="72" t="s">
        <v>308</v>
      </c>
      <c r="D77" s="109">
        <v>20</v>
      </c>
      <c r="E77" s="103"/>
      <c r="F77" s="74"/>
    </row>
    <row r="78" spans="1:8" ht="15.75" x14ac:dyDescent="0.25">
      <c r="A78" s="94" t="s">
        <v>334</v>
      </c>
      <c r="B78" s="72" t="s">
        <v>310</v>
      </c>
      <c r="C78" s="72"/>
      <c r="D78" s="109"/>
      <c r="E78" s="103"/>
      <c r="F78" s="74"/>
    </row>
    <row r="79" spans="1:8" ht="31.5" x14ac:dyDescent="0.25">
      <c r="A79" s="94" t="s">
        <v>335</v>
      </c>
      <c r="B79" s="72" t="s">
        <v>312</v>
      </c>
      <c r="C79" s="72" t="s">
        <v>313</v>
      </c>
      <c r="D79" s="109">
        <v>8</v>
      </c>
      <c r="E79" s="103"/>
      <c r="F79" s="74"/>
    </row>
    <row r="80" spans="1:8" ht="15.75" x14ac:dyDescent="0.25">
      <c r="A80" s="94" t="s">
        <v>336</v>
      </c>
      <c r="B80" s="95" t="s">
        <v>315</v>
      </c>
      <c r="C80" s="72" t="s">
        <v>316</v>
      </c>
      <c r="D80" s="109">
        <v>3</v>
      </c>
      <c r="E80" s="103"/>
      <c r="F80" s="74"/>
    </row>
    <row r="81" spans="1:7" s="122" customFormat="1" ht="15.75" x14ac:dyDescent="0.25">
      <c r="A81" s="119"/>
      <c r="B81" s="267" t="s">
        <v>611</v>
      </c>
      <c r="C81" s="120" t="s">
        <v>273</v>
      </c>
      <c r="D81" s="121">
        <v>260</v>
      </c>
      <c r="E81" s="269"/>
      <c r="F81" s="123" t="s">
        <v>612</v>
      </c>
    </row>
    <row r="82" spans="1:7" ht="15.75" x14ac:dyDescent="0.25">
      <c r="A82" s="86"/>
      <c r="B82" s="1431" t="s">
        <v>66</v>
      </c>
      <c r="C82" s="1431"/>
      <c r="D82" s="1431"/>
      <c r="E82" s="1432"/>
      <c r="F82" s="76"/>
    </row>
    <row r="83" spans="1:7" ht="16.5" thickBot="1" x14ac:dyDescent="0.3">
      <c r="A83" s="107" t="s">
        <v>67</v>
      </c>
      <c r="B83" s="72" t="s">
        <v>13</v>
      </c>
      <c r="C83" s="108" t="s">
        <v>0</v>
      </c>
      <c r="D83" s="109">
        <v>1.6</v>
      </c>
      <c r="E83" s="110"/>
      <c r="F83" s="4"/>
    </row>
    <row r="84" spans="1:7" ht="16.5" thickBot="1" x14ac:dyDescent="0.3">
      <c r="A84" s="107" t="s">
        <v>68</v>
      </c>
      <c r="B84" s="72" t="s">
        <v>69</v>
      </c>
      <c r="C84" s="108" t="s">
        <v>242</v>
      </c>
      <c r="D84" s="109">
        <v>900</v>
      </c>
      <c r="E84" s="73" t="s">
        <v>262</v>
      </c>
      <c r="F84" s="4" t="s">
        <v>172</v>
      </c>
      <c r="G84" t="s">
        <v>272</v>
      </c>
    </row>
    <row r="85" spans="1:7" ht="16.5" thickBot="1" x14ac:dyDescent="0.3">
      <c r="A85" s="107" t="s">
        <v>70</v>
      </c>
      <c r="B85" s="72" t="s">
        <v>71</v>
      </c>
      <c r="C85" s="108" t="s">
        <v>130</v>
      </c>
      <c r="D85" s="109">
        <v>100</v>
      </c>
      <c r="E85" s="73" t="s">
        <v>245</v>
      </c>
      <c r="F85" s="4" t="s">
        <v>174</v>
      </c>
    </row>
    <row r="86" spans="1:7" ht="16.5" thickBot="1" x14ac:dyDescent="0.3">
      <c r="A86" s="107" t="s">
        <v>72</v>
      </c>
      <c r="B86" s="72" t="s">
        <v>21</v>
      </c>
      <c r="C86" s="108" t="s">
        <v>242</v>
      </c>
      <c r="D86" s="109">
        <v>450</v>
      </c>
      <c r="E86" s="73" t="s">
        <v>262</v>
      </c>
      <c r="F86" s="4" t="s">
        <v>167</v>
      </c>
      <c r="G86" t="s">
        <v>284</v>
      </c>
    </row>
    <row r="87" spans="1:7" ht="95.25" thickBot="1" x14ac:dyDescent="0.3">
      <c r="A87" s="107" t="s">
        <v>73</v>
      </c>
      <c r="B87" s="72" t="s">
        <v>74</v>
      </c>
      <c r="C87" s="108" t="s">
        <v>0</v>
      </c>
      <c r="D87" s="109">
        <v>1</v>
      </c>
      <c r="E87" s="73" t="s">
        <v>275</v>
      </c>
      <c r="F87" s="93" t="s">
        <v>179</v>
      </c>
    </row>
    <row r="88" spans="1:7" ht="32.25" thickBot="1" x14ac:dyDescent="0.3">
      <c r="A88" s="107" t="s">
        <v>75</v>
      </c>
      <c r="B88" s="72" t="s">
        <v>19</v>
      </c>
      <c r="C88" s="108"/>
      <c r="D88" s="109"/>
      <c r="E88" s="73" t="s">
        <v>285</v>
      </c>
      <c r="F88" s="4" t="s">
        <v>161</v>
      </c>
      <c r="G88" t="s">
        <v>248</v>
      </c>
    </row>
    <row r="89" spans="1:7" ht="16.5" thickBot="1" x14ac:dyDescent="0.3">
      <c r="A89" s="107" t="s">
        <v>286</v>
      </c>
      <c r="B89" s="72" t="s">
        <v>250</v>
      </c>
      <c r="C89" s="108" t="s">
        <v>157</v>
      </c>
      <c r="D89" s="109">
        <v>6</v>
      </c>
      <c r="E89" s="73"/>
      <c r="F89" s="4"/>
    </row>
    <row r="90" spans="1:7" ht="0.75" customHeight="1" thickBot="1" x14ac:dyDescent="0.3">
      <c r="A90" s="75" t="s">
        <v>415</v>
      </c>
      <c r="B90" s="77" t="s">
        <v>252</v>
      </c>
      <c r="C90" s="78" t="s">
        <v>157</v>
      </c>
      <c r="D90" s="79"/>
      <c r="E90" s="73"/>
      <c r="F90" s="4"/>
    </row>
    <row r="91" spans="1:7" ht="16.5" thickBot="1" x14ac:dyDescent="0.3">
      <c r="A91" s="107" t="s">
        <v>287</v>
      </c>
      <c r="B91" s="72" t="s">
        <v>254</v>
      </c>
      <c r="C91" s="108" t="s">
        <v>157</v>
      </c>
      <c r="D91" s="109">
        <v>3</v>
      </c>
      <c r="E91" s="73"/>
      <c r="F91" s="4"/>
    </row>
    <row r="92" spans="1:7" ht="0.75" customHeight="1" thickBot="1" x14ac:dyDescent="0.3">
      <c r="A92" s="75" t="s">
        <v>416</v>
      </c>
      <c r="B92" s="77" t="s">
        <v>256</v>
      </c>
      <c r="C92" s="78" t="s">
        <v>157</v>
      </c>
      <c r="D92" s="79"/>
      <c r="E92" s="73"/>
      <c r="F92" s="4"/>
    </row>
    <row r="93" spans="1:7" ht="16.5" thickBot="1" x14ac:dyDescent="0.3">
      <c r="A93" s="107" t="s">
        <v>76</v>
      </c>
      <c r="B93" s="72" t="s">
        <v>27</v>
      </c>
      <c r="C93" s="108" t="s">
        <v>157</v>
      </c>
      <c r="D93" s="109">
        <v>15</v>
      </c>
      <c r="E93" s="73" t="s">
        <v>288</v>
      </c>
      <c r="F93" s="4" t="s">
        <v>159</v>
      </c>
    </row>
    <row r="94" spans="1:7" ht="16.5" thickBot="1" x14ac:dyDescent="0.3">
      <c r="A94" s="87" t="s">
        <v>77</v>
      </c>
      <c r="B94" s="88" t="s">
        <v>30</v>
      </c>
      <c r="C94" s="89" t="s">
        <v>281</v>
      </c>
      <c r="D94" s="90" t="s">
        <v>282</v>
      </c>
      <c r="E94" s="73" t="s">
        <v>288</v>
      </c>
      <c r="F94" s="4" t="s">
        <v>159</v>
      </c>
      <c r="G94" t="s">
        <v>259</v>
      </c>
    </row>
    <row r="95" spans="1:7" ht="63.75" thickBot="1" x14ac:dyDescent="0.3">
      <c r="A95" s="107" t="s">
        <v>78</v>
      </c>
      <c r="B95" s="72" t="s">
        <v>79</v>
      </c>
      <c r="C95" s="108" t="s">
        <v>244</v>
      </c>
      <c r="D95" s="109">
        <v>1</v>
      </c>
      <c r="E95" s="85" t="s">
        <v>283</v>
      </c>
      <c r="F95" s="82" t="s">
        <v>289</v>
      </c>
      <c r="G95" t="s">
        <v>271</v>
      </c>
    </row>
    <row r="96" spans="1:7" ht="15.75" x14ac:dyDescent="0.25">
      <c r="A96" s="107" t="s">
        <v>290</v>
      </c>
      <c r="B96" s="72" t="s">
        <v>291</v>
      </c>
      <c r="C96" s="108"/>
      <c r="D96" s="109"/>
      <c r="E96" s="85"/>
      <c r="F96" s="74"/>
    </row>
    <row r="97" spans="1:7" ht="15.75" x14ac:dyDescent="0.25">
      <c r="A97" s="94" t="s">
        <v>292</v>
      </c>
      <c r="B97" s="95" t="s">
        <v>293</v>
      </c>
      <c r="C97" s="72" t="s">
        <v>273</v>
      </c>
      <c r="D97" s="109">
        <v>300</v>
      </c>
      <c r="E97" s="96"/>
      <c r="F97" s="74"/>
    </row>
    <row r="98" spans="1:7" ht="15.75" x14ac:dyDescent="0.25">
      <c r="A98" s="94" t="s">
        <v>294</v>
      </c>
      <c r="B98" s="95" t="s">
        <v>295</v>
      </c>
      <c r="C98" s="72" t="s">
        <v>273</v>
      </c>
      <c r="D98" s="109">
        <v>400</v>
      </c>
      <c r="E98" s="96"/>
      <c r="F98" s="74"/>
    </row>
    <row r="99" spans="1:7" ht="15.75" x14ac:dyDescent="0.25">
      <c r="A99" s="94" t="s">
        <v>296</v>
      </c>
      <c r="B99" s="95" t="s">
        <v>297</v>
      </c>
      <c r="C99" s="72" t="s">
        <v>273</v>
      </c>
      <c r="D99" s="109">
        <v>400</v>
      </c>
      <c r="E99" s="96"/>
      <c r="F99" s="74"/>
    </row>
    <row r="100" spans="1:7" ht="15.75" x14ac:dyDescent="0.25">
      <c r="A100" s="94" t="s">
        <v>298</v>
      </c>
      <c r="B100" s="95" t="s">
        <v>299</v>
      </c>
      <c r="C100" s="72" t="s">
        <v>273</v>
      </c>
      <c r="D100" s="109">
        <v>400</v>
      </c>
      <c r="E100" s="96"/>
      <c r="F100" s="74"/>
    </row>
    <row r="101" spans="1:7" ht="15.75" x14ac:dyDescent="0.25">
      <c r="A101" s="94" t="s">
        <v>300</v>
      </c>
      <c r="B101" s="95" t="s">
        <v>301</v>
      </c>
      <c r="C101" s="72"/>
      <c r="D101" s="109"/>
      <c r="E101" s="96"/>
      <c r="F101" s="74"/>
    </row>
    <row r="102" spans="1:7" ht="63" x14ac:dyDescent="0.25">
      <c r="A102" s="94" t="s">
        <v>302</v>
      </c>
      <c r="B102" s="72" t="s">
        <v>303</v>
      </c>
      <c r="C102" s="72" t="s">
        <v>304</v>
      </c>
      <c r="D102" s="108" t="s">
        <v>305</v>
      </c>
      <c r="E102" s="96"/>
      <c r="F102" s="74"/>
    </row>
    <row r="103" spans="1:7" ht="15.75" x14ac:dyDescent="0.25">
      <c r="A103" s="94" t="s">
        <v>306</v>
      </c>
      <c r="B103" s="95" t="s">
        <v>307</v>
      </c>
      <c r="C103" s="72" t="s">
        <v>308</v>
      </c>
      <c r="D103" s="109">
        <v>26</v>
      </c>
      <c r="E103" s="96"/>
      <c r="F103" s="74"/>
    </row>
    <row r="104" spans="1:7" ht="15.75" x14ac:dyDescent="0.25">
      <c r="A104" s="94" t="s">
        <v>309</v>
      </c>
      <c r="B104" s="72" t="s">
        <v>310</v>
      </c>
      <c r="C104" s="72"/>
      <c r="D104" s="109"/>
      <c r="E104" s="96"/>
      <c r="F104" s="74"/>
    </row>
    <row r="105" spans="1:7" ht="31.5" x14ac:dyDescent="0.25">
      <c r="A105" s="94" t="s">
        <v>311</v>
      </c>
      <c r="B105" s="72" t="s">
        <v>312</v>
      </c>
      <c r="C105" s="72" t="s">
        <v>313</v>
      </c>
      <c r="D105" s="109">
        <v>10</v>
      </c>
      <c r="E105" s="96"/>
      <c r="F105" s="74"/>
    </row>
    <row r="106" spans="1:7" ht="15.75" x14ac:dyDescent="0.25">
      <c r="A106" s="94" t="s">
        <v>314</v>
      </c>
      <c r="B106" s="95" t="s">
        <v>315</v>
      </c>
      <c r="C106" s="72" t="s">
        <v>316</v>
      </c>
      <c r="D106" s="109">
        <v>0</v>
      </c>
      <c r="E106" s="96"/>
      <c r="F106" s="74"/>
    </row>
    <row r="107" spans="1:7" s="122" customFormat="1" ht="15.75" x14ac:dyDescent="0.25">
      <c r="A107" s="119"/>
      <c r="B107" s="267" t="s">
        <v>611</v>
      </c>
      <c r="C107" s="120" t="s">
        <v>273</v>
      </c>
      <c r="D107" s="121">
        <v>510</v>
      </c>
      <c r="E107" s="269"/>
      <c r="F107" s="123" t="s">
        <v>612</v>
      </c>
    </row>
    <row r="108" spans="1:7" ht="15.75" x14ac:dyDescent="0.25">
      <c r="A108" s="86"/>
      <c r="B108" s="1431" t="s">
        <v>80</v>
      </c>
      <c r="C108" s="1431"/>
      <c r="D108" s="1431"/>
      <c r="E108" s="1432"/>
      <c r="F108" s="76"/>
    </row>
    <row r="109" spans="1:7" ht="16.5" thickBot="1" x14ac:dyDescent="0.3">
      <c r="A109" s="107" t="s">
        <v>81</v>
      </c>
      <c r="B109" s="72" t="s">
        <v>13</v>
      </c>
      <c r="C109" s="108" t="s">
        <v>0</v>
      </c>
      <c r="D109" s="109">
        <v>1.2</v>
      </c>
      <c r="E109" s="110"/>
      <c r="F109" s="4"/>
    </row>
    <row r="110" spans="1:7" ht="16.5" thickBot="1" x14ac:dyDescent="0.3">
      <c r="A110" s="107" t="s">
        <v>82</v>
      </c>
      <c r="B110" s="72" t="s">
        <v>69</v>
      </c>
      <c r="C110" s="108" t="s">
        <v>242</v>
      </c>
      <c r="D110" s="109">
        <v>700</v>
      </c>
      <c r="E110" s="73" t="s">
        <v>262</v>
      </c>
      <c r="F110" s="4" t="s">
        <v>172</v>
      </c>
      <c r="G110" t="s">
        <v>272</v>
      </c>
    </row>
    <row r="111" spans="1:7" ht="16.5" thickBot="1" x14ac:dyDescent="0.3">
      <c r="A111" s="107" t="s">
        <v>83</v>
      </c>
      <c r="B111" s="72" t="s">
        <v>21</v>
      </c>
      <c r="C111" s="108" t="s">
        <v>273</v>
      </c>
      <c r="D111" s="109">
        <v>650</v>
      </c>
      <c r="E111" s="73" t="s">
        <v>262</v>
      </c>
      <c r="F111" s="4" t="s">
        <v>167</v>
      </c>
      <c r="G111" t="s">
        <v>274</v>
      </c>
    </row>
    <row r="112" spans="1:7" ht="32.25" thickBot="1" x14ac:dyDescent="0.3">
      <c r="A112" s="107" t="s">
        <v>84</v>
      </c>
      <c r="B112" s="72" t="s">
        <v>74</v>
      </c>
      <c r="C112" s="108"/>
      <c r="D112" s="92">
        <v>0.8</v>
      </c>
      <c r="E112" s="73" t="s">
        <v>275</v>
      </c>
      <c r="F112" s="4" t="s">
        <v>175</v>
      </c>
    </row>
    <row r="113" spans="1:7" ht="32.25" thickBot="1" x14ac:dyDescent="0.3">
      <c r="A113" s="107" t="s">
        <v>85</v>
      </c>
      <c r="B113" s="72" t="s">
        <v>19</v>
      </c>
      <c r="C113" s="108"/>
      <c r="D113" s="109"/>
      <c r="E113" s="73" t="s">
        <v>247</v>
      </c>
      <c r="F113" s="4" t="s">
        <v>161</v>
      </c>
      <c r="G113" t="s">
        <v>248</v>
      </c>
    </row>
    <row r="114" spans="1:7" ht="15" customHeight="1" thickBot="1" x14ac:dyDescent="0.3">
      <c r="A114" s="107" t="s">
        <v>276</v>
      </c>
      <c r="B114" s="72" t="s">
        <v>250</v>
      </c>
      <c r="C114" s="108" t="s">
        <v>157</v>
      </c>
      <c r="D114" s="109">
        <v>8</v>
      </c>
      <c r="E114" s="73"/>
      <c r="F114" s="4"/>
    </row>
    <row r="115" spans="1:7" ht="32.25" hidden="1" thickBot="1" x14ac:dyDescent="0.3">
      <c r="A115" s="75" t="s">
        <v>277</v>
      </c>
      <c r="B115" s="77" t="s">
        <v>252</v>
      </c>
      <c r="C115" s="78" t="s">
        <v>157</v>
      </c>
      <c r="D115" s="79"/>
      <c r="E115" s="73"/>
      <c r="F115" s="4"/>
    </row>
    <row r="116" spans="1:7" ht="16.5" hidden="1" thickBot="1" x14ac:dyDescent="0.3">
      <c r="A116" s="75" t="s">
        <v>278</v>
      </c>
      <c r="B116" s="77" t="s">
        <v>254</v>
      </c>
      <c r="C116" s="78" t="s">
        <v>157</v>
      </c>
      <c r="D116" s="79"/>
      <c r="E116" s="73"/>
      <c r="F116" s="4"/>
    </row>
    <row r="117" spans="1:7" ht="16.5" thickBot="1" x14ac:dyDescent="0.3">
      <c r="A117" s="107" t="s">
        <v>279</v>
      </c>
      <c r="B117" s="72" t="s">
        <v>256</v>
      </c>
      <c r="C117" s="108" t="s">
        <v>157</v>
      </c>
      <c r="D117" s="109">
        <v>4</v>
      </c>
      <c r="E117" s="73"/>
      <c r="F117" s="4"/>
    </row>
    <row r="118" spans="1:7" ht="16.5" thickBot="1" x14ac:dyDescent="0.3">
      <c r="A118" s="107" t="s">
        <v>86</v>
      </c>
      <c r="B118" s="72" t="s">
        <v>27</v>
      </c>
      <c r="C118" s="108" t="s">
        <v>157</v>
      </c>
      <c r="D118" s="109">
        <v>10</v>
      </c>
      <c r="E118" s="73" t="s">
        <v>280</v>
      </c>
      <c r="F118" s="4" t="s">
        <v>159</v>
      </c>
    </row>
    <row r="119" spans="1:7" ht="16.5" thickBot="1" x14ac:dyDescent="0.3">
      <c r="A119" s="87" t="s">
        <v>87</v>
      </c>
      <c r="B119" s="88" t="s">
        <v>30</v>
      </c>
      <c r="C119" s="89" t="s">
        <v>281</v>
      </c>
      <c r="D119" s="90" t="s">
        <v>282</v>
      </c>
      <c r="E119" s="73" t="s">
        <v>257</v>
      </c>
      <c r="F119" s="4" t="s">
        <v>159</v>
      </c>
      <c r="G119" t="s">
        <v>259</v>
      </c>
    </row>
    <row r="120" spans="1:7" ht="63" x14ac:dyDescent="0.25">
      <c r="A120" s="107" t="s">
        <v>88</v>
      </c>
      <c r="B120" s="72" t="s">
        <v>79</v>
      </c>
      <c r="C120" s="108" t="s">
        <v>244</v>
      </c>
      <c r="D120" s="109">
        <v>1</v>
      </c>
      <c r="E120" s="85" t="s">
        <v>283</v>
      </c>
      <c r="F120" s="91" t="s">
        <v>270</v>
      </c>
      <c r="G120" t="s">
        <v>271</v>
      </c>
    </row>
    <row r="121" spans="1:7" s="122" customFormat="1" ht="15.75" x14ac:dyDescent="0.25">
      <c r="A121" s="119"/>
      <c r="B121" s="267" t="s">
        <v>611</v>
      </c>
      <c r="C121" s="120" t="s">
        <v>273</v>
      </c>
      <c r="D121" s="121">
        <v>520</v>
      </c>
      <c r="E121" s="269"/>
      <c r="F121" s="123" t="s">
        <v>612</v>
      </c>
    </row>
    <row r="122" spans="1:7" ht="15.75" x14ac:dyDescent="0.25">
      <c r="A122" s="75"/>
      <c r="B122" s="1434" t="s">
        <v>89</v>
      </c>
      <c r="C122" s="1434"/>
      <c r="D122" s="1434"/>
      <c r="E122" s="1432"/>
      <c r="F122" s="134"/>
    </row>
    <row r="123" spans="1:7" ht="15.75" x14ac:dyDescent="0.25">
      <c r="A123" s="107" t="s">
        <v>90</v>
      </c>
      <c r="B123" s="72" t="s">
        <v>13</v>
      </c>
      <c r="C123" s="108" t="s">
        <v>0</v>
      </c>
      <c r="D123" s="148">
        <f>D125+D153+D165</f>
        <v>4</v>
      </c>
      <c r="E123" s="110"/>
      <c r="F123" s="135"/>
    </row>
    <row r="124" spans="1:7" ht="15.75" x14ac:dyDescent="0.25">
      <c r="A124" s="75"/>
      <c r="B124" s="1445" t="s">
        <v>91</v>
      </c>
      <c r="C124" s="1445"/>
      <c r="D124" s="1445"/>
      <c r="E124" s="1446"/>
      <c r="F124" s="76"/>
    </row>
    <row r="125" spans="1:7" ht="16.5" thickBot="1" x14ac:dyDescent="0.3">
      <c r="A125" s="107" t="s">
        <v>92</v>
      </c>
      <c r="B125" s="72" t="s">
        <v>13</v>
      </c>
      <c r="C125" s="108" t="s">
        <v>0</v>
      </c>
      <c r="D125" s="109">
        <v>1.8</v>
      </c>
      <c r="E125" s="110"/>
      <c r="F125" s="4"/>
    </row>
    <row r="126" spans="1:7" ht="79.5" thickBot="1" x14ac:dyDescent="0.3">
      <c r="A126" s="107" t="s">
        <v>93</v>
      </c>
      <c r="B126" s="72" t="s">
        <v>94</v>
      </c>
      <c r="C126" s="108" t="s">
        <v>244</v>
      </c>
      <c r="D126" s="109">
        <v>1</v>
      </c>
      <c r="E126" s="73" t="s">
        <v>260</v>
      </c>
      <c r="F126" s="82" t="s">
        <v>261</v>
      </c>
    </row>
    <row r="127" spans="1:7" ht="16.5" thickBot="1" x14ac:dyDescent="0.3">
      <c r="A127" s="75" t="s">
        <v>95</v>
      </c>
      <c r="B127" s="83" t="s">
        <v>96</v>
      </c>
      <c r="C127" s="84"/>
      <c r="D127" s="79"/>
      <c r="E127" s="73" t="s">
        <v>262</v>
      </c>
      <c r="F127" s="4" t="s">
        <v>164</v>
      </c>
    </row>
    <row r="128" spans="1:7" ht="32.25" thickBot="1" x14ac:dyDescent="0.3">
      <c r="A128" s="107" t="s">
        <v>97</v>
      </c>
      <c r="B128" s="72" t="s">
        <v>19</v>
      </c>
      <c r="C128" s="108"/>
      <c r="D128" s="109"/>
      <c r="E128" s="73" t="s">
        <v>247</v>
      </c>
      <c r="F128" s="4" t="s">
        <v>161</v>
      </c>
      <c r="G128" t="s">
        <v>248</v>
      </c>
    </row>
    <row r="129" spans="1:7" ht="16.5" thickBot="1" x14ac:dyDescent="0.3">
      <c r="A129" s="107" t="s">
        <v>263</v>
      </c>
      <c r="B129" s="72" t="s">
        <v>250</v>
      </c>
      <c r="C129" s="108" t="s">
        <v>157</v>
      </c>
      <c r="D129" s="109">
        <v>10</v>
      </c>
      <c r="E129" s="73"/>
      <c r="F129" s="4"/>
    </row>
    <row r="130" spans="1:7" ht="32.25" hidden="1" thickBot="1" x14ac:dyDescent="0.3">
      <c r="A130" s="75" t="s">
        <v>264</v>
      </c>
      <c r="B130" s="77" t="s">
        <v>252</v>
      </c>
      <c r="C130" s="78" t="s">
        <v>157</v>
      </c>
      <c r="D130" s="79"/>
      <c r="E130" s="73"/>
      <c r="F130" s="4"/>
    </row>
    <row r="131" spans="1:7" ht="16.5" hidden="1" thickBot="1" x14ac:dyDescent="0.3">
      <c r="A131" s="75" t="s">
        <v>265</v>
      </c>
      <c r="B131" s="77" t="s">
        <v>254</v>
      </c>
      <c r="C131" s="78" t="s">
        <v>157</v>
      </c>
      <c r="D131" s="79"/>
      <c r="E131" s="73"/>
      <c r="F131" s="4"/>
    </row>
    <row r="132" spans="1:7" ht="16.5" thickBot="1" x14ac:dyDescent="0.3">
      <c r="A132" s="107" t="s">
        <v>266</v>
      </c>
      <c r="B132" s="72" t="s">
        <v>256</v>
      </c>
      <c r="C132" s="108" t="s">
        <v>157</v>
      </c>
      <c r="D132" s="109">
        <v>10</v>
      </c>
      <c r="E132" s="73"/>
      <c r="F132" s="4"/>
    </row>
    <row r="133" spans="1:7" ht="16.5" thickBot="1" x14ac:dyDescent="0.3">
      <c r="A133" s="107" t="s">
        <v>98</v>
      </c>
      <c r="B133" s="72" t="s">
        <v>27</v>
      </c>
      <c r="C133" s="108" t="s">
        <v>157</v>
      </c>
      <c r="D133" s="109">
        <v>30</v>
      </c>
      <c r="E133" s="73" t="s">
        <v>257</v>
      </c>
      <c r="F133" s="4" t="s">
        <v>159</v>
      </c>
    </row>
    <row r="134" spans="1:7" ht="31.5" customHeight="1" thickBot="1" x14ac:dyDescent="0.3">
      <c r="A134" s="107" t="s">
        <v>99</v>
      </c>
      <c r="B134" s="72" t="s">
        <v>64</v>
      </c>
      <c r="C134" s="108" t="s">
        <v>157</v>
      </c>
      <c r="D134" s="109">
        <v>15</v>
      </c>
      <c r="E134" s="85" t="s">
        <v>267</v>
      </c>
      <c r="F134" s="4" t="s">
        <v>171</v>
      </c>
    </row>
    <row r="135" spans="1:7" ht="16.5" thickBot="1" x14ac:dyDescent="0.3">
      <c r="A135" s="87" t="s">
        <v>100</v>
      </c>
      <c r="B135" s="88" t="s">
        <v>30</v>
      </c>
      <c r="C135" s="89" t="s">
        <v>281</v>
      </c>
      <c r="D135" s="90" t="s">
        <v>282</v>
      </c>
      <c r="E135" s="73" t="s">
        <v>269</v>
      </c>
      <c r="F135" s="4" t="s">
        <v>159</v>
      </c>
    </row>
    <row r="136" spans="1:7" ht="63.75" thickBot="1" x14ac:dyDescent="0.3">
      <c r="A136" s="107" t="s">
        <v>101</v>
      </c>
      <c r="B136" s="72" t="s">
        <v>79</v>
      </c>
      <c r="C136" s="108" t="s">
        <v>157</v>
      </c>
      <c r="D136" s="109">
        <v>1</v>
      </c>
      <c r="E136" s="73" t="s">
        <v>260</v>
      </c>
      <c r="F136" s="82" t="s">
        <v>270</v>
      </c>
      <c r="G136" t="s">
        <v>271</v>
      </c>
    </row>
    <row r="137" spans="1:7" ht="15.75" x14ac:dyDescent="0.25">
      <c r="A137" s="107" t="s">
        <v>241</v>
      </c>
      <c r="B137" s="72" t="s">
        <v>21</v>
      </c>
      <c r="C137" s="108" t="s">
        <v>242</v>
      </c>
      <c r="D137" s="109">
        <v>1600</v>
      </c>
      <c r="E137" s="73"/>
      <c r="F137" s="74"/>
    </row>
    <row r="138" spans="1:7" ht="15.75" x14ac:dyDescent="0.25">
      <c r="A138" s="107" t="s">
        <v>243</v>
      </c>
      <c r="B138" s="72" t="s">
        <v>74</v>
      </c>
      <c r="C138" s="108" t="s">
        <v>0</v>
      </c>
      <c r="D138" s="109">
        <v>1</v>
      </c>
      <c r="E138" s="73"/>
      <c r="F138" s="74"/>
    </row>
    <row r="139" spans="1:7" ht="15.75" x14ac:dyDescent="0.25">
      <c r="A139" s="75"/>
      <c r="B139" s="1445" t="s">
        <v>102</v>
      </c>
      <c r="C139" s="1445"/>
      <c r="D139" s="1445"/>
      <c r="E139" s="1446"/>
      <c r="F139" s="76"/>
    </row>
    <row r="140" spans="1:7" ht="16.5" thickBot="1" x14ac:dyDescent="0.3">
      <c r="A140" s="107" t="s">
        <v>103</v>
      </c>
      <c r="B140" s="72" t="s">
        <v>13</v>
      </c>
      <c r="C140" s="108" t="s">
        <v>0</v>
      </c>
      <c r="D140" s="109">
        <v>4.7</v>
      </c>
      <c r="E140" s="110"/>
      <c r="F140" s="4"/>
    </row>
    <row r="141" spans="1:7" ht="16.5" thickBot="1" x14ac:dyDescent="0.3">
      <c r="A141" s="107" t="s">
        <v>104</v>
      </c>
      <c r="B141" s="72" t="s">
        <v>105</v>
      </c>
      <c r="C141" s="108" t="s">
        <v>244</v>
      </c>
      <c r="D141" s="109">
        <v>1</v>
      </c>
      <c r="E141" s="73" t="s">
        <v>245</v>
      </c>
      <c r="F141" s="4" t="s">
        <v>176</v>
      </c>
    </row>
    <row r="142" spans="1:7" ht="16.5" thickBot="1" x14ac:dyDescent="0.3">
      <c r="A142" s="107" t="s">
        <v>106</v>
      </c>
      <c r="B142" s="72" t="s">
        <v>108</v>
      </c>
      <c r="C142" s="108" t="s">
        <v>157</v>
      </c>
      <c r="D142" s="109">
        <v>1</v>
      </c>
      <c r="E142" s="73" t="s">
        <v>245</v>
      </c>
      <c r="F142" s="4" t="s">
        <v>176</v>
      </c>
    </row>
    <row r="143" spans="1:7" ht="16.5" thickBot="1" x14ac:dyDescent="0.3">
      <c r="A143" s="107" t="s">
        <v>107</v>
      </c>
      <c r="B143" s="72" t="s">
        <v>110</v>
      </c>
      <c r="C143" s="108" t="s">
        <v>244</v>
      </c>
      <c r="D143" s="109">
        <v>1</v>
      </c>
      <c r="E143" s="73" t="s">
        <v>246</v>
      </c>
      <c r="F143" s="4" t="s">
        <v>176</v>
      </c>
    </row>
    <row r="144" spans="1:7" ht="32.25" thickBot="1" x14ac:dyDescent="0.3">
      <c r="A144" s="107" t="s">
        <v>109</v>
      </c>
      <c r="B144" s="72" t="s">
        <v>19</v>
      </c>
      <c r="C144" s="108"/>
      <c r="D144" s="109"/>
      <c r="E144" s="73" t="s">
        <v>247</v>
      </c>
      <c r="F144" s="4" t="s">
        <v>161</v>
      </c>
      <c r="G144" t="s">
        <v>248</v>
      </c>
    </row>
    <row r="145" spans="1:7" ht="15.75" customHeight="1" thickBot="1" x14ac:dyDescent="0.3">
      <c r="A145" s="107" t="s">
        <v>249</v>
      </c>
      <c r="B145" s="72" t="s">
        <v>250</v>
      </c>
      <c r="C145" s="108" t="s">
        <v>157</v>
      </c>
      <c r="D145" s="109">
        <v>6</v>
      </c>
      <c r="E145" s="73"/>
      <c r="F145" s="4"/>
    </row>
    <row r="146" spans="1:7" ht="32.25" hidden="1" thickBot="1" x14ac:dyDescent="0.3">
      <c r="A146" s="75" t="s">
        <v>251</v>
      </c>
      <c r="B146" s="77" t="s">
        <v>252</v>
      </c>
      <c r="C146" s="78" t="s">
        <v>157</v>
      </c>
      <c r="D146" s="79"/>
      <c r="E146" s="73"/>
      <c r="F146" s="4"/>
    </row>
    <row r="147" spans="1:7" ht="16.5" thickBot="1" x14ac:dyDescent="0.3">
      <c r="A147" s="107" t="s">
        <v>253</v>
      </c>
      <c r="B147" s="72" t="s">
        <v>254</v>
      </c>
      <c r="C147" s="108" t="s">
        <v>157</v>
      </c>
      <c r="D147" s="109">
        <v>2</v>
      </c>
      <c r="E147" s="73"/>
      <c r="F147" s="4"/>
    </row>
    <row r="148" spans="1:7" ht="16.5" thickBot="1" x14ac:dyDescent="0.3">
      <c r="A148" s="107" t="s">
        <v>255</v>
      </c>
      <c r="B148" s="72" t="s">
        <v>256</v>
      </c>
      <c r="C148" s="108" t="s">
        <v>157</v>
      </c>
      <c r="D148" s="109">
        <v>4</v>
      </c>
      <c r="E148" s="73"/>
      <c r="F148" s="4"/>
    </row>
    <row r="149" spans="1:7" ht="16.5" thickBot="1" x14ac:dyDescent="0.3">
      <c r="A149" s="107" t="s">
        <v>111</v>
      </c>
      <c r="B149" s="72" t="s">
        <v>27</v>
      </c>
      <c r="C149" s="108" t="s">
        <v>157</v>
      </c>
      <c r="D149" s="109">
        <v>20</v>
      </c>
      <c r="E149" s="73" t="s">
        <v>257</v>
      </c>
      <c r="F149" s="4" t="s">
        <v>159</v>
      </c>
    </row>
    <row r="150" spans="1:7" ht="16.5" thickBot="1" x14ac:dyDescent="0.3">
      <c r="A150" s="87" t="s">
        <v>112</v>
      </c>
      <c r="B150" s="88" t="s">
        <v>30</v>
      </c>
      <c r="C150" s="89" t="s">
        <v>258</v>
      </c>
      <c r="D150" s="90" t="s">
        <v>417</v>
      </c>
      <c r="E150" s="73" t="s">
        <v>257</v>
      </c>
      <c r="F150" s="4" t="s">
        <v>159</v>
      </c>
      <c r="G150" t="s">
        <v>259</v>
      </c>
    </row>
    <row r="151" spans="1:7" ht="15.75" x14ac:dyDescent="0.25">
      <c r="A151" s="107" t="s">
        <v>113</v>
      </c>
      <c r="B151" s="72" t="s">
        <v>21</v>
      </c>
      <c r="C151" s="108" t="s">
        <v>242</v>
      </c>
      <c r="D151" s="109">
        <v>550</v>
      </c>
      <c r="E151" s="73"/>
      <c r="F151" s="74"/>
    </row>
    <row r="152" spans="1:7" ht="15.75" x14ac:dyDescent="0.25">
      <c r="A152" s="75"/>
      <c r="B152" s="1445" t="s">
        <v>114</v>
      </c>
      <c r="C152" s="1445"/>
      <c r="D152" s="1445"/>
      <c r="E152" s="1446"/>
      <c r="F152" s="76"/>
    </row>
    <row r="153" spans="1:7" ht="16.5" thickBot="1" x14ac:dyDescent="0.3">
      <c r="A153" s="107" t="s">
        <v>115</v>
      </c>
      <c r="B153" s="72" t="s">
        <v>13</v>
      </c>
      <c r="C153" s="108" t="s">
        <v>0</v>
      </c>
      <c r="D153" s="109">
        <v>0.4</v>
      </c>
      <c r="E153" s="110"/>
      <c r="F153" s="4"/>
    </row>
    <row r="154" spans="1:7" ht="16.5" thickBot="1" x14ac:dyDescent="0.3">
      <c r="A154" s="107" t="s">
        <v>116</v>
      </c>
      <c r="B154" s="72" t="s">
        <v>117</v>
      </c>
      <c r="C154" s="108" t="s">
        <v>130</v>
      </c>
      <c r="D154" s="109">
        <v>60</v>
      </c>
      <c r="E154" s="73" t="s">
        <v>245</v>
      </c>
      <c r="F154" s="4" t="s">
        <v>176</v>
      </c>
    </row>
    <row r="155" spans="1:7" ht="32.25" thickBot="1" x14ac:dyDescent="0.3">
      <c r="A155" s="107" t="s">
        <v>118</v>
      </c>
      <c r="B155" s="72" t="s">
        <v>19</v>
      </c>
      <c r="C155" s="108"/>
      <c r="D155" s="109"/>
      <c r="E155" s="73" t="s">
        <v>247</v>
      </c>
      <c r="F155" s="4" t="s">
        <v>161</v>
      </c>
    </row>
    <row r="156" spans="1:7" ht="16.5" thickBot="1" x14ac:dyDescent="0.3">
      <c r="A156" s="107" t="s">
        <v>380</v>
      </c>
      <c r="B156" s="72" t="s">
        <v>250</v>
      </c>
      <c r="C156" s="108" t="s">
        <v>157</v>
      </c>
      <c r="D156" s="109">
        <v>2</v>
      </c>
      <c r="E156" s="73"/>
      <c r="F156" s="4"/>
    </row>
    <row r="157" spans="1:7" ht="31.5" customHeight="1" thickBot="1" x14ac:dyDescent="0.3">
      <c r="A157" s="107" t="s">
        <v>381</v>
      </c>
      <c r="B157" s="72" t="s">
        <v>252</v>
      </c>
      <c r="C157" s="108" t="s">
        <v>157</v>
      </c>
      <c r="D157" s="109">
        <v>2</v>
      </c>
      <c r="E157" s="73"/>
      <c r="F157" s="4"/>
    </row>
    <row r="158" spans="1:7" ht="16.5" hidden="1" thickBot="1" x14ac:dyDescent="0.3">
      <c r="A158" s="75" t="s">
        <v>382</v>
      </c>
      <c r="B158" s="77" t="s">
        <v>254</v>
      </c>
      <c r="C158" s="78" t="s">
        <v>157</v>
      </c>
      <c r="D158" s="99"/>
      <c r="E158" s="73"/>
      <c r="F158" s="4"/>
    </row>
    <row r="159" spans="1:7" ht="16.5" hidden="1" thickBot="1" x14ac:dyDescent="0.3">
      <c r="A159" s="75" t="s">
        <v>383</v>
      </c>
      <c r="B159" s="77" t="s">
        <v>256</v>
      </c>
      <c r="C159" s="78" t="s">
        <v>157</v>
      </c>
      <c r="D159" s="99"/>
      <c r="E159" s="73"/>
      <c r="F159" s="4"/>
    </row>
    <row r="160" spans="1:7" ht="16.5" thickBot="1" x14ac:dyDescent="0.3">
      <c r="A160" s="107" t="s">
        <v>119</v>
      </c>
      <c r="B160" s="72" t="s">
        <v>21</v>
      </c>
      <c r="C160" s="108" t="s">
        <v>242</v>
      </c>
      <c r="D160" s="109">
        <v>200</v>
      </c>
      <c r="E160" s="73" t="s">
        <v>262</v>
      </c>
      <c r="F160" s="4" t="s">
        <v>167</v>
      </c>
      <c r="G160" t="s">
        <v>384</v>
      </c>
    </row>
    <row r="161" spans="1:7" ht="16.5" thickBot="1" x14ac:dyDescent="0.3">
      <c r="A161" s="107" t="s">
        <v>120</v>
      </c>
      <c r="B161" s="72" t="s">
        <v>27</v>
      </c>
      <c r="C161" s="108" t="s">
        <v>157</v>
      </c>
      <c r="D161" s="109">
        <v>10</v>
      </c>
      <c r="E161" s="73" t="s">
        <v>257</v>
      </c>
      <c r="F161" s="4" t="s">
        <v>159</v>
      </c>
    </row>
    <row r="162" spans="1:7" ht="16.5" thickBot="1" x14ac:dyDescent="0.3">
      <c r="A162" s="87" t="s">
        <v>121</v>
      </c>
      <c r="B162" s="88" t="s">
        <v>30</v>
      </c>
      <c r="C162" s="100" t="s">
        <v>281</v>
      </c>
      <c r="D162" s="124" t="s">
        <v>385</v>
      </c>
      <c r="E162" s="103" t="s">
        <v>257</v>
      </c>
      <c r="F162" s="4" t="s">
        <v>159</v>
      </c>
      <c r="G162" t="s">
        <v>259</v>
      </c>
    </row>
    <row r="163" spans="1:7" ht="15.75" x14ac:dyDescent="0.25">
      <c r="A163" s="107" t="s">
        <v>386</v>
      </c>
      <c r="B163" s="112" t="s">
        <v>74</v>
      </c>
      <c r="C163" s="113" t="s">
        <v>0</v>
      </c>
      <c r="D163" s="114">
        <v>0.3</v>
      </c>
      <c r="E163" s="73"/>
      <c r="F163" s="74"/>
    </row>
    <row r="164" spans="1:7" ht="15.75" x14ac:dyDescent="0.25">
      <c r="A164" s="75"/>
      <c r="B164" s="1445" t="s">
        <v>122</v>
      </c>
      <c r="C164" s="1445"/>
      <c r="D164" s="1445"/>
      <c r="E164" s="1446"/>
      <c r="F164" s="76"/>
    </row>
    <row r="165" spans="1:7" ht="16.5" thickBot="1" x14ac:dyDescent="0.3">
      <c r="A165" s="107" t="s">
        <v>123</v>
      </c>
      <c r="B165" s="72" t="s">
        <v>13</v>
      </c>
      <c r="C165" s="108" t="s">
        <v>0</v>
      </c>
      <c r="D165" s="109">
        <v>1.8</v>
      </c>
      <c r="E165" s="110"/>
      <c r="F165" s="4"/>
    </row>
    <row r="166" spans="1:7" ht="32.25" thickBot="1" x14ac:dyDescent="0.3">
      <c r="A166" s="75" t="s">
        <v>124</v>
      </c>
      <c r="B166" s="83" t="s">
        <v>125</v>
      </c>
      <c r="C166" s="84"/>
      <c r="D166" s="79"/>
      <c r="E166" s="85" t="s">
        <v>340</v>
      </c>
      <c r="F166" s="4" t="s">
        <v>177</v>
      </c>
    </row>
    <row r="167" spans="1:7" ht="16.5" thickBot="1" x14ac:dyDescent="0.3">
      <c r="A167" s="107" t="s">
        <v>126</v>
      </c>
      <c r="B167" s="72" t="s">
        <v>21</v>
      </c>
      <c r="C167" s="108" t="s">
        <v>242</v>
      </c>
      <c r="D167" s="109">
        <v>600</v>
      </c>
      <c r="E167" s="73" t="s">
        <v>262</v>
      </c>
      <c r="F167" s="4" t="s">
        <v>167</v>
      </c>
      <c r="G167" t="s">
        <v>384</v>
      </c>
    </row>
    <row r="168" spans="1:7" ht="95.25" thickBot="1" x14ac:dyDescent="0.3">
      <c r="A168" s="119" t="s">
        <v>127</v>
      </c>
      <c r="B168" s="88" t="s">
        <v>74</v>
      </c>
      <c r="C168" s="100" t="s">
        <v>0</v>
      </c>
      <c r="D168" s="101">
        <v>1</v>
      </c>
      <c r="E168" s="73" t="s">
        <v>275</v>
      </c>
      <c r="F168" s="4" t="s">
        <v>179</v>
      </c>
    </row>
    <row r="169" spans="1:7" ht="16.5" thickBot="1" x14ac:dyDescent="0.3">
      <c r="A169" s="107" t="s">
        <v>128</v>
      </c>
      <c r="B169" s="72" t="s">
        <v>129</v>
      </c>
      <c r="C169" s="108" t="s">
        <v>130</v>
      </c>
      <c r="D169" s="109" t="s">
        <v>131</v>
      </c>
      <c r="E169" s="73" t="s">
        <v>245</v>
      </c>
      <c r="F169" s="4" t="s">
        <v>176</v>
      </c>
    </row>
    <row r="170" spans="1:7" ht="16.5" thickBot="1" x14ac:dyDescent="0.3">
      <c r="A170" s="107" t="s">
        <v>132</v>
      </c>
      <c r="B170" s="72" t="s">
        <v>133</v>
      </c>
      <c r="C170" s="108" t="s">
        <v>130</v>
      </c>
      <c r="D170" s="109">
        <v>60</v>
      </c>
      <c r="E170" s="73" t="s">
        <v>245</v>
      </c>
      <c r="F170" s="4" t="s">
        <v>176</v>
      </c>
    </row>
    <row r="171" spans="1:7" ht="15.75" x14ac:dyDescent="0.25">
      <c r="A171" s="107" t="s">
        <v>134</v>
      </c>
      <c r="B171" s="72" t="s">
        <v>36</v>
      </c>
      <c r="C171" s="108" t="s">
        <v>130</v>
      </c>
      <c r="D171" s="109">
        <v>2500</v>
      </c>
      <c r="E171" s="73" t="s">
        <v>387</v>
      </c>
      <c r="F171" s="105" t="s">
        <v>337</v>
      </c>
      <c r="G171" s="106" t="s">
        <v>271</v>
      </c>
    </row>
    <row r="172" spans="1:7" ht="16.5" thickBot="1" x14ac:dyDescent="0.3">
      <c r="A172" s="107" t="s">
        <v>135</v>
      </c>
      <c r="B172" s="72" t="s">
        <v>27</v>
      </c>
      <c r="C172" s="108" t="s">
        <v>244</v>
      </c>
      <c r="D172" s="109">
        <v>25</v>
      </c>
      <c r="E172" s="73" t="s">
        <v>257</v>
      </c>
      <c r="F172" s="4" t="s">
        <v>159</v>
      </c>
    </row>
    <row r="173" spans="1:7" ht="48" thickBot="1" x14ac:dyDescent="0.3">
      <c r="A173" s="87" t="s">
        <v>136</v>
      </c>
      <c r="B173" s="88" t="s">
        <v>137</v>
      </c>
      <c r="C173" s="100" t="s">
        <v>324</v>
      </c>
      <c r="D173" s="101" t="s">
        <v>325</v>
      </c>
      <c r="E173" s="85" t="s">
        <v>267</v>
      </c>
      <c r="F173" s="4" t="s">
        <v>171</v>
      </c>
    </row>
    <row r="174" spans="1:7" ht="16.5" thickBot="1" x14ac:dyDescent="0.3">
      <c r="A174" s="107" t="s">
        <v>138</v>
      </c>
      <c r="B174" s="72" t="s">
        <v>30</v>
      </c>
      <c r="C174" s="80" t="s">
        <v>258</v>
      </c>
      <c r="D174" s="81" t="s">
        <v>268</v>
      </c>
      <c r="E174" s="73" t="s">
        <v>257</v>
      </c>
      <c r="F174" s="4" t="s">
        <v>159</v>
      </c>
      <c r="G174" t="s">
        <v>259</v>
      </c>
    </row>
    <row r="175" spans="1:7" ht="63.75" thickBot="1" x14ac:dyDescent="0.3">
      <c r="A175" s="107" t="s">
        <v>139</v>
      </c>
      <c r="B175" s="72" t="s">
        <v>140</v>
      </c>
      <c r="C175" s="108" t="s">
        <v>244</v>
      </c>
      <c r="D175" s="109">
        <v>1</v>
      </c>
      <c r="E175" s="73" t="s">
        <v>260</v>
      </c>
      <c r="F175" s="82" t="s">
        <v>388</v>
      </c>
      <c r="G175" t="s">
        <v>271</v>
      </c>
    </row>
    <row r="176" spans="1:7" ht="16.5" thickBot="1" x14ac:dyDescent="0.3">
      <c r="A176" s="107" t="s">
        <v>141</v>
      </c>
      <c r="B176" s="72" t="s">
        <v>52</v>
      </c>
      <c r="C176" s="108" t="s">
        <v>317</v>
      </c>
      <c r="D176" s="109">
        <v>1000</v>
      </c>
      <c r="E176" s="73" t="s">
        <v>262</v>
      </c>
      <c r="F176" s="4" t="s">
        <v>167</v>
      </c>
      <c r="G176" t="s">
        <v>259</v>
      </c>
    </row>
    <row r="177" spans="1:6" ht="15.75" x14ac:dyDescent="0.25">
      <c r="A177" s="107" t="s">
        <v>389</v>
      </c>
      <c r="B177" s="72" t="s">
        <v>390</v>
      </c>
      <c r="C177" s="108"/>
      <c r="D177" s="109"/>
      <c r="E177" s="73"/>
      <c r="F177" s="74"/>
    </row>
    <row r="178" spans="1:6" ht="15.75" x14ac:dyDescent="0.25">
      <c r="A178" s="107" t="s">
        <v>391</v>
      </c>
      <c r="B178" s="72" t="s">
        <v>250</v>
      </c>
      <c r="C178" s="108" t="s">
        <v>157</v>
      </c>
      <c r="D178" s="108">
        <v>5</v>
      </c>
      <c r="E178" s="73"/>
      <c r="F178" s="74"/>
    </row>
    <row r="179" spans="1:6" ht="31.5" x14ac:dyDescent="0.25">
      <c r="A179" s="107" t="s">
        <v>392</v>
      </c>
      <c r="B179" s="72" t="s">
        <v>252</v>
      </c>
      <c r="C179" s="108" t="s">
        <v>157</v>
      </c>
      <c r="D179" s="108">
        <v>2</v>
      </c>
      <c r="E179" s="73"/>
      <c r="F179" s="74"/>
    </row>
    <row r="180" spans="1:6" ht="15.75" x14ac:dyDescent="0.25">
      <c r="A180" s="107" t="s">
        <v>393</v>
      </c>
      <c r="B180" s="72" t="s">
        <v>254</v>
      </c>
      <c r="C180" s="108" t="s">
        <v>157</v>
      </c>
      <c r="D180" s="108">
        <v>2</v>
      </c>
      <c r="E180" s="73"/>
      <c r="F180" s="74"/>
    </row>
    <row r="181" spans="1:6" ht="15.75" x14ac:dyDescent="0.25">
      <c r="A181" s="107" t="s">
        <v>394</v>
      </c>
      <c r="B181" s="72" t="s">
        <v>256</v>
      </c>
      <c r="C181" s="108" t="s">
        <v>157</v>
      </c>
      <c r="D181" s="108">
        <v>2</v>
      </c>
      <c r="E181" s="73"/>
      <c r="F181" s="74"/>
    </row>
    <row r="182" spans="1:6" ht="15.75" x14ac:dyDescent="0.25">
      <c r="A182" s="107" t="s">
        <v>395</v>
      </c>
      <c r="B182" s="72" t="s">
        <v>291</v>
      </c>
      <c r="C182" s="108"/>
      <c r="D182" s="108"/>
      <c r="E182" s="73"/>
      <c r="F182" s="74"/>
    </row>
    <row r="183" spans="1:6" ht="15.75" x14ac:dyDescent="0.25">
      <c r="A183" s="94" t="s">
        <v>396</v>
      </c>
      <c r="B183" s="95" t="s">
        <v>293</v>
      </c>
      <c r="C183" s="108" t="s">
        <v>273</v>
      </c>
      <c r="D183" s="109">
        <v>1000</v>
      </c>
      <c r="E183" s="103"/>
      <c r="F183" s="74"/>
    </row>
    <row r="184" spans="1:6" ht="15.75" x14ac:dyDescent="0.25">
      <c r="A184" s="94" t="s">
        <v>397</v>
      </c>
      <c r="B184" s="95" t="s">
        <v>295</v>
      </c>
      <c r="C184" s="108" t="s">
        <v>273</v>
      </c>
      <c r="D184" s="109">
        <v>1200</v>
      </c>
      <c r="E184" s="103"/>
      <c r="F184" s="74"/>
    </row>
    <row r="185" spans="1:6" ht="15.75" x14ac:dyDescent="0.25">
      <c r="A185" s="94" t="s">
        <v>398</v>
      </c>
      <c r="B185" s="95" t="s">
        <v>297</v>
      </c>
      <c r="C185" s="108" t="s">
        <v>273</v>
      </c>
      <c r="D185" s="109">
        <v>1000</v>
      </c>
      <c r="E185" s="103"/>
      <c r="F185" s="74"/>
    </row>
    <row r="186" spans="1:6" ht="15.75" x14ac:dyDescent="0.25">
      <c r="A186" s="94" t="s">
        <v>399</v>
      </c>
      <c r="B186" s="95" t="s">
        <v>299</v>
      </c>
      <c r="C186" s="108" t="s">
        <v>273</v>
      </c>
      <c r="D186" s="109">
        <v>1200</v>
      </c>
      <c r="E186" s="103"/>
      <c r="F186" s="74"/>
    </row>
    <row r="187" spans="1:6" ht="15.75" x14ac:dyDescent="0.25">
      <c r="A187" s="125" t="s">
        <v>400</v>
      </c>
      <c r="B187" s="112" t="s">
        <v>301</v>
      </c>
      <c r="C187" s="113"/>
      <c r="D187" s="113"/>
      <c r="E187" s="73"/>
      <c r="F187" s="74"/>
    </row>
    <row r="188" spans="1:6" ht="63" x14ac:dyDescent="0.25">
      <c r="A188" s="94" t="s">
        <v>401</v>
      </c>
      <c r="B188" s="72" t="s">
        <v>303</v>
      </c>
      <c r="C188" s="108" t="s">
        <v>304</v>
      </c>
      <c r="D188" s="108" t="s">
        <v>402</v>
      </c>
      <c r="E188" s="103"/>
      <c r="F188" s="74"/>
    </row>
    <row r="189" spans="1:6" ht="15.75" x14ac:dyDescent="0.25">
      <c r="A189" s="94" t="s">
        <v>403</v>
      </c>
      <c r="B189" s="95" t="s">
        <v>307</v>
      </c>
      <c r="C189" s="108" t="s">
        <v>308</v>
      </c>
      <c r="D189" s="109">
        <v>50</v>
      </c>
      <c r="E189" s="103"/>
      <c r="F189" s="74"/>
    </row>
    <row r="190" spans="1:6" ht="15.75" x14ac:dyDescent="0.25">
      <c r="A190" s="94" t="s">
        <v>404</v>
      </c>
      <c r="B190" s="72" t="s">
        <v>310</v>
      </c>
      <c r="C190" s="108"/>
      <c r="D190" s="109"/>
      <c r="E190" s="103"/>
      <c r="F190" s="74"/>
    </row>
    <row r="191" spans="1:6" ht="31.5" x14ac:dyDescent="0.25">
      <c r="A191" s="94" t="s">
        <v>405</v>
      </c>
      <c r="B191" s="72" t="s">
        <v>312</v>
      </c>
      <c r="C191" s="108" t="s">
        <v>313</v>
      </c>
      <c r="D191" s="109">
        <v>30</v>
      </c>
      <c r="E191" s="103"/>
      <c r="F191" s="74"/>
    </row>
    <row r="192" spans="1:6" ht="15.75" x14ac:dyDescent="0.25">
      <c r="A192" s="94" t="s">
        <v>406</v>
      </c>
      <c r="B192" s="95" t="s">
        <v>315</v>
      </c>
      <c r="C192" s="108" t="s">
        <v>316</v>
      </c>
      <c r="D192" s="109">
        <v>0</v>
      </c>
      <c r="E192" s="103"/>
      <c r="F192" s="74"/>
    </row>
    <row r="193" spans="1:7" ht="15.75" x14ac:dyDescent="0.25">
      <c r="A193" s="86"/>
      <c r="B193" s="1431" t="s">
        <v>142</v>
      </c>
      <c r="C193" s="1431"/>
      <c r="D193" s="1431"/>
      <c r="E193" s="1432"/>
      <c r="F193" s="76"/>
    </row>
    <row r="194" spans="1:7" ht="15.75" x14ac:dyDescent="0.25">
      <c r="A194" s="75"/>
      <c r="B194" s="1445" t="s">
        <v>143</v>
      </c>
      <c r="C194" s="1445"/>
      <c r="D194" s="1445"/>
      <c r="E194" s="1446"/>
      <c r="F194" s="76"/>
    </row>
    <row r="195" spans="1:7" ht="16.5" thickBot="1" x14ac:dyDescent="0.3">
      <c r="A195" s="107" t="s">
        <v>144</v>
      </c>
      <c r="B195" s="72" t="s">
        <v>13</v>
      </c>
      <c r="C195" s="108" t="s">
        <v>0</v>
      </c>
      <c r="D195" s="109">
        <v>2.7</v>
      </c>
      <c r="E195" s="110"/>
      <c r="F195" s="4"/>
    </row>
    <row r="196" spans="1:7" ht="16.5" thickBot="1" x14ac:dyDescent="0.3">
      <c r="A196" s="107" t="s">
        <v>145</v>
      </c>
      <c r="B196" s="72" t="s">
        <v>21</v>
      </c>
      <c r="C196" s="108" t="s">
        <v>242</v>
      </c>
      <c r="D196" s="109">
        <v>800</v>
      </c>
      <c r="E196" s="73" t="s">
        <v>262</v>
      </c>
      <c r="F196" s="4" t="s">
        <v>167</v>
      </c>
      <c r="G196" t="s">
        <v>384</v>
      </c>
    </row>
    <row r="197" spans="1:7" ht="95.25" thickBot="1" x14ac:dyDescent="0.3">
      <c r="A197" s="107" t="s">
        <v>146</v>
      </c>
      <c r="B197" s="72" t="s">
        <v>74</v>
      </c>
      <c r="C197" s="108" t="s">
        <v>0</v>
      </c>
      <c r="D197" s="109">
        <v>2</v>
      </c>
      <c r="E197" s="73" t="s">
        <v>275</v>
      </c>
      <c r="F197" s="4" t="s">
        <v>179</v>
      </c>
    </row>
    <row r="198" spans="1:7" ht="16.5" thickBot="1" x14ac:dyDescent="0.3">
      <c r="A198" s="107" t="s">
        <v>147</v>
      </c>
      <c r="B198" s="72" t="s">
        <v>148</v>
      </c>
      <c r="C198" s="108" t="s">
        <v>273</v>
      </c>
      <c r="D198" s="109">
        <v>900</v>
      </c>
      <c r="E198" s="73" t="s">
        <v>260</v>
      </c>
      <c r="F198" s="4" t="s">
        <v>178</v>
      </c>
    </row>
    <row r="199" spans="1:7" ht="32.25" thickBot="1" x14ac:dyDescent="0.3">
      <c r="A199" s="107" t="s">
        <v>149</v>
      </c>
      <c r="B199" s="72" t="s">
        <v>19</v>
      </c>
      <c r="C199" s="108"/>
      <c r="D199" s="109"/>
      <c r="E199" s="73" t="s">
        <v>247</v>
      </c>
      <c r="F199" s="4" t="s">
        <v>161</v>
      </c>
      <c r="G199" t="s">
        <v>248</v>
      </c>
    </row>
    <row r="200" spans="1:7" ht="15.75" customHeight="1" thickBot="1" x14ac:dyDescent="0.3">
      <c r="A200" s="107" t="s">
        <v>407</v>
      </c>
      <c r="B200" s="72" t="s">
        <v>250</v>
      </c>
      <c r="C200" s="108" t="s">
        <v>157</v>
      </c>
      <c r="D200" s="109">
        <v>2</v>
      </c>
      <c r="E200" s="73"/>
      <c r="F200" s="4"/>
    </row>
    <row r="201" spans="1:7" ht="32.25" hidden="1" thickBot="1" x14ac:dyDescent="0.3">
      <c r="A201" s="75" t="s">
        <v>408</v>
      </c>
      <c r="B201" s="77" t="s">
        <v>252</v>
      </c>
      <c r="C201" s="78" t="s">
        <v>157</v>
      </c>
      <c r="D201" s="79"/>
      <c r="E201" s="73"/>
      <c r="F201" s="4"/>
    </row>
    <row r="202" spans="1:7" ht="16.5" thickBot="1" x14ac:dyDescent="0.3">
      <c r="A202" s="107" t="s">
        <v>409</v>
      </c>
      <c r="B202" s="72" t="s">
        <v>254</v>
      </c>
      <c r="C202" s="108" t="s">
        <v>157</v>
      </c>
      <c r="D202" s="109">
        <v>4</v>
      </c>
      <c r="E202" s="73"/>
      <c r="F202" s="4"/>
    </row>
    <row r="203" spans="1:7" ht="16.5" hidden="1" thickBot="1" x14ac:dyDescent="0.3">
      <c r="A203" s="75" t="s">
        <v>410</v>
      </c>
      <c r="B203" s="77" t="s">
        <v>256</v>
      </c>
      <c r="C203" s="78" t="s">
        <v>157</v>
      </c>
      <c r="D203" s="79"/>
      <c r="E203" s="73"/>
      <c r="F203" s="4"/>
    </row>
    <row r="204" spans="1:7" ht="16.5" thickBot="1" x14ac:dyDescent="0.3">
      <c r="A204" s="107" t="s">
        <v>150</v>
      </c>
      <c r="B204" s="72" t="s">
        <v>27</v>
      </c>
      <c r="C204" s="108" t="s">
        <v>157</v>
      </c>
      <c r="D204" s="109">
        <v>5</v>
      </c>
      <c r="E204" s="73" t="s">
        <v>257</v>
      </c>
      <c r="F204" s="4" t="s">
        <v>159</v>
      </c>
    </row>
    <row r="205" spans="1:7" ht="16.5" thickBot="1" x14ac:dyDescent="0.3">
      <c r="A205" s="87" t="s">
        <v>151</v>
      </c>
      <c r="B205" s="88" t="s">
        <v>152</v>
      </c>
      <c r="C205" s="100" t="s">
        <v>258</v>
      </c>
      <c r="D205" s="124" t="s">
        <v>411</v>
      </c>
      <c r="E205" s="103" t="s">
        <v>257</v>
      </c>
      <c r="F205" s="4" t="s">
        <v>159</v>
      </c>
      <c r="G205" t="s">
        <v>259</v>
      </c>
    </row>
    <row r="206" spans="1:7" ht="63.75" thickBot="1" x14ac:dyDescent="0.3">
      <c r="A206" s="107" t="s">
        <v>153</v>
      </c>
      <c r="B206" s="72" t="s">
        <v>140</v>
      </c>
      <c r="C206" s="108" t="s">
        <v>244</v>
      </c>
      <c r="D206" s="109">
        <v>1</v>
      </c>
      <c r="E206" s="103" t="s">
        <v>260</v>
      </c>
      <c r="F206" s="127" t="s">
        <v>270</v>
      </c>
      <c r="G206" t="s">
        <v>271</v>
      </c>
    </row>
    <row r="207" spans="1:7" s="122" customFormat="1" ht="15.75" x14ac:dyDescent="0.25">
      <c r="A207" s="119"/>
      <c r="B207" s="267" t="s">
        <v>611</v>
      </c>
      <c r="C207" s="120" t="s">
        <v>273</v>
      </c>
      <c r="D207" s="121">
        <v>800</v>
      </c>
      <c r="E207" s="268"/>
      <c r="F207" s="123" t="s">
        <v>612</v>
      </c>
    </row>
    <row r="208" spans="1:7" ht="15.75" x14ac:dyDescent="0.25">
      <c r="A208" s="75"/>
      <c r="B208" s="1445" t="s">
        <v>1</v>
      </c>
      <c r="C208" s="1445"/>
      <c r="D208" s="1445"/>
      <c r="E208" s="1446"/>
      <c r="F208" s="76"/>
    </row>
    <row r="209" spans="1:6" ht="16.5" thickBot="1" x14ac:dyDescent="0.3">
      <c r="A209" s="107" t="s">
        <v>154</v>
      </c>
      <c r="B209" s="72" t="s">
        <v>13</v>
      </c>
      <c r="C209" s="108" t="s">
        <v>0</v>
      </c>
      <c r="D209" s="109">
        <v>0.5</v>
      </c>
      <c r="E209" s="110"/>
      <c r="F209" s="4"/>
    </row>
    <row r="210" spans="1:6" ht="94.5" x14ac:dyDescent="0.25">
      <c r="A210" s="107" t="s">
        <v>155</v>
      </c>
      <c r="B210" s="72" t="s">
        <v>74</v>
      </c>
      <c r="C210" s="108" t="s">
        <v>0</v>
      </c>
      <c r="D210" s="109">
        <v>0.5</v>
      </c>
      <c r="E210" s="73" t="s">
        <v>275</v>
      </c>
      <c r="F210" s="136" t="s">
        <v>179</v>
      </c>
    </row>
    <row r="211" spans="1:6" ht="16.5" thickBot="1" x14ac:dyDescent="0.3">
      <c r="D211" s="149">
        <f>D209+D195+D165+D153+D140+D125+D109+D83+D58+D30+D8</f>
        <v>24.1</v>
      </c>
    </row>
  </sheetData>
  <mergeCells count="26">
    <mergeCell ref="D32:D33"/>
    <mergeCell ref="B7:E7"/>
    <mergeCell ref="B193:E193"/>
    <mergeCell ref="B194:E194"/>
    <mergeCell ref="B208:E208"/>
    <mergeCell ref="B122:E122"/>
    <mergeCell ref="B124:E124"/>
    <mergeCell ref="B139:E139"/>
    <mergeCell ref="B152:E152"/>
    <mergeCell ref="B164:E164"/>
    <mergeCell ref="A1:E1"/>
    <mergeCell ref="A2:E2"/>
    <mergeCell ref="F35:F36"/>
    <mergeCell ref="F4:F5"/>
    <mergeCell ref="B108:E108"/>
    <mergeCell ref="A4:A5"/>
    <mergeCell ref="B29:E29"/>
    <mergeCell ref="B57:E57"/>
    <mergeCell ref="B82:E82"/>
    <mergeCell ref="B4:B5"/>
    <mergeCell ref="C4:C5"/>
    <mergeCell ref="D4:D5"/>
    <mergeCell ref="A35:A36"/>
    <mergeCell ref="D35:D36"/>
    <mergeCell ref="E35:E36"/>
    <mergeCell ref="C35:C36"/>
  </mergeCells>
  <pageMargins left="0.7" right="0.7" top="0.75" bottom="0.75" header="0.3" footer="0.3"/>
  <pageSetup paperSize="9" scale="41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28"/>
  <sheetViews>
    <sheetView view="pageBreakPreview" zoomScaleNormal="100" zoomScaleSheetLayoutView="100" workbookViewId="0">
      <selection activeCell="C5" sqref="C5"/>
    </sheetView>
  </sheetViews>
  <sheetFormatPr defaultColWidth="9.140625" defaultRowHeight="15" x14ac:dyDescent="0.25"/>
  <cols>
    <col min="1" max="6" width="9.140625" style="204"/>
    <col min="7" max="7" width="15.28515625" style="204" customWidth="1"/>
    <col min="8" max="16384" width="9.140625" style="204"/>
  </cols>
  <sheetData>
    <row r="1" spans="1:13" ht="15.75" x14ac:dyDescent="0.25">
      <c r="A1" s="1073" t="s">
        <v>658</v>
      </c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931"/>
      <c r="M1" s="244"/>
    </row>
    <row r="2" spans="1:13" ht="15.75" x14ac:dyDescent="0.25">
      <c r="A2" s="1073" t="s">
        <v>573</v>
      </c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931"/>
      <c r="M2" s="244"/>
    </row>
    <row r="3" spans="1:13" ht="15.75" x14ac:dyDescent="0.25">
      <c r="A3" s="924"/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244"/>
    </row>
    <row r="4" spans="1:13" ht="39" customHeight="1" x14ac:dyDescent="0.25">
      <c r="A4" s="1078" t="s">
        <v>574</v>
      </c>
      <c r="B4" s="1078"/>
      <c r="C4" s="1077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D4" s="1077"/>
      <c r="E4" s="1077"/>
      <c r="F4" s="1077"/>
      <c r="G4" s="1077"/>
      <c r="H4" s="1077"/>
      <c r="I4" s="1077"/>
      <c r="J4" s="1077"/>
      <c r="K4" s="1077"/>
      <c r="L4" s="924"/>
      <c r="M4" s="244"/>
    </row>
    <row r="5" spans="1:13" ht="15.75" x14ac:dyDescent="0.25">
      <c r="A5" s="924"/>
      <c r="B5" s="924"/>
      <c r="C5" s="924"/>
      <c r="D5" s="924"/>
      <c r="E5" s="924"/>
      <c r="F5" s="924"/>
      <c r="G5" s="924"/>
      <c r="H5" s="924"/>
      <c r="I5" s="924"/>
      <c r="J5" s="924"/>
      <c r="K5" s="924"/>
      <c r="L5" s="924"/>
      <c r="M5" s="244"/>
    </row>
    <row r="6" spans="1:13" ht="15.75" x14ac:dyDescent="0.25">
      <c r="A6" s="1076" t="s">
        <v>575</v>
      </c>
      <c r="B6" s="1076"/>
      <c r="C6" s="1076"/>
      <c r="D6" s="1076"/>
      <c r="E6" s="1076"/>
      <c r="F6" s="1076"/>
      <c r="G6" s="925">
        <f>НМЦ!E15</f>
        <v>22025944.34</v>
      </c>
      <c r="H6" s="926"/>
      <c r="I6" s="926"/>
      <c r="J6" s="926"/>
      <c r="K6" s="926"/>
      <c r="L6" s="926"/>
      <c r="M6" s="244"/>
    </row>
    <row r="7" spans="1:13" ht="15.75" x14ac:dyDescent="0.25">
      <c r="A7" s="1074" t="str">
        <f>CONCATENATE("(",[65]!СуммаПрописью(G6),")")</f>
        <v>(Двадцать два миллиона двадцать пять тысяч девятьсот сорок четыре рубля 34 копейки)</v>
      </c>
      <c r="B7" s="1074"/>
      <c r="C7" s="1074"/>
      <c r="D7" s="1074"/>
      <c r="E7" s="1074"/>
      <c r="F7" s="1074"/>
      <c r="G7" s="1074"/>
      <c r="H7" s="1074"/>
      <c r="I7" s="1074"/>
      <c r="J7" s="1074"/>
      <c r="K7" s="1074"/>
      <c r="L7" s="932"/>
      <c r="M7" s="244"/>
    </row>
    <row r="8" spans="1:13" ht="33" customHeight="1" x14ac:dyDescent="0.25">
      <c r="A8" s="924" t="s">
        <v>576</v>
      </c>
      <c r="B8" s="924"/>
      <c r="C8" s="924"/>
      <c r="D8" s="924"/>
      <c r="E8" s="924"/>
      <c r="F8" s="924"/>
      <c r="G8" s="924"/>
      <c r="H8" s="924"/>
      <c r="I8" s="924"/>
      <c r="J8" s="924"/>
      <c r="K8" s="924"/>
      <c r="L8" s="924"/>
      <c r="M8" s="244"/>
    </row>
    <row r="9" spans="1:13" ht="15.75" x14ac:dyDescent="0.25">
      <c r="A9" s="927" t="s">
        <v>577</v>
      </c>
      <c r="B9" s="924"/>
      <c r="C9" s="924"/>
      <c r="D9" s="924"/>
      <c r="E9" s="924"/>
      <c r="F9" s="924"/>
      <c r="G9" s="924"/>
      <c r="H9" s="924"/>
      <c r="I9" s="924"/>
      <c r="J9" s="924"/>
      <c r="K9" s="924"/>
      <c r="L9" s="924"/>
      <c r="M9" s="244"/>
    </row>
    <row r="10" spans="1:13" ht="15.75" x14ac:dyDescent="0.25">
      <c r="A10" s="927" t="s">
        <v>578</v>
      </c>
      <c r="B10" s="927"/>
      <c r="C10" s="927"/>
      <c r="D10" s="927"/>
      <c r="E10" s="927"/>
      <c r="F10" s="927"/>
      <c r="G10" s="927"/>
      <c r="H10" s="927"/>
      <c r="I10" s="927"/>
      <c r="J10" s="927"/>
      <c r="K10" s="927"/>
      <c r="L10" s="924"/>
      <c r="M10" s="244"/>
    </row>
    <row r="11" spans="1:13" ht="35.25" customHeight="1" x14ac:dyDescent="0.25">
      <c r="A11" s="1072" t="s">
        <v>4096</v>
      </c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924"/>
      <c r="M11" s="244"/>
    </row>
    <row r="12" spans="1:13" ht="38.25" customHeight="1" x14ac:dyDescent="0.25">
      <c r="A12" s="1075" t="s">
        <v>579</v>
      </c>
      <c r="B12" s="1075"/>
      <c r="C12" s="1075"/>
      <c r="D12" s="1075"/>
      <c r="E12" s="1075"/>
      <c r="F12" s="1075"/>
      <c r="G12" s="1075"/>
      <c r="H12" s="1075"/>
      <c r="I12" s="1075"/>
      <c r="J12" s="1075"/>
      <c r="K12" s="1075"/>
      <c r="L12" s="924"/>
      <c r="M12" s="244"/>
    </row>
    <row r="13" spans="1:13" ht="15.6" customHeight="1" x14ac:dyDescent="0.25">
      <c r="A13" s="928"/>
      <c r="B13" s="929"/>
      <c r="C13" s="929"/>
      <c r="D13" s="930"/>
      <c r="E13" s="927"/>
      <c r="F13" s="927"/>
      <c r="G13" s="927"/>
      <c r="H13" s="927"/>
      <c r="I13" s="927"/>
      <c r="J13" s="927"/>
      <c r="K13" s="927"/>
      <c r="L13" s="924"/>
      <c r="M13" s="244"/>
    </row>
    <row r="14" spans="1:13" ht="15.75" x14ac:dyDescent="0.25">
      <c r="A14" s="927" t="s">
        <v>580</v>
      </c>
      <c r="B14" s="927"/>
      <c r="C14" s="927"/>
      <c r="D14" s="927"/>
      <c r="E14" s="927"/>
      <c r="F14" s="927"/>
      <c r="G14" s="927"/>
      <c r="H14" s="927"/>
      <c r="I14" s="927"/>
      <c r="J14" s="927"/>
      <c r="K14" s="927"/>
      <c r="L14" s="924"/>
      <c r="M14" s="244"/>
    </row>
    <row r="15" spans="1:13" ht="15.75" x14ac:dyDescent="0.25">
      <c r="A15" s="927"/>
      <c r="B15" s="927"/>
      <c r="C15" s="927"/>
      <c r="D15" s="927"/>
      <c r="E15" s="927"/>
      <c r="F15" s="927"/>
      <c r="G15" s="927"/>
      <c r="H15" s="927"/>
      <c r="I15" s="927"/>
      <c r="J15" s="927"/>
      <c r="K15" s="927"/>
      <c r="L15" s="924"/>
      <c r="M15" s="244"/>
    </row>
    <row r="16" spans="1:13" ht="15.75" x14ac:dyDescent="0.25">
      <c r="A16" s="927" t="s">
        <v>581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4"/>
      <c r="M16" s="244"/>
    </row>
    <row r="17" spans="1:13" ht="15.75" x14ac:dyDescent="0.25">
      <c r="A17" s="927" t="s">
        <v>582</v>
      </c>
      <c r="B17" s="927"/>
      <c r="C17" s="927"/>
      <c r="D17" s="927"/>
      <c r="E17" s="927"/>
      <c r="F17" s="927"/>
      <c r="G17" s="927"/>
      <c r="H17" s="927"/>
      <c r="I17" s="927"/>
      <c r="J17" s="927"/>
      <c r="K17" s="927"/>
      <c r="L17" s="924"/>
      <c r="M17" s="244"/>
    </row>
    <row r="18" spans="1:13" ht="15.75" x14ac:dyDescent="0.25">
      <c r="A18" s="927"/>
      <c r="B18" s="927"/>
      <c r="C18" s="927"/>
      <c r="D18" s="927"/>
      <c r="E18" s="927"/>
      <c r="F18" s="927"/>
      <c r="G18" s="927"/>
      <c r="H18" s="927"/>
      <c r="I18" s="927"/>
      <c r="J18" s="927"/>
      <c r="K18" s="927"/>
      <c r="L18" s="924"/>
      <c r="M18" s="244"/>
    </row>
    <row r="19" spans="1:13" s="208" customFormat="1" ht="15.75" x14ac:dyDescent="0.25">
      <c r="A19" s="946" t="s">
        <v>4256</v>
      </c>
      <c r="B19" s="947"/>
      <c r="C19" s="948"/>
    </row>
    <row r="20" spans="1:13" s="208" customFormat="1" ht="37.5" customHeight="1" x14ac:dyDescent="0.25">
      <c r="A20" s="1062" t="s">
        <v>4257</v>
      </c>
      <c r="B20" s="1062"/>
      <c r="C20" s="1062"/>
      <c r="D20" s="1062"/>
      <c r="E20" s="1062"/>
      <c r="F20" s="1062"/>
      <c r="G20" s="1062"/>
      <c r="H20" s="956"/>
      <c r="I20" s="330"/>
      <c r="K20" s="331" t="s">
        <v>4258</v>
      </c>
    </row>
    <row r="21" spans="1:13" s="208" customFormat="1" ht="15.75" x14ac:dyDescent="0.25">
      <c r="A21" s="934"/>
      <c r="B21" s="934"/>
      <c r="D21" s="949"/>
      <c r="E21" s="949"/>
      <c r="F21" s="949"/>
      <c r="G21" s="949"/>
      <c r="H21" s="949"/>
      <c r="I21" s="330"/>
      <c r="K21" s="331"/>
    </row>
    <row r="22" spans="1:13" s="208" customFormat="1" ht="15.75" x14ac:dyDescent="0.25">
      <c r="A22" s="946" t="s">
        <v>945</v>
      </c>
      <c r="B22" s="947"/>
      <c r="K22" s="948"/>
    </row>
    <row r="23" spans="1:13" s="208" customFormat="1" ht="54.75" customHeight="1" x14ac:dyDescent="0.25">
      <c r="A23" s="1062" t="s">
        <v>639</v>
      </c>
      <c r="B23" s="1062"/>
      <c r="C23" s="1062"/>
      <c r="D23" s="1062"/>
      <c r="E23" s="1062"/>
      <c r="F23" s="1062"/>
      <c r="G23" s="1062"/>
      <c r="H23" s="949"/>
      <c r="I23" s="330"/>
      <c r="K23" s="331" t="s">
        <v>640</v>
      </c>
    </row>
    <row r="24" spans="1:13" s="208" customFormat="1" ht="15.75" x14ac:dyDescent="0.25">
      <c r="A24" s="934"/>
      <c r="B24" s="934"/>
      <c r="D24" s="949"/>
      <c r="E24" s="949"/>
      <c r="F24" s="949"/>
      <c r="G24" s="949"/>
      <c r="H24" s="949"/>
      <c r="I24" s="330"/>
      <c r="K24" s="331"/>
    </row>
    <row r="25" spans="1:13" s="208" customFormat="1" ht="14.25" customHeight="1" x14ac:dyDescent="0.25">
      <c r="A25" s="1062" t="s">
        <v>4259</v>
      </c>
      <c r="B25" s="1062"/>
      <c r="K25" s="331"/>
    </row>
    <row r="26" spans="1:13" s="208" customFormat="1" ht="21" customHeight="1" x14ac:dyDescent="0.25">
      <c r="A26" s="1062" t="s">
        <v>4260</v>
      </c>
      <c r="B26" s="1062"/>
      <c r="C26" s="1062"/>
      <c r="D26" s="1062"/>
      <c r="E26" s="1062"/>
      <c r="F26" s="1062"/>
      <c r="G26" s="1062"/>
      <c r="K26" s="331" t="s">
        <v>4261</v>
      </c>
    </row>
    <row r="27" spans="1:13" ht="15.75" x14ac:dyDescent="0.25">
      <c r="A27" s="924"/>
      <c r="B27" s="924"/>
      <c r="C27" s="924"/>
      <c r="D27" s="924"/>
      <c r="E27" s="924"/>
      <c r="F27" s="924"/>
      <c r="G27" s="927"/>
      <c r="H27" s="245"/>
      <c r="I27" s="245"/>
      <c r="J27" s="245"/>
      <c r="K27" s="924"/>
      <c r="L27" s="924"/>
      <c r="M27" s="244"/>
    </row>
    <row r="28" spans="1:13" x14ac:dyDescent="0.25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</row>
  </sheetData>
  <mergeCells count="12">
    <mergeCell ref="A1:K1"/>
    <mergeCell ref="A7:K7"/>
    <mergeCell ref="A2:K2"/>
    <mergeCell ref="A12:K12"/>
    <mergeCell ref="A6:F6"/>
    <mergeCell ref="C4:K4"/>
    <mergeCell ref="A4:B4"/>
    <mergeCell ref="A20:G20"/>
    <mergeCell ref="A23:G23"/>
    <mergeCell ref="A25:B25"/>
    <mergeCell ref="A26:G26"/>
    <mergeCell ref="A11:K11"/>
  </mergeCells>
  <pageMargins left="0.7" right="0.7" top="0.75" bottom="0.75" header="0.3" footer="0.3"/>
  <pageSetup paperSize="9" scale="81" fitToHeight="0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S32"/>
  <sheetViews>
    <sheetView tabSelected="1" view="pageBreakPreview" zoomScaleNormal="100" zoomScaleSheetLayoutView="100" workbookViewId="0">
      <selection activeCell="A6" sqref="A6:XFD7"/>
    </sheetView>
  </sheetViews>
  <sheetFormatPr defaultColWidth="9.140625" defaultRowHeight="15" x14ac:dyDescent="0.25"/>
  <cols>
    <col min="1" max="1" width="5.42578125" style="204" customWidth="1"/>
    <col min="2" max="2" width="52.42578125" style="204" customWidth="1"/>
    <col min="3" max="3" width="16.140625" style="204" customWidth="1"/>
    <col min="4" max="4" width="20.28515625" style="204" customWidth="1"/>
    <col min="5" max="5" width="16.140625" style="204" customWidth="1"/>
    <col min="6" max="6" width="15.42578125" style="204" customWidth="1"/>
    <col min="7" max="7" width="12.42578125" style="204" bestFit="1" customWidth="1"/>
    <col min="8" max="8" width="15.42578125" style="204" customWidth="1"/>
    <col min="9" max="9" width="9.140625" style="204"/>
    <col min="10" max="10" width="11.7109375" style="204" bestFit="1" customWidth="1"/>
    <col min="11" max="11" width="9.140625" style="204"/>
    <col min="12" max="12" width="12" style="204" bestFit="1" customWidth="1"/>
    <col min="13" max="13" width="12.42578125" style="204" bestFit="1" customWidth="1"/>
    <col min="14" max="15" width="9.140625" style="204"/>
    <col min="16" max="16" width="9.85546875" style="204" bestFit="1" customWidth="1"/>
    <col min="17" max="16384" width="9.140625" style="204"/>
  </cols>
  <sheetData>
    <row r="1" spans="1:19" ht="15.75" x14ac:dyDescent="0.25">
      <c r="A1" s="1081" t="s">
        <v>654</v>
      </c>
      <c r="B1" s="1081"/>
      <c r="C1" s="1081"/>
      <c r="D1" s="1081"/>
      <c r="E1" s="1081"/>
    </row>
    <row r="2" spans="1:19" ht="24.6" customHeight="1" x14ac:dyDescent="0.25">
      <c r="A2" s="1081" t="s">
        <v>514</v>
      </c>
      <c r="B2" s="1081"/>
      <c r="C2" s="1081"/>
      <c r="D2" s="1081"/>
      <c r="E2" s="1081"/>
    </row>
    <row r="3" spans="1:19" ht="34.5" customHeight="1" x14ac:dyDescent="0.25">
      <c r="A3" s="1082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B3" s="1067"/>
      <c r="C3" s="1067"/>
      <c r="D3" s="1067"/>
      <c r="E3" s="1067"/>
    </row>
    <row r="4" spans="1:19" ht="15.75" x14ac:dyDescent="0.25">
      <c r="A4" s="205"/>
      <c r="B4" s="206"/>
      <c r="C4" s="206"/>
      <c r="D4" s="206"/>
      <c r="E4" s="206"/>
    </row>
    <row r="5" spans="1:19" ht="32.25" customHeight="1" x14ac:dyDescent="0.25">
      <c r="A5" s="207" t="s">
        <v>515</v>
      </c>
      <c r="B5" s="207"/>
      <c r="C5" s="1010">
        <f>НМЦК!F27</f>
        <v>8.1</v>
      </c>
      <c r="D5" s="234" t="s">
        <v>469</v>
      </c>
      <c r="E5" s="207"/>
    </row>
    <row r="6" spans="1:19" ht="15.75" hidden="1" x14ac:dyDescent="0.25">
      <c r="A6" s="207" t="s">
        <v>446</v>
      </c>
      <c r="B6" s="207"/>
      <c r="C6" s="1011">
        <f>НМЦК!F25</f>
        <v>45621</v>
      </c>
      <c r="D6" s="234"/>
      <c r="E6" s="207"/>
    </row>
    <row r="7" spans="1:19" ht="15.75" hidden="1" x14ac:dyDescent="0.25">
      <c r="A7" s="207" t="s">
        <v>447</v>
      </c>
      <c r="B7" s="207"/>
      <c r="C7" s="1011">
        <f>НМЦК!F26</f>
        <v>45868</v>
      </c>
      <c r="D7" s="234"/>
      <c r="E7" s="207"/>
    </row>
    <row r="8" spans="1:19" ht="15.75" x14ac:dyDescent="0.25">
      <c r="A8" s="207"/>
      <c r="B8" s="208"/>
      <c r="C8" s="208"/>
      <c r="D8" s="208"/>
      <c r="E8" s="208"/>
    </row>
    <row r="9" spans="1:19" ht="15.75" customHeight="1" x14ac:dyDescent="0.25">
      <c r="A9" s="1083" t="s">
        <v>516</v>
      </c>
      <c r="B9" s="1083" t="s">
        <v>517</v>
      </c>
      <c r="C9" s="1083" t="s">
        <v>518</v>
      </c>
      <c r="D9" s="1083"/>
      <c r="E9" s="1083"/>
    </row>
    <row r="10" spans="1:19" ht="15.75" customHeight="1" x14ac:dyDescent="0.25">
      <c r="A10" s="1083"/>
      <c r="B10" s="1083"/>
      <c r="C10" s="1083"/>
      <c r="D10" s="1083"/>
      <c r="E10" s="1083"/>
    </row>
    <row r="11" spans="1:19" ht="15.75" x14ac:dyDescent="0.25">
      <c r="A11" s="1083"/>
      <c r="B11" s="1083"/>
      <c r="C11" s="209" t="s">
        <v>519</v>
      </c>
      <c r="D11" s="209" t="s">
        <v>520</v>
      </c>
      <c r="E11" s="209" t="s">
        <v>521</v>
      </c>
    </row>
    <row r="12" spans="1:19" ht="30" customHeight="1" x14ac:dyDescent="0.25">
      <c r="A12" s="209">
        <v>1</v>
      </c>
      <c r="B12" s="209">
        <v>2</v>
      </c>
      <c r="C12" s="209">
        <v>3</v>
      </c>
      <c r="D12" s="209">
        <v>4</v>
      </c>
      <c r="E12" s="209">
        <v>5</v>
      </c>
      <c r="F12" s="210"/>
      <c r="G12" s="211"/>
    </row>
    <row r="13" spans="1:19" ht="42" hidden="1" customHeight="1" x14ac:dyDescent="0.25">
      <c r="A13" s="212">
        <v>1</v>
      </c>
      <c r="B13" s="213" t="s">
        <v>522</v>
      </c>
      <c r="C13" s="214">
        <f>НМЦК!F14+НМЦК!F16</f>
        <v>0</v>
      </c>
      <c r="D13" s="214">
        <f t="shared" ref="D13:D14" si="0">C13*0.2</f>
        <v>0</v>
      </c>
      <c r="E13" s="214">
        <f t="shared" ref="E13:E14" si="1">C13+D13</f>
        <v>0</v>
      </c>
      <c r="F13" s="1079"/>
      <c r="G13" s="1080"/>
      <c r="H13" s="580"/>
      <c r="I13" s="579"/>
      <c r="J13" s="579"/>
      <c r="K13" s="579"/>
      <c r="L13" s="216"/>
      <c r="M13" s="217"/>
      <c r="N13" s="218"/>
      <c r="O13" s="218"/>
      <c r="P13" s="218"/>
      <c r="Q13" s="218"/>
      <c r="R13" s="218"/>
      <c r="S13" s="218"/>
    </row>
    <row r="14" spans="1:19" ht="44.25" customHeight="1" x14ac:dyDescent="0.25">
      <c r="A14" s="212">
        <v>1</v>
      </c>
      <c r="B14" s="213" t="s">
        <v>523</v>
      </c>
      <c r="C14" s="324">
        <f>НМЦК!F15+НМЦК!F17</f>
        <v>18354953.620000001</v>
      </c>
      <c r="D14" s="214">
        <f t="shared" si="0"/>
        <v>3670990.72</v>
      </c>
      <c r="E14" s="214">
        <f t="shared" si="1"/>
        <v>22025944.34</v>
      </c>
      <c r="L14" s="218"/>
      <c r="M14" s="218"/>
      <c r="N14" s="218"/>
      <c r="O14" s="218"/>
      <c r="P14" s="218"/>
      <c r="Q14" s="218"/>
      <c r="R14" s="218"/>
      <c r="S14" s="218"/>
    </row>
    <row r="15" spans="1:19" ht="35.25" customHeight="1" x14ac:dyDescent="0.25">
      <c r="A15" s="219"/>
      <c r="B15" s="219" t="s">
        <v>524</v>
      </c>
      <c r="C15" s="220">
        <f>C13+C14</f>
        <v>18354953.620000001</v>
      </c>
      <c r="D15" s="220">
        <f>D13+D14</f>
        <v>3670990.72</v>
      </c>
      <c r="E15" s="220">
        <f>E13+E14</f>
        <v>22025944.34</v>
      </c>
      <c r="J15" s="215"/>
      <c r="L15" s="215"/>
      <c r="M15" s="221"/>
      <c r="P15" s="215"/>
    </row>
    <row r="16" spans="1:19" ht="31.5" x14ac:dyDescent="0.25">
      <c r="A16" s="325"/>
      <c r="B16" s="326" t="s">
        <v>525</v>
      </c>
      <c r="C16" s="327">
        <f>НМЦК!F18-НМЦК!B18</f>
        <v>649779.88</v>
      </c>
      <c r="D16" s="327">
        <f>C16*0.2</f>
        <v>129955.98</v>
      </c>
      <c r="E16" s="327">
        <f>C16+D16</f>
        <v>779735.86</v>
      </c>
      <c r="G16" s="215"/>
      <c r="H16" s="215"/>
    </row>
    <row r="17" spans="1:9" ht="15.75" x14ac:dyDescent="0.25">
      <c r="A17" s="325"/>
      <c r="B17" s="328" t="s">
        <v>527</v>
      </c>
      <c r="C17" s="329">
        <f>НМЦК!F16+НМЦК!F17</f>
        <v>534610.30000000005</v>
      </c>
      <c r="D17" s="329">
        <f>C17*0.2</f>
        <v>106922.06</v>
      </c>
      <c r="E17" s="329">
        <f>C17+D17</f>
        <v>641532.36</v>
      </c>
      <c r="F17" s="222"/>
    </row>
    <row r="18" spans="1:9" ht="15.75" x14ac:dyDescent="0.25">
      <c r="A18" s="208"/>
      <c r="B18" s="208"/>
      <c r="C18" s="274"/>
      <c r="D18" s="223"/>
      <c r="E18" s="223"/>
      <c r="F18" s="224"/>
    </row>
    <row r="19" spans="1:9" s="208" customFormat="1" ht="15.75" x14ac:dyDescent="0.25">
      <c r="A19" s="946" t="s">
        <v>4256</v>
      </c>
      <c r="B19" s="947"/>
      <c r="C19" s="948"/>
    </row>
    <row r="20" spans="1:9" s="208" customFormat="1" ht="55.5" customHeight="1" x14ac:dyDescent="0.25">
      <c r="A20" s="1062" t="s">
        <v>4257</v>
      </c>
      <c r="B20" s="1062"/>
      <c r="D20" s="949"/>
      <c r="E20" s="331" t="s">
        <v>4258</v>
      </c>
      <c r="F20" s="949"/>
      <c r="G20" s="949"/>
      <c r="H20" s="949"/>
      <c r="I20" s="330"/>
    </row>
    <row r="21" spans="1:9" s="208" customFormat="1" ht="15.75" x14ac:dyDescent="0.25">
      <c r="A21" s="934"/>
      <c r="B21" s="934"/>
      <c r="D21" s="949"/>
      <c r="E21" s="331"/>
      <c r="F21" s="949"/>
      <c r="G21" s="949"/>
      <c r="H21" s="949"/>
      <c r="I21" s="330"/>
    </row>
    <row r="22" spans="1:9" s="208" customFormat="1" ht="15.75" x14ac:dyDescent="0.25">
      <c r="A22" s="946" t="s">
        <v>945</v>
      </c>
      <c r="B22" s="947"/>
      <c r="E22" s="948"/>
    </row>
    <row r="23" spans="1:9" s="208" customFormat="1" ht="59.25" customHeight="1" x14ac:dyDescent="0.25">
      <c r="A23" s="1062" t="s">
        <v>639</v>
      </c>
      <c r="B23" s="1062"/>
      <c r="D23" s="949"/>
      <c r="E23" s="331" t="s">
        <v>640</v>
      </c>
      <c r="F23" s="949"/>
      <c r="G23" s="949"/>
      <c r="H23" s="949"/>
      <c r="I23" s="330"/>
    </row>
    <row r="24" spans="1:9" s="208" customFormat="1" ht="15.75" x14ac:dyDescent="0.25">
      <c r="A24" s="934"/>
      <c r="B24" s="934"/>
      <c r="D24" s="949"/>
      <c r="E24" s="331"/>
      <c r="F24" s="949"/>
      <c r="G24" s="949"/>
      <c r="H24" s="949"/>
      <c r="I24" s="330"/>
    </row>
    <row r="25" spans="1:9" s="208" customFormat="1" ht="14.25" customHeight="1" x14ac:dyDescent="0.25">
      <c r="A25" s="1062" t="s">
        <v>4259</v>
      </c>
      <c r="B25" s="1062"/>
      <c r="E25" s="331"/>
    </row>
    <row r="26" spans="1:9" s="208" customFormat="1" ht="24.75" customHeight="1" x14ac:dyDescent="0.25">
      <c r="A26" s="1062" t="s">
        <v>4260</v>
      </c>
      <c r="B26" s="1062"/>
      <c r="E26" s="331" t="s">
        <v>4261</v>
      </c>
    </row>
    <row r="31" spans="1:9" x14ac:dyDescent="0.25">
      <c r="D31" s="204" t="s">
        <v>1158</v>
      </c>
      <c r="E31" s="863">
        <f>КВЛ!O37</f>
        <v>1266793.92</v>
      </c>
      <c r="F31" s="204" t="s">
        <v>687</v>
      </c>
    </row>
    <row r="32" spans="1:9" x14ac:dyDescent="0.25">
      <c r="D32" s="204" t="s">
        <v>1159</v>
      </c>
      <c r="E32" s="578">
        <f>E15/1000/E31</f>
        <v>1.7399999999999999E-2</v>
      </c>
    </row>
  </sheetData>
  <mergeCells count="11">
    <mergeCell ref="A1:E1"/>
    <mergeCell ref="A2:E2"/>
    <mergeCell ref="A3:E3"/>
    <mergeCell ref="A9:A11"/>
    <mergeCell ref="B9:B11"/>
    <mergeCell ref="C9:E10"/>
    <mergeCell ref="A20:B20"/>
    <mergeCell ref="A23:B23"/>
    <mergeCell ref="A25:B25"/>
    <mergeCell ref="A26:B26"/>
    <mergeCell ref="F13:G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8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46"/>
  <sheetViews>
    <sheetView view="pageBreakPreview" topLeftCell="A15" zoomScale="85" zoomScaleNormal="100" zoomScaleSheetLayoutView="85" workbookViewId="0">
      <selection activeCell="C22" sqref="C22"/>
    </sheetView>
  </sheetViews>
  <sheetFormatPr defaultColWidth="9.140625" defaultRowHeight="15" x14ac:dyDescent="0.25"/>
  <cols>
    <col min="1" max="1" width="47.7109375" style="204" customWidth="1"/>
    <col min="2" max="2" width="25.140625" style="204" customWidth="1"/>
    <col min="3" max="3" width="18.85546875" style="204" customWidth="1"/>
    <col min="4" max="4" width="25.85546875" style="204" customWidth="1"/>
    <col min="5" max="5" width="20.42578125" style="204" customWidth="1"/>
    <col min="6" max="6" width="24.28515625" style="204" customWidth="1"/>
    <col min="7" max="7" width="26.7109375" style="204" customWidth="1"/>
    <col min="8" max="8" width="12.140625" style="204" customWidth="1"/>
    <col min="9" max="9" width="9.140625" style="204"/>
    <col min="10" max="10" width="11.7109375" style="204" customWidth="1"/>
    <col min="11" max="16384" width="9.140625" style="204"/>
  </cols>
  <sheetData>
    <row r="1" spans="1:7" ht="37.5" customHeight="1" x14ac:dyDescent="0.25">
      <c r="A1" s="1103" t="s">
        <v>659</v>
      </c>
      <c r="B1" s="1103"/>
      <c r="C1" s="1103"/>
      <c r="D1" s="1103"/>
      <c r="E1" s="1103"/>
      <c r="F1" s="1103"/>
      <c r="G1" s="576"/>
    </row>
    <row r="2" spans="1:7" ht="48" customHeight="1" x14ac:dyDescent="0.25">
      <c r="A2" s="225" t="s">
        <v>528</v>
      </c>
      <c r="B2" s="1112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C2" s="1112"/>
      <c r="D2" s="1112"/>
      <c r="E2" s="1112"/>
      <c r="F2" s="1112"/>
      <c r="G2" s="234"/>
    </row>
    <row r="3" spans="1:7" ht="27" customHeight="1" x14ac:dyDescent="0.25">
      <c r="A3" s="225" t="s">
        <v>529</v>
      </c>
      <c r="B3" s="1104" t="s">
        <v>4254</v>
      </c>
      <c r="C3" s="1104"/>
      <c r="D3" s="1104"/>
      <c r="E3" s="1104"/>
      <c r="F3" s="1104"/>
      <c r="G3" s="1104"/>
    </row>
    <row r="4" spans="1:7" ht="15.75" x14ac:dyDescent="0.25">
      <c r="A4" s="208"/>
      <c r="B4" s="208"/>
      <c r="C4" s="208"/>
      <c r="D4" s="208"/>
      <c r="E4" s="208"/>
      <c r="F4" s="208"/>
      <c r="G4" s="208"/>
    </row>
    <row r="5" spans="1:7" ht="15.75" x14ac:dyDescent="0.25">
      <c r="A5" s="226" t="s">
        <v>530</v>
      </c>
      <c r="B5" s="208"/>
      <c r="C5" s="208"/>
      <c r="D5" s="208"/>
      <c r="E5" s="208"/>
      <c r="F5" s="208"/>
      <c r="G5" s="208"/>
    </row>
    <row r="6" spans="1:7" ht="15.75" x14ac:dyDescent="0.25">
      <c r="A6" s="1105"/>
      <c r="B6" s="1105"/>
      <c r="C6" s="1105"/>
      <c r="D6" s="1105"/>
      <c r="E6" s="1105"/>
      <c r="F6" s="1105"/>
      <c r="G6" s="1105"/>
    </row>
    <row r="7" spans="1:7" ht="15.75" x14ac:dyDescent="0.25">
      <c r="A7" s="226" t="s">
        <v>531</v>
      </c>
      <c r="B7" s="223"/>
      <c r="C7" s="223"/>
      <c r="D7" s="208"/>
      <c r="E7" s="208"/>
      <c r="F7" s="208"/>
      <c r="G7" s="208"/>
    </row>
    <row r="8" spans="1:7" ht="15.75" x14ac:dyDescent="0.25">
      <c r="A8" s="226" t="s">
        <v>532</v>
      </c>
      <c r="B8" s="226"/>
      <c r="C8" s="226"/>
      <c r="D8" s="226"/>
      <c r="E8" s="226"/>
      <c r="F8" s="226"/>
      <c r="G8" s="226"/>
    </row>
    <row r="9" spans="1:7" ht="14.25" customHeight="1" x14ac:dyDescent="0.25">
      <c r="A9" s="227" t="s">
        <v>542</v>
      </c>
      <c r="B9" s="864">
        <f>F27</f>
        <v>8.1</v>
      </c>
      <c r="C9" s="1105" t="s">
        <v>469</v>
      </c>
      <c r="D9" s="1105"/>
      <c r="E9" s="1105"/>
      <c r="F9" s="1105"/>
      <c r="G9" s="314"/>
    </row>
    <row r="10" spans="1:7" ht="15.75" x14ac:dyDescent="0.25">
      <c r="A10" s="208"/>
      <c r="B10" s="208"/>
      <c r="C10" s="208"/>
      <c r="D10" s="208"/>
      <c r="E10" s="208"/>
      <c r="F10" s="208"/>
      <c r="G10" s="315"/>
    </row>
    <row r="11" spans="1:7" ht="131.25" customHeight="1" x14ac:dyDescent="0.25">
      <c r="A11" s="1106" t="s">
        <v>533</v>
      </c>
      <c r="B11" s="1108" t="s">
        <v>4280</v>
      </c>
      <c r="C11" s="1108" t="s">
        <v>534</v>
      </c>
      <c r="D11" s="1108" t="s">
        <v>543</v>
      </c>
      <c r="E11" s="1108" t="s">
        <v>535</v>
      </c>
      <c r="F11" s="1111" t="s">
        <v>536</v>
      </c>
      <c r="G11" s="316"/>
    </row>
    <row r="12" spans="1:7" ht="21.75" customHeight="1" x14ac:dyDescent="0.25">
      <c r="A12" s="1107"/>
      <c r="B12" s="1109"/>
      <c r="C12" s="1110"/>
      <c r="D12" s="1110"/>
      <c r="E12" s="1110"/>
      <c r="F12" s="1111"/>
      <c r="G12" s="317"/>
    </row>
    <row r="13" spans="1:7" ht="15.75" x14ac:dyDescent="0.25">
      <c r="A13" s="235">
        <v>1</v>
      </c>
      <c r="B13" s="236">
        <v>2</v>
      </c>
      <c r="C13" s="235">
        <v>3</v>
      </c>
      <c r="D13" s="235">
        <v>4</v>
      </c>
      <c r="E13" s="235">
        <v>5</v>
      </c>
      <c r="F13" s="235">
        <v>6</v>
      </c>
      <c r="G13" s="318"/>
    </row>
    <row r="14" spans="1:7" ht="47.25" x14ac:dyDescent="0.25">
      <c r="A14" s="309" t="s">
        <v>522</v>
      </c>
      <c r="B14" s="231">
        <f>'Cводная смета ПИР'!G18</f>
        <v>0</v>
      </c>
      <c r="C14" s="323">
        <f>C22</f>
        <v>1</v>
      </c>
      <c r="D14" s="231">
        <f>B14*C14</f>
        <v>0</v>
      </c>
      <c r="E14" s="323">
        <f>F36</f>
        <v>1.0367</v>
      </c>
      <c r="F14" s="231">
        <f t="shared" ref="F14:F15" si="0">D14*E14</f>
        <v>0</v>
      </c>
      <c r="G14" s="278" t="s">
        <v>4228</v>
      </c>
    </row>
    <row r="15" spans="1:7" ht="35.25" customHeight="1" x14ac:dyDescent="0.25">
      <c r="A15" s="309" t="s">
        <v>2</v>
      </c>
      <c r="B15" s="231">
        <f>'Cводная смета ПИР'!G22</f>
        <v>17189489.07</v>
      </c>
      <c r="C15" s="323">
        <f>C22</f>
        <v>1</v>
      </c>
      <c r="D15" s="231">
        <f>B15*C15</f>
        <v>17189489.07</v>
      </c>
      <c r="E15" s="323">
        <f>F36</f>
        <v>1.0367</v>
      </c>
      <c r="F15" s="231">
        <f t="shared" si="0"/>
        <v>17820343.32</v>
      </c>
      <c r="G15" s="319"/>
    </row>
    <row r="16" spans="1:7" ht="31.5" x14ac:dyDescent="0.25">
      <c r="A16" s="228" t="s">
        <v>544</v>
      </c>
      <c r="B16" s="231">
        <f>B14*0.1</f>
        <v>0</v>
      </c>
      <c r="C16" s="230"/>
      <c r="D16" s="231">
        <f>D14*0.1</f>
        <v>0</v>
      </c>
      <c r="E16" s="323"/>
      <c r="F16" s="231">
        <f>F14*0.1</f>
        <v>0</v>
      </c>
      <c r="G16" s="319"/>
    </row>
    <row r="17" spans="1:12" ht="36" customHeight="1" x14ac:dyDescent="0.25">
      <c r="A17" s="228" t="s">
        <v>617</v>
      </c>
      <c r="B17" s="231">
        <f>B15*0.03</f>
        <v>515684.67</v>
      </c>
      <c r="C17" s="229"/>
      <c r="D17" s="231">
        <f>D15*0.03</f>
        <v>515684.67</v>
      </c>
      <c r="E17" s="323"/>
      <c r="F17" s="231">
        <f>F15*0.03</f>
        <v>534610.30000000005</v>
      </c>
      <c r="G17" s="319"/>
    </row>
    <row r="18" spans="1:12" ht="15.75" x14ac:dyDescent="0.25">
      <c r="A18" s="310" t="s">
        <v>537</v>
      </c>
      <c r="B18" s="313">
        <f>B14+B15+B16+B17</f>
        <v>17705173.739999998</v>
      </c>
      <c r="C18" s="311"/>
      <c r="D18" s="313">
        <f>D14+D15+D16+D17</f>
        <v>17705173.739999998</v>
      </c>
      <c r="E18" s="312"/>
      <c r="F18" s="313">
        <f>F14+F15+F16+F17</f>
        <v>18354953.620000001</v>
      </c>
      <c r="G18" s="320"/>
    </row>
    <row r="19" spans="1:12" ht="15.75" x14ac:dyDescent="0.25">
      <c r="A19" s="310" t="s">
        <v>538</v>
      </c>
      <c r="B19" s="313">
        <f>B18*0.2</f>
        <v>3541034.75</v>
      </c>
      <c r="C19" s="311"/>
      <c r="D19" s="313">
        <f>D18*0.2</f>
        <v>3541034.75</v>
      </c>
      <c r="E19" s="312"/>
      <c r="F19" s="313">
        <f>F18*0.2</f>
        <v>3670990.72</v>
      </c>
      <c r="G19" s="321"/>
    </row>
    <row r="20" spans="1:12" ht="15.75" x14ac:dyDescent="0.25">
      <c r="A20" s="310" t="s">
        <v>539</v>
      </c>
      <c r="B20" s="313">
        <f>B18+B19</f>
        <v>21246208.489999998</v>
      </c>
      <c r="C20" s="311"/>
      <c r="D20" s="313">
        <f>D18+D19</f>
        <v>21246208.489999998</v>
      </c>
      <c r="E20" s="312"/>
      <c r="F20" s="313">
        <f>F18+F19</f>
        <v>22025944.34</v>
      </c>
      <c r="G20" s="321"/>
    </row>
    <row r="21" spans="1:12" ht="15.75" x14ac:dyDescent="0.25">
      <c r="A21" s="232"/>
      <c r="B21" s="233"/>
      <c r="C21" s="233"/>
      <c r="D21" s="233"/>
      <c r="E21" s="233"/>
      <c r="F21" s="233"/>
      <c r="G21" s="208"/>
    </row>
    <row r="22" spans="1:12" ht="36" customHeight="1" x14ac:dyDescent="0.25">
      <c r="A22" s="1102" t="s">
        <v>4231</v>
      </c>
      <c r="B22" s="1102"/>
      <c r="C22" s="933">
        <f>'Индексы Росстата'!$C$16</f>
        <v>1</v>
      </c>
      <c r="D22" s="223"/>
      <c r="E22" s="223"/>
      <c r="F22" s="223"/>
      <c r="G22" s="223"/>
    </row>
    <row r="23" spans="1:12" ht="23.45" customHeight="1" x14ac:dyDescent="0.25">
      <c r="A23" s="237"/>
      <c r="B23" s="237"/>
      <c r="C23" s="237"/>
      <c r="D23" s="237"/>
      <c r="E23" s="237"/>
      <c r="F23" s="237"/>
      <c r="G23" s="223"/>
      <c r="H23" s="208"/>
      <c r="I23" s="208"/>
      <c r="J23" s="208"/>
      <c r="K23" s="208"/>
      <c r="L23" s="208"/>
    </row>
    <row r="24" spans="1:12" ht="15.75" x14ac:dyDescent="0.25">
      <c r="A24" s="1098" t="s">
        <v>655</v>
      </c>
      <c r="B24" s="1098"/>
      <c r="C24" s="1098"/>
      <c r="D24" s="1098"/>
      <c r="E24" s="1098"/>
      <c r="F24" s="916">
        <v>45566</v>
      </c>
      <c r="G24" s="865"/>
      <c r="H24" s="865"/>
      <c r="I24" s="865"/>
      <c r="J24" s="208"/>
      <c r="K24" s="208"/>
      <c r="L24" s="208"/>
    </row>
    <row r="25" spans="1:12" ht="15.75" x14ac:dyDescent="0.25">
      <c r="A25" s="1099" t="s">
        <v>540</v>
      </c>
      <c r="B25" s="1100"/>
      <c r="C25" s="1100"/>
      <c r="D25" s="1100"/>
      <c r="E25" s="1101"/>
      <c r="F25" s="917">
        <v>45621</v>
      </c>
      <c r="G25" s="917">
        <v>45657</v>
      </c>
      <c r="H25" s="865" t="s">
        <v>4222</v>
      </c>
      <c r="I25" s="865"/>
      <c r="J25" s="208"/>
      <c r="K25" s="208"/>
      <c r="L25" s="208"/>
    </row>
    <row r="26" spans="1:12" ht="15.75" x14ac:dyDescent="0.25">
      <c r="A26" s="1099" t="s">
        <v>541</v>
      </c>
      <c r="B26" s="1100"/>
      <c r="C26" s="1100"/>
      <c r="D26" s="1100"/>
      <c r="E26" s="1101"/>
      <c r="F26" s="917">
        <v>45868</v>
      </c>
      <c r="G26" s="917">
        <v>45658</v>
      </c>
      <c r="H26" s="865" t="s">
        <v>4223</v>
      </c>
      <c r="I26" s="865"/>
      <c r="J26" s="208"/>
      <c r="K26" s="208"/>
      <c r="L26" s="208"/>
    </row>
    <row r="27" spans="1:12" ht="15.75" x14ac:dyDescent="0.25">
      <c r="A27" s="1099" t="s">
        <v>545</v>
      </c>
      <c r="B27" s="1100"/>
      <c r="C27" s="1100"/>
      <c r="D27" s="1100"/>
      <c r="E27" s="1101"/>
      <c r="F27" s="918">
        <f>ROUNDUP((F26-F25)/30.5,1)</f>
        <v>8.1</v>
      </c>
      <c r="G27" s="865"/>
      <c r="H27" s="865"/>
      <c r="I27" s="865"/>
      <c r="J27" s="208"/>
      <c r="K27" s="208"/>
      <c r="L27" s="208"/>
    </row>
    <row r="28" spans="1:12" ht="15.75" customHeight="1" x14ac:dyDescent="0.25">
      <c r="A28" s="1096" t="s">
        <v>4224</v>
      </c>
      <c r="B28" s="1096"/>
      <c r="C28" s="1096"/>
      <c r="D28" s="1096"/>
      <c r="E28" s="1096"/>
      <c r="F28" s="919">
        <f>ROUNDUP((G25-F25)/30.5/F27,2)</f>
        <v>0.15</v>
      </c>
      <c r="G28" s="865"/>
      <c r="H28" s="865"/>
      <c r="I28" s="865"/>
      <c r="J28" s="208"/>
      <c r="K28" s="208"/>
      <c r="L28" s="208"/>
    </row>
    <row r="29" spans="1:12" ht="33.75" customHeight="1" x14ac:dyDescent="0.25">
      <c r="A29" s="1096" t="s">
        <v>4253</v>
      </c>
      <c r="B29" s="1096"/>
      <c r="C29" s="1096"/>
      <c r="D29" s="1096"/>
      <c r="E29" s="1096"/>
      <c r="F29" s="919">
        <f>1-F28</f>
        <v>0.85</v>
      </c>
      <c r="G29" s="865"/>
      <c r="H29" s="865"/>
      <c r="I29" s="865"/>
      <c r="J29" s="208"/>
      <c r="K29" s="208"/>
      <c r="L29" s="208"/>
    </row>
    <row r="30" spans="1:12" ht="26.25" customHeight="1" x14ac:dyDescent="0.25">
      <c r="A30" s="1097" t="s">
        <v>4281</v>
      </c>
      <c r="B30" s="1097"/>
      <c r="C30" s="1097"/>
      <c r="D30" s="1097"/>
      <c r="E30" s="1097"/>
      <c r="F30" s="1015">
        <v>1.0840000000000001</v>
      </c>
      <c r="G30" s="865"/>
      <c r="H30" s="865"/>
      <c r="I30" s="865"/>
      <c r="J30" s="208"/>
      <c r="K30" s="208"/>
      <c r="L30" s="208"/>
    </row>
    <row r="31" spans="1:12" ht="51.75" customHeight="1" x14ac:dyDescent="0.25">
      <c r="A31" s="1016" t="s">
        <v>547</v>
      </c>
      <c r="B31" s="1016"/>
      <c r="C31" s="1084" t="str">
        <f>CONCATENATE(F30,"^(1/12)")</f>
        <v>1,084^(1/12)</v>
      </c>
      <c r="D31" s="1085"/>
      <c r="E31" s="1086"/>
      <c r="F31" s="1017">
        <f>ROUND(F30^(1/12),4)</f>
        <v>1.0066999999999999</v>
      </c>
      <c r="G31" s="865"/>
      <c r="H31" s="865"/>
      <c r="I31" s="865"/>
      <c r="J31" s="208"/>
      <c r="K31" s="208"/>
      <c r="L31" s="208"/>
    </row>
    <row r="32" spans="1:12" ht="24" customHeight="1" x14ac:dyDescent="0.25">
      <c r="A32" s="1087" t="s">
        <v>4282</v>
      </c>
      <c r="B32" s="1087"/>
      <c r="C32" s="1087"/>
      <c r="D32" s="1087"/>
      <c r="E32" s="1087"/>
      <c r="F32" s="1018">
        <v>1.073</v>
      </c>
      <c r="G32" s="865"/>
      <c r="H32" s="865"/>
      <c r="I32" s="865"/>
      <c r="J32" s="208"/>
      <c r="K32" s="208"/>
      <c r="L32" s="208"/>
    </row>
    <row r="33" spans="1:12" ht="15.75" x14ac:dyDescent="0.25">
      <c r="A33" s="1019" t="s">
        <v>4225</v>
      </c>
      <c r="B33" s="1019"/>
      <c r="C33" s="1093" t="str">
        <f>CONCATENATE(F32,"^(1/12)")</f>
        <v>1,073^(1/12)</v>
      </c>
      <c r="D33" s="1094"/>
      <c r="E33" s="1095"/>
      <c r="F33" s="1017">
        <f>ROUND(F32^(1/12),4)</f>
        <v>1.0059</v>
      </c>
      <c r="G33" s="865"/>
      <c r="H33" s="865"/>
      <c r="I33" s="865"/>
      <c r="J33" s="208"/>
      <c r="K33" s="208"/>
      <c r="L33" s="208"/>
    </row>
    <row r="34" spans="1:12" ht="15.75" x14ac:dyDescent="0.25">
      <c r="A34" s="915" t="s">
        <v>4226</v>
      </c>
      <c r="B34" s="915"/>
      <c r="C34" s="1088" t="str">
        <f>CONCATENATE("(",F31,"^",ROUNDUP((G25-F24)/30.5,1),"-1)/2+1")</f>
        <v>(1,0067^3-1)/2+1</v>
      </c>
      <c r="D34" s="1089"/>
      <c r="E34" s="1090"/>
      <c r="F34" s="920">
        <f>(F31^ROUNDUP((G25-F24)/30.5,1)-1)/2+1</f>
        <v>1.0101</v>
      </c>
      <c r="G34" s="865"/>
      <c r="H34" s="921"/>
      <c r="I34" s="865"/>
      <c r="J34" s="208"/>
      <c r="K34" s="208"/>
      <c r="L34" s="208"/>
    </row>
    <row r="35" spans="1:12" ht="15.75" x14ac:dyDescent="0.25">
      <c r="A35" s="915" t="s">
        <v>4227</v>
      </c>
      <c r="B35" s="915"/>
      <c r="C35" s="1088" t="str">
        <f>CONCATENATE(F31,"^",ROUNDUP((G25-F24)/30.5,1),"*((",F33,"^",ROUNDUP((F26-G26)/30.5,1),"-1)/2+1)")</f>
        <v>1,0067^3*((1,0059^6,9-1)/2+1)</v>
      </c>
      <c r="D35" s="1089"/>
      <c r="E35" s="1090"/>
      <c r="F35" s="920">
        <f>F31^ROUNDUP((G25-F24)/30.5,1)*((F33^ROUNDUP((F26-G26)/30.5,1)-1)/2+1)</f>
        <v>1.0414000000000001</v>
      </c>
      <c r="G35" s="865"/>
      <c r="H35" s="921"/>
      <c r="I35" s="865"/>
      <c r="J35" s="208"/>
      <c r="K35" s="208"/>
      <c r="L35" s="208"/>
    </row>
    <row r="36" spans="1:12" ht="15.75" x14ac:dyDescent="0.25">
      <c r="A36" s="1091" t="s">
        <v>546</v>
      </c>
      <c r="B36" s="1092"/>
      <c r="C36" s="1088" t="str">
        <f>CONCATENATE(F28,"*",F34,"+",F29,"*",F35)</f>
        <v>0,15*1,0101+0,85*1,0414</v>
      </c>
      <c r="D36" s="1089"/>
      <c r="E36" s="1090"/>
      <c r="F36" s="923">
        <f>F28*F34+F29*F35</f>
        <v>1.0367</v>
      </c>
      <c r="G36" s="865"/>
      <c r="H36" s="922"/>
      <c r="I36" s="865"/>
      <c r="J36" s="208"/>
      <c r="K36" s="208"/>
      <c r="L36" s="208"/>
    </row>
    <row r="37" spans="1:12" ht="15.75" customHeight="1" x14ac:dyDescent="0.25">
      <c r="A37" s="957"/>
      <c r="B37" s="957"/>
      <c r="C37" s="958"/>
      <c r="D37" s="958"/>
      <c r="E37" s="958"/>
      <c r="F37" s="959"/>
      <c r="G37" s="865"/>
      <c r="H37" s="960"/>
      <c r="I37" s="337"/>
    </row>
    <row r="38" spans="1:12" ht="15.75" customHeight="1" x14ac:dyDescent="0.25">
      <c r="A38" s="957"/>
      <c r="B38" s="957"/>
      <c r="C38" s="958"/>
      <c r="D38" s="958"/>
      <c r="E38" s="958"/>
      <c r="F38" s="959"/>
      <c r="G38" s="865"/>
      <c r="H38" s="960"/>
      <c r="I38" s="337"/>
    </row>
    <row r="39" spans="1:12" s="950" customFormat="1" ht="15.75" x14ac:dyDescent="0.25">
      <c r="A39" s="946" t="s">
        <v>4256</v>
      </c>
      <c r="B39" s="947"/>
      <c r="C39" s="948"/>
    </row>
    <row r="40" spans="1:12" ht="42" customHeight="1" x14ac:dyDescent="0.25">
      <c r="A40" s="1062" t="s">
        <v>4266</v>
      </c>
      <c r="B40" s="1062"/>
      <c r="C40" s="1062"/>
      <c r="D40" s="949"/>
      <c r="F40" s="331" t="s">
        <v>4258</v>
      </c>
      <c r="G40" s="949"/>
      <c r="H40" s="949"/>
      <c r="I40" s="330"/>
    </row>
    <row r="41" spans="1:12" ht="15.75" x14ac:dyDescent="0.25">
      <c r="A41" s="934"/>
      <c r="B41" s="934"/>
      <c r="D41" s="949"/>
      <c r="F41" s="331"/>
      <c r="G41" s="949"/>
      <c r="H41" s="949"/>
      <c r="I41" s="330"/>
    </row>
    <row r="42" spans="1:12" s="950" customFormat="1" ht="15.75" x14ac:dyDescent="0.25">
      <c r="A42" s="946" t="s">
        <v>945</v>
      </c>
      <c r="B42" s="947"/>
      <c r="F42" s="948"/>
    </row>
    <row r="43" spans="1:12" ht="58.5" customHeight="1" x14ac:dyDescent="0.25">
      <c r="A43" s="1062" t="s">
        <v>4267</v>
      </c>
      <c r="B43" s="1062"/>
      <c r="C43" s="1062"/>
      <c r="D43" s="949"/>
      <c r="F43" s="331" t="s">
        <v>640</v>
      </c>
      <c r="G43" s="949"/>
      <c r="H43" s="949"/>
      <c r="I43" s="330"/>
    </row>
    <row r="44" spans="1:12" ht="15.75" x14ac:dyDescent="0.25">
      <c r="A44" s="934"/>
      <c r="B44" s="934"/>
      <c r="D44" s="949"/>
      <c r="F44" s="331"/>
      <c r="G44" s="949"/>
      <c r="H44" s="949"/>
      <c r="I44" s="330"/>
    </row>
    <row r="45" spans="1:12" ht="14.25" customHeight="1" x14ac:dyDescent="0.25">
      <c r="A45" s="1062" t="s">
        <v>4259</v>
      </c>
      <c r="B45" s="1062"/>
      <c r="F45" s="331"/>
    </row>
    <row r="46" spans="1:12" ht="22.5" customHeight="1" x14ac:dyDescent="0.25">
      <c r="A46" s="1062" t="s">
        <v>4260</v>
      </c>
      <c r="B46" s="1062"/>
      <c r="F46" s="331" t="s">
        <v>4261</v>
      </c>
    </row>
  </sheetData>
  <mergeCells count="30">
    <mergeCell ref="A22:B22"/>
    <mergeCell ref="A1:F1"/>
    <mergeCell ref="B3:G3"/>
    <mergeCell ref="A6:G6"/>
    <mergeCell ref="A11:A12"/>
    <mergeCell ref="B11:B12"/>
    <mergeCell ref="C11:C12"/>
    <mergeCell ref="D11:D12"/>
    <mergeCell ref="E11:E12"/>
    <mergeCell ref="F11:F12"/>
    <mergeCell ref="C9:F9"/>
    <mergeCell ref="B2:F2"/>
    <mergeCell ref="A28:E28"/>
    <mergeCell ref="A29:E29"/>
    <mergeCell ref="A30:E30"/>
    <mergeCell ref="A24:E24"/>
    <mergeCell ref="A25:E25"/>
    <mergeCell ref="A26:E26"/>
    <mergeCell ref="A27:E27"/>
    <mergeCell ref="C31:E31"/>
    <mergeCell ref="A40:C40"/>
    <mergeCell ref="A43:C43"/>
    <mergeCell ref="A45:B45"/>
    <mergeCell ref="A46:B46"/>
    <mergeCell ref="A32:E32"/>
    <mergeCell ref="C34:E34"/>
    <mergeCell ref="C35:E35"/>
    <mergeCell ref="A36:B36"/>
    <mergeCell ref="C36:E36"/>
    <mergeCell ref="C33:E33"/>
  </mergeCells>
  <pageMargins left="0.25" right="0.25" top="0.75" bottom="0.75" header="0.3" footer="0.3"/>
  <pageSetup paperSize="9" scale="60" fitToHeight="0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24"/>
  <sheetViews>
    <sheetView topLeftCell="A7" zoomScale="90" zoomScaleNormal="90" zoomScaleSheetLayoutView="85" workbookViewId="0">
      <selection activeCell="F21" sqref="F21"/>
    </sheetView>
  </sheetViews>
  <sheetFormatPr defaultColWidth="8.7109375" defaultRowHeight="12.75" x14ac:dyDescent="0.2"/>
  <cols>
    <col min="1" max="1" width="6.42578125" style="139" customWidth="1"/>
    <col min="2" max="2" width="51.5703125" style="139" customWidth="1"/>
    <col min="3" max="3" width="20.42578125" style="139" customWidth="1"/>
    <col min="4" max="4" width="29.85546875" style="139" customWidth="1"/>
    <col min="5" max="5" width="22.7109375" style="139" customWidth="1"/>
    <col min="6" max="6" width="23" style="139" customWidth="1"/>
    <col min="7" max="7" width="22.28515625" style="139" customWidth="1"/>
    <col min="8" max="8" width="17.140625" style="139" customWidth="1"/>
    <col min="9" max="9" width="21.7109375" style="257" customWidth="1"/>
    <col min="10" max="10" width="11.5703125" style="139" customWidth="1"/>
    <col min="11" max="11" width="14" style="139" customWidth="1"/>
    <col min="12" max="14" width="8.7109375" style="139"/>
    <col min="15" max="15" width="40" style="139" customWidth="1"/>
    <col min="16" max="224" width="8.7109375" style="139"/>
    <col min="225" max="225" width="6.42578125" style="139" customWidth="1"/>
    <col min="226" max="226" width="22.28515625" style="139" customWidth="1"/>
    <col min="227" max="227" width="11.5703125" style="139" customWidth="1"/>
    <col min="228" max="228" width="11.85546875" style="139" customWidth="1"/>
    <col min="229" max="229" width="16.5703125" style="139" customWidth="1"/>
    <col min="230" max="230" width="15.5703125" style="139" customWidth="1"/>
    <col min="231" max="231" width="18.28515625" style="139" customWidth="1"/>
    <col min="232" max="232" width="0" style="139" hidden="1" customWidth="1"/>
    <col min="233" max="233" width="4.140625" style="139" customWidth="1"/>
    <col min="234" max="234" width="1.7109375" style="139" customWidth="1"/>
    <col min="235" max="235" width="3.42578125" style="139" customWidth="1"/>
    <col min="236" max="238" width="1.7109375" style="139" customWidth="1"/>
    <col min="239" max="239" width="3" style="139" bestFit="1" customWidth="1"/>
    <col min="240" max="480" width="8.7109375" style="139"/>
    <col min="481" max="481" width="6.42578125" style="139" customWidth="1"/>
    <col min="482" max="482" width="22.28515625" style="139" customWidth="1"/>
    <col min="483" max="483" width="11.5703125" style="139" customWidth="1"/>
    <col min="484" max="484" width="11.85546875" style="139" customWidth="1"/>
    <col min="485" max="485" width="16.5703125" style="139" customWidth="1"/>
    <col min="486" max="486" width="15.5703125" style="139" customWidth="1"/>
    <col min="487" max="487" width="18.28515625" style="139" customWidth="1"/>
    <col min="488" max="488" width="0" style="139" hidden="1" customWidth="1"/>
    <col min="489" max="489" width="4.140625" style="139" customWidth="1"/>
    <col min="490" max="490" width="1.7109375" style="139" customWidth="1"/>
    <col min="491" max="491" width="3.42578125" style="139" customWidth="1"/>
    <col min="492" max="494" width="1.7109375" style="139" customWidth="1"/>
    <col min="495" max="495" width="3" style="139" bestFit="1" customWidth="1"/>
    <col min="496" max="736" width="8.7109375" style="139"/>
    <col min="737" max="737" width="6.42578125" style="139" customWidth="1"/>
    <col min="738" max="738" width="22.28515625" style="139" customWidth="1"/>
    <col min="739" max="739" width="11.5703125" style="139" customWidth="1"/>
    <col min="740" max="740" width="11.85546875" style="139" customWidth="1"/>
    <col min="741" max="741" width="16.5703125" style="139" customWidth="1"/>
    <col min="742" max="742" width="15.5703125" style="139" customWidth="1"/>
    <col min="743" max="743" width="18.28515625" style="139" customWidth="1"/>
    <col min="744" max="744" width="0" style="139" hidden="1" customWidth="1"/>
    <col min="745" max="745" width="4.140625" style="139" customWidth="1"/>
    <col min="746" max="746" width="1.7109375" style="139" customWidth="1"/>
    <col min="747" max="747" width="3.42578125" style="139" customWidth="1"/>
    <col min="748" max="750" width="1.7109375" style="139" customWidth="1"/>
    <col min="751" max="751" width="3" style="139" bestFit="1" customWidth="1"/>
    <col min="752" max="992" width="8.7109375" style="139"/>
    <col min="993" max="993" width="6.42578125" style="139" customWidth="1"/>
    <col min="994" max="994" width="22.28515625" style="139" customWidth="1"/>
    <col min="995" max="995" width="11.5703125" style="139" customWidth="1"/>
    <col min="996" max="996" width="11.85546875" style="139" customWidth="1"/>
    <col min="997" max="997" width="16.5703125" style="139" customWidth="1"/>
    <col min="998" max="998" width="15.5703125" style="139" customWidth="1"/>
    <col min="999" max="999" width="18.28515625" style="139" customWidth="1"/>
    <col min="1000" max="1000" width="0" style="139" hidden="1" customWidth="1"/>
    <col min="1001" max="1001" width="4.140625" style="139" customWidth="1"/>
    <col min="1002" max="1002" width="1.7109375" style="139" customWidth="1"/>
    <col min="1003" max="1003" width="3.42578125" style="139" customWidth="1"/>
    <col min="1004" max="1006" width="1.7109375" style="139" customWidth="1"/>
    <col min="1007" max="1007" width="3" style="139" bestFit="1" customWidth="1"/>
    <col min="1008" max="1248" width="8.7109375" style="139"/>
    <col min="1249" max="1249" width="6.42578125" style="139" customWidth="1"/>
    <col min="1250" max="1250" width="22.28515625" style="139" customWidth="1"/>
    <col min="1251" max="1251" width="11.5703125" style="139" customWidth="1"/>
    <col min="1252" max="1252" width="11.85546875" style="139" customWidth="1"/>
    <col min="1253" max="1253" width="16.5703125" style="139" customWidth="1"/>
    <col min="1254" max="1254" width="15.5703125" style="139" customWidth="1"/>
    <col min="1255" max="1255" width="18.28515625" style="139" customWidth="1"/>
    <col min="1256" max="1256" width="0" style="139" hidden="1" customWidth="1"/>
    <col min="1257" max="1257" width="4.140625" style="139" customWidth="1"/>
    <col min="1258" max="1258" width="1.7109375" style="139" customWidth="1"/>
    <col min="1259" max="1259" width="3.42578125" style="139" customWidth="1"/>
    <col min="1260" max="1262" width="1.7109375" style="139" customWidth="1"/>
    <col min="1263" max="1263" width="3" style="139" bestFit="1" customWidth="1"/>
    <col min="1264" max="1504" width="8.7109375" style="139"/>
    <col min="1505" max="1505" width="6.42578125" style="139" customWidth="1"/>
    <col min="1506" max="1506" width="22.28515625" style="139" customWidth="1"/>
    <col min="1507" max="1507" width="11.5703125" style="139" customWidth="1"/>
    <col min="1508" max="1508" width="11.85546875" style="139" customWidth="1"/>
    <col min="1509" max="1509" width="16.5703125" style="139" customWidth="1"/>
    <col min="1510" max="1510" width="15.5703125" style="139" customWidth="1"/>
    <col min="1511" max="1511" width="18.28515625" style="139" customWidth="1"/>
    <col min="1512" max="1512" width="0" style="139" hidden="1" customWidth="1"/>
    <col min="1513" max="1513" width="4.140625" style="139" customWidth="1"/>
    <col min="1514" max="1514" width="1.7109375" style="139" customWidth="1"/>
    <col min="1515" max="1515" width="3.42578125" style="139" customWidth="1"/>
    <col min="1516" max="1518" width="1.7109375" style="139" customWidth="1"/>
    <col min="1519" max="1519" width="3" style="139" bestFit="1" customWidth="1"/>
    <col min="1520" max="1760" width="8.7109375" style="139"/>
    <col min="1761" max="1761" width="6.42578125" style="139" customWidth="1"/>
    <col min="1762" max="1762" width="22.28515625" style="139" customWidth="1"/>
    <col min="1763" max="1763" width="11.5703125" style="139" customWidth="1"/>
    <col min="1764" max="1764" width="11.85546875" style="139" customWidth="1"/>
    <col min="1765" max="1765" width="16.5703125" style="139" customWidth="1"/>
    <col min="1766" max="1766" width="15.5703125" style="139" customWidth="1"/>
    <col min="1767" max="1767" width="18.28515625" style="139" customWidth="1"/>
    <col min="1768" max="1768" width="0" style="139" hidden="1" customWidth="1"/>
    <col min="1769" max="1769" width="4.140625" style="139" customWidth="1"/>
    <col min="1770" max="1770" width="1.7109375" style="139" customWidth="1"/>
    <col min="1771" max="1771" width="3.42578125" style="139" customWidth="1"/>
    <col min="1772" max="1774" width="1.7109375" style="139" customWidth="1"/>
    <col min="1775" max="1775" width="3" style="139" bestFit="1" customWidth="1"/>
    <col min="1776" max="2016" width="8.7109375" style="139"/>
    <col min="2017" max="2017" width="6.42578125" style="139" customWidth="1"/>
    <col min="2018" max="2018" width="22.28515625" style="139" customWidth="1"/>
    <col min="2019" max="2019" width="11.5703125" style="139" customWidth="1"/>
    <col min="2020" max="2020" width="11.85546875" style="139" customWidth="1"/>
    <col min="2021" max="2021" width="16.5703125" style="139" customWidth="1"/>
    <col min="2022" max="2022" width="15.5703125" style="139" customWidth="1"/>
    <col min="2023" max="2023" width="18.28515625" style="139" customWidth="1"/>
    <col min="2024" max="2024" width="0" style="139" hidden="1" customWidth="1"/>
    <col min="2025" max="2025" width="4.140625" style="139" customWidth="1"/>
    <col min="2026" max="2026" width="1.7109375" style="139" customWidth="1"/>
    <col min="2027" max="2027" width="3.42578125" style="139" customWidth="1"/>
    <col min="2028" max="2030" width="1.7109375" style="139" customWidth="1"/>
    <col min="2031" max="2031" width="3" style="139" bestFit="1" customWidth="1"/>
    <col min="2032" max="2272" width="8.7109375" style="139"/>
    <col min="2273" max="2273" width="6.42578125" style="139" customWidth="1"/>
    <col min="2274" max="2274" width="22.28515625" style="139" customWidth="1"/>
    <col min="2275" max="2275" width="11.5703125" style="139" customWidth="1"/>
    <col min="2276" max="2276" width="11.85546875" style="139" customWidth="1"/>
    <col min="2277" max="2277" width="16.5703125" style="139" customWidth="1"/>
    <col min="2278" max="2278" width="15.5703125" style="139" customWidth="1"/>
    <col min="2279" max="2279" width="18.28515625" style="139" customWidth="1"/>
    <col min="2280" max="2280" width="0" style="139" hidden="1" customWidth="1"/>
    <col min="2281" max="2281" width="4.140625" style="139" customWidth="1"/>
    <col min="2282" max="2282" width="1.7109375" style="139" customWidth="1"/>
    <col min="2283" max="2283" width="3.42578125" style="139" customWidth="1"/>
    <col min="2284" max="2286" width="1.7109375" style="139" customWidth="1"/>
    <col min="2287" max="2287" width="3" style="139" bestFit="1" customWidth="1"/>
    <col min="2288" max="2528" width="8.7109375" style="139"/>
    <col min="2529" max="2529" width="6.42578125" style="139" customWidth="1"/>
    <col min="2530" max="2530" width="22.28515625" style="139" customWidth="1"/>
    <col min="2531" max="2531" width="11.5703125" style="139" customWidth="1"/>
    <col min="2532" max="2532" width="11.85546875" style="139" customWidth="1"/>
    <col min="2533" max="2533" width="16.5703125" style="139" customWidth="1"/>
    <col min="2534" max="2534" width="15.5703125" style="139" customWidth="1"/>
    <col min="2535" max="2535" width="18.28515625" style="139" customWidth="1"/>
    <col min="2536" max="2536" width="0" style="139" hidden="1" customWidth="1"/>
    <col min="2537" max="2537" width="4.140625" style="139" customWidth="1"/>
    <col min="2538" max="2538" width="1.7109375" style="139" customWidth="1"/>
    <col min="2539" max="2539" width="3.42578125" style="139" customWidth="1"/>
    <col min="2540" max="2542" width="1.7109375" style="139" customWidth="1"/>
    <col min="2543" max="2543" width="3" style="139" bestFit="1" customWidth="1"/>
    <col min="2544" max="2784" width="8.7109375" style="139"/>
    <col min="2785" max="2785" width="6.42578125" style="139" customWidth="1"/>
    <col min="2786" max="2786" width="22.28515625" style="139" customWidth="1"/>
    <col min="2787" max="2787" width="11.5703125" style="139" customWidth="1"/>
    <col min="2788" max="2788" width="11.85546875" style="139" customWidth="1"/>
    <col min="2789" max="2789" width="16.5703125" style="139" customWidth="1"/>
    <col min="2790" max="2790" width="15.5703125" style="139" customWidth="1"/>
    <col min="2791" max="2791" width="18.28515625" style="139" customWidth="1"/>
    <col min="2792" max="2792" width="0" style="139" hidden="1" customWidth="1"/>
    <col min="2793" max="2793" width="4.140625" style="139" customWidth="1"/>
    <col min="2794" max="2794" width="1.7109375" style="139" customWidth="1"/>
    <col min="2795" max="2795" width="3.42578125" style="139" customWidth="1"/>
    <col min="2796" max="2798" width="1.7109375" style="139" customWidth="1"/>
    <col min="2799" max="2799" width="3" style="139" bestFit="1" customWidth="1"/>
    <col min="2800" max="3040" width="8.7109375" style="139"/>
    <col min="3041" max="3041" width="6.42578125" style="139" customWidth="1"/>
    <col min="3042" max="3042" width="22.28515625" style="139" customWidth="1"/>
    <col min="3043" max="3043" width="11.5703125" style="139" customWidth="1"/>
    <col min="3044" max="3044" width="11.85546875" style="139" customWidth="1"/>
    <col min="3045" max="3045" width="16.5703125" style="139" customWidth="1"/>
    <col min="3046" max="3046" width="15.5703125" style="139" customWidth="1"/>
    <col min="3047" max="3047" width="18.28515625" style="139" customWidth="1"/>
    <col min="3048" max="3048" width="0" style="139" hidden="1" customWidth="1"/>
    <col min="3049" max="3049" width="4.140625" style="139" customWidth="1"/>
    <col min="3050" max="3050" width="1.7109375" style="139" customWidth="1"/>
    <col min="3051" max="3051" width="3.42578125" style="139" customWidth="1"/>
    <col min="3052" max="3054" width="1.7109375" style="139" customWidth="1"/>
    <col min="3055" max="3055" width="3" style="139" bestFit="1" customWidth="1"/>
    <col min="3056" max="3296" width="8.7109375" style="139"/>
    <col min="3297" max="3297" width="6.42578125" style="139" customWidth="1"/>
    <col min="3298" max="3298" width="22.28515625" style="139" customWidth="1"/>
    <col min="3299" max="3299" width="11.5703125" style="139" customWidth="1"/>
    <col min="3300" max="3300" width="11.85546875" style="139" customWidth="1"/>
    <col min="3301" max="3301" width="16.5703125" style="139" customWidth="1"/>
    <col min="3302" max="3302" width="15.5703125" style="139" customWidth="1"/>
    <col min="3303" max="3303" width="18.28515625" style="139" customWidth="1"/>
    <col min="3304" max="3304" width="0" style="139" hidden="1" customWidth="1"/>
    <col min="3305" max="3305" width="4.140625" style="139" customWidth="1"/>
    <col min="3306" max="3306" width="1.7109375" style="139" customWidth="1"/>
    <col min="3307" max="3307" width="3.42578125" style="139" customWidth="1"/>
    <col min="3308" max="3310" width="1.7109375" style="139" customWidth="1"/>
    <col min="3311" max="3311" width="3" style="139" bestFit="1" customWidth="1"/>
    <col min="3312" max="3552" width="8.7109375" style="139"/>
    <col min="3553" max="3553" width="6.42578125" style="139" customWidth="1"/>
    <col min="3554" max="3554" width="22.28515625" style="139" customWidth="1"/>
    <col min="3555" max="3555" width="11.5703125" style="139" customWidth="1"/>
    <col min="3556" max="3556" width="11.85546875" style="139" customWidth="1"/>
    <col min="3557" max="3557" width="16.5703125" style="139" customWidth="1"/>
    <col min="3558" max="3558" width="15.5703125" style="139" customWidth="1"/>
    <col min="3559" max="3559" width="18.28515625" style="139" customWidth="1"/>
    <col min="3560" max="3560" width="0" style="139" hidden="1" customWidth="1"/>
    <col min="3561" max="3561" width="4.140625" style="139" customWidth="1"/>
    <col min="3562" max="3562" width="1.7109375" style="139" customWidth="1"/>
    <col min="3563" max="3563" width="3.42578125" style="139" customWidth="1"/>
    <col min="3564" max="3566" width="1.7109375" style="139" customWidth="1"/>
    <col min="3567" max="3567" width="3" style="139" bestFit="1" customWidth="1"/>
    <col min="3568" max="3808" width="8.7109375" style="139"/>
    <col min="3809" max="3809" width="6.42578125" style="139" customWidth="1"/>
    <col min="3810" max="3810" width="22.28515625" style="139" customWidth="1"/>
    <col min="3811" max="3811" width="11.5703125" style="139" customWidth="1"/>
    <col min="3812" max="3812" width="11.85546875" style="139" customWidth="1"/>
    <col min="3813" max="3813" width="16.5703125" style="139" customWidth="1"/>
    <col min="3814" max="3814" width="15.5703125" style="139" customWidth="1"/>
    <col min="3815" max="3815" width="18.28515625" style="139" customWidth="1"/>
    <col min="3816" max="3816" width="0" style="139" hidden="1" customWidth="1"/>
    <col min="3817" max="3817" width="4.140625" style="139" customWidth="1"/>
    <col min="3818" max="3818" width="1.7109375" style="139" customWidth="1"/>
    <col min="3819" max="3819" width="3.42578125" style="139" customWidth="1"/>
    <col min="3820" max="3822" width="1.7109375" style="139" customWidth="1"/>
    <col min="3823" max="3823" width="3" style="139" bestFit="1" customWidth="1"/>
    <col min="3824" max="4064" width="8.7109375" style="139"/>
    <col min="4065" max="4065" width="6.42578125" style="139" customWidth="1"/>
    <col min="4066" max="4066" width="22.28515625" style="139" customWidth="1"/>
    <col min="4067" max="4067" width="11.5703125" style="139" customWidth="1"/>
    <col min="4068" max="4068" width="11.85546875" style="139" customWidth="1"/>
    <col min="4069" max="4069" width="16.5703125" style="139" customWidth="1"/>
    <col min="4070" max="4070" width="15.5703125" style="139" customWidth="1"/>
    <col min="4071" max="4071" width="18.28515625" style="139" customWidth="1"/>
    <col min="4072" max="4072" width="0" style="139" hidden="1" customWidth="1"/>
    <col min="4073" max="4073" width="4.140625" style="139" customWidth="1"/>
    <col min="4074" max="4074" width="1.7109375" style="139" customWidth="1"/>
    <col min="4075" max="4075" width="3.42578125" style="139" customWidth="1"/>
    <col min="4076" max="4078" width="1.7109375" style="139" customWidth="1"/>
    <col min="4079" max="4079" width="3" style="139" bestFit="1" customWidth="1"/>
    <col min="4080" max="4320" width="8.7109375" style="139"/>
    <col min="4321" max="4321" width="6.42578125" style="139" customWidth="1"/>
    <col min="4322" max="4322" width="22.28515625" style="139" customWidth="1"/>
    <col min="4323" max="4323" width="11.5703125" style="139" customWidth="1"/>
    <col min="4324" max="4324" width="11.85546875" style="139" customWidth="1"/>
    <col min="4325" max="4325" width="16.5703125" style="139" customWidth="1"/>
    <col min="4326" max="4326" width="15.5703125" style="139" customWidth="1"/>
    <col min="4327" max="4327" width="18.28515625" style="139" customWidth="1"/>
    <col min="4328" max="4328" width="0" style="139" hidden="1" customWidth="1"/>
    <col min="4329" max="4329" width="4.140625" style="139" customWidth="1"/>
    <col min="4330" max="4330" width="1.7109375" style="139" customWidth="1"/>
    <col min="4331" max="4331" width="3.42578125" style="139" customWidth="1"/>
    <col min="4332" max="4334" width="1.7109375" style="139" customWidth="1"/>
    <col min="4335" max="4335" width="3" style="139" bestFit="1" customWidth="1"/>
    <col min="4336" max="4576" width="8.7109375" style="139"/>
    <col min="4577" max="4577" width="6.42578125" style="139" customWidth="1"/>
    <col min="4578" max="4578" width="22.28515625" style="139" customWidth="1"/>
    <col min="4579" max="4579" width="11.5703125" style="139" customWidth="1"/>
    <col min="4580" max="4580" width="11.85546875" style="139" customWidth="1"/>
    <col min="4581" max="4581" width="16.5703125" style="139" customWidth="1"/>
    <col min="4582" max="4582" width="15.5703125" style="139" customWidth="1"/>
    <col min="4583" max="4583" width="18.28515625" style="139" customWidth="1"/>
    <col min="4584" max="4584" width="0" style="139" hidden="1" customWidth="1"/>
    <col min="4585" max="4585" width="4.140625" style="139" customWidth="1"/>
    <col min="4586" max="4586" width="1.7109375" style="139" customWidth="1"/>
    <col min="4587" max="4587" width="3.42578125" style="139" customWidth="1"/>
    <col min="4588" max="4590" width="1.7109375" style="139" customWidth="1"/>
    <col min="4591" max="4591" width="3" style="139" bestFit="1" customWidth="1"/>
    <col min="4592" max="4832" width="8.7109375" style="139"/>
    <col min="4833" max="4833" width="6.42578125" style="139" customWidth="1"/>
    <col min="4834" max="4834" width="22.28515625" style="139" customWidth="1"/>
    <col min="4835" max="4835" width="11.5703125" style="139" customWidth="1"/>
    <col min="4836" max="4836" width="11.85546875" style="139" customWidth="1"/>
    <col min="4837" max="4837" width="16.5703125" style="139" customWidth="1"/>
    <col min="4838" max="4838" width="15.5703125" style="139" customWidth="1"/>
    <col min="4839" max="4839" width="18.28515625" style="139" customWidth="1"/>
    <col min="4840" max="4840" width="0" style="139" hidden="1" customWidth="1"/>
    <col min="4841" max="4841" width="4.140625" style="139" customWidth="1"/>
    <col min="4842" max="4842" width="1.7109375" style="139" customWidth="1"/>
    <col min="4843" max="4843" width="3.42578125" style="139" customWidth="1"/>
    <col min="4844" max="4846" width="1.7109375" style="139" customWidth="1"/>
    <col min="4847" max="4847" width="3" style="139" bestFit="1" customWidth="1"/>
    <col min="4848" max="5088" width="8.7109375" style="139"/>
    <col min="5089" max="5089" width="6.42578125" style="139" customWidth="1"/>
    <col min="5090" max="5090" width="22.28515625" style="139" customWidth="1"/>
    <col min="5091" max="5091" width="11.5703125" style="139" customWidth="1"/>
    <col min="5092" max="5092" width="11.85546875" style="139" customWidth="1"/>
    <col min="5093" max="5093" width="16.5703125" style="139" customWidth="1"/>
    <col min="5094" max="5094" width="15.5703125" style="139" customWidth="1"/>
    <col min="5095" max="5095" width="18.28515625" style="139" customWidth="1"/>
    <col min="5096" max="5096" width="0" style="139" hidden="1" customWidth="1"/>
    <col min="5097" max="5097" width="4.140625" style="139" customWidth="1"/>
    <col min="5098" max="5098" width="1.7109375" style="139" customWidth="1"/>
    <col min="5099" max="5099" width="3.42578125" style="139" customWidth="1"/>
    <col min="5100" max="5102" width="1.7109375" style="139" customWidth="1"/>
    <col min="5103" max="5103" width="3" style="139" bestFit="1" customWidth="1"/>
    <col min="5104" max="5344" width="8.7109375" style="139"/>
    <col min="5345" max="5345" width="6.42578125" style="139" customWidth="1"/>
    <col min="5346" max="5346" width="22.28515625" style="139" customWidth="1"/>
    <col min="5347" max="5347" width="11.5703125" style="139" customWidth="1"/>
    <col min="5348" max="5348" width="11.85546875" style="139" customWidth="1"/>
    <col min="5349" max="5349" width="16.5703125" style="139" customWidth="1"/>
    <col min="5350" max="5350" width="15.5703125" style="139" customWidth="1"/>
    <col min="5351" max="5351" width="18.28515625" style="139" customWidth="1"/>
    <col min="5352" max="5352" width="0" style="139" hidden="1" customWidth="1"/>
    <col min="5353" max="5353" width="4.140625" style="139" customWidth="1"/>
    <col min="5354" max="5354" width="1.7109375" style="139" customWidth="1"/>
    <col min="5355" max="5355" width="3.42578125" style="139" customWidth="1"/>
    <col min="5356" max="5358" width="1.7109375" style="139" customWidth="1"/>
    <col min="5359" max="5359" width="3" style="139" bestFit="1" customWidth="1"/>
    <col min="5360" max="5600" width="8.7109375" style="139"/>
    <col min="5601" max="5601" width="6.42578125" style="139" customWidth="1"/>
    <col min="5602" max="5602" width="22.28515625" style="139" customWidth="1"/>
    <col min="5603" max="5603" width="11.5703125" style="139" customWidth="1"/>
    <col min="5604" max="5604" width="11.85546875" style="139" customWidth="1"/>
    <col min="5605" max="5605" width="16.5703125" style="139" customWidth="1"/>
    <col min="5606" max="5606" width="15.5703125" style="139" customWidth="1"/>
    <col min="5607" max="5607" width="18.28515625" style="139" customWidth="1"/>
    <col min="5608" max="5608" width="0" style="139" hidden="1" customWidth="1"/>
    <col min="5609" max="5609" width="4.140625" style="139" customWidth="1"/>
    <col min="5610" max="5610" width="1.7109375" style="139" customWidth="1"/>
    <col min="5611" max="5611" width="3.42578125" style="139" customWidth="1"/>
    <col min="5612" max="5614" width="1.7109375" style="139" customWidth="1"/>
    <col min="5615" max="5615" width="3" style="139" bestFit="1" customWidth="1"/>
    <col min="5616" max="5856" width="8.7109375" style="139"/>
    <col min="5857" max="5857" width="6.42578125" style="139" customWidth="1"/>
    <col min="5858" max="5858" width="22.28515625" style="139" customWidth="1"/>
    <col min="5859" max="5859" width="11.5703125" style="139" customWidth="1"/>
    <col min="5860" max="5860" width="11.85546875" style="139" customWidth="1"/>
    <col min="5861" max="5861" width="16.5703125" style="139" customWidth="1"/>
    <col min="5862" max="5862" width="15.5703125" style="139" customWidth="1"/>
    <col min="5863" max="5863" width="18.28515625" style="139" customWidth="1"/>
    <col min="5864" max="5864" width="0" style="139" hidden="1" customWidth="1"/>
    <col min="5865" max="5865" width="4.140625" style="139" customWidth="1"/>
    <col min="5866" max="5866" width="1.7109375" style="139" customWidth="1"/>
    <col min="5867" max="5867" width="3.42578125" style="139" customWidth="1"/>
    <col min="5868" max="5870" width="1.7109375" style="139" customWidth="1"/>
    <col min="5871" max="5871" width="3" style="139" bestFit="1" customWidth="1"/>
    <col min="5872" max="6112" width="8.7109375" style="139"/>
    <col min="6113" max="6113" width="6.42578125" style="139" customWidth="1"/>
    <col min="6114" max="6114" width="22.28515625" style="139" customWidth="1"/>
    <col min="6115" max="6115" width="11.5703125" style="139" customWidth="1"/>
    <col min="6116" max="6116" width="11.85546875" style="139" customWidth="1"/>
    <col min="6117" max="6117" width="16.5703125" style="139" customWidth="1"/>
    <col min="6118" max="6118" width="15.5703125" style="139" customWidth="1"/>
    <col min="6119" max="6119" width="18.28515625" style="139" customWidth="1"/>
    <col min="6120" max="6120" width="0" style="139" hidden="1" customWidth="1"/>
    <col min="6121" max="6121" width="4.140625" style="139" customWidth="1"/>
    <col min="6122" max="6122" width="1.7109375" style="139" customWidth="1"/>
    <col min="6123" max="6123" width="3.42578125" style="139" customWidth="1"/>
    <col min="6124" max="6126" width="1.7109375" style="139" customWidth="1"/>
    <col min="6127" max="6127" width="3" style="139" bestFit="1" customWidth="1"/>
    <col min="6128" max="6368" width="8.7109375" style="139"/>
    <col min="6369" max="6369" width="6.42578125" style="139" customWidth="1"/>
    <col min="6370" max="6370" width="22.28515625" style="139" customWidth="1"/>
    <col min="6371" max="6371" width="11.5703125" style="139" customWidth="1"/>
    <col min="6372" max="6372" width="11.85546875" style="139" customWidth="1"/>
    <col min="6373" max="6373" width="16.5703125" style="139" customWidth="1"/>
    <col min="6374" max="6374" width="15.5703125" style="139" customWidth="1"/>
    <col min="6375" max="6375" width="18.28515625" style="139" customWidth="1"/>
    <col min="6376" max="6376" width="0" style="139" hidden="1" customWidth="1"/>
    <col min="6377" max="6377" width="4.140625" style="139" customWidth="1"/>
    <col min="6378" max="6378" width="1.7109375" style="139" customWidth="1"/>
    <col min="6379" max="6379" width="3.42578125" style="139" customWidth="1"/>
    <col min="6380" max="6382" width="1.7109375" style="139" customWidth="1"/>
    <col min="6383" max="6383" width="3" style="139" bestFit="1" customWidth="1"/>
    <col min="6384" max="6624" width="8.7109375" style="139"/>
    <col min="6625" max="6625" width="6.42578125" style="139" customWidth="1"/>
    <col min="6626" max="6626" width="22.28515625" style="139" customWidth="1"/>
    <col min="6627" max="6627" width="11.5703125" style="139" customWidth="1"/>
    <col min="6628" max="6628" width="11.85546875" style="139" customWidth="1"/>
    <col min="6629" max="6629" width="16.5703125" style="139" customWidth="1"/>
    <col min="6630" max="6630" width="15.5703125" style="139" customWidth="1"/>
    <col min="6631" max="6631" width="18.28515625" style="139" customWidth="1"/>
    <col min="6632" max="6632" width="0" style="139" hidden="1" customWidth="1"/>
    <col min="6633" max="6633" width="4.140625" style="139" customWidth="1"/>
    <col min="6634" max="6634" width="1.7109375" style="139" customWidth="1"/>
    <col min="6635" max="6635" width="3.42578125" style="139" customWidth="1"/>
    <col min="6636" max="6638" width="1.7109375" style="139" customWidth="1"/>
    <col min="6639" max="6639" width="3" style="139" bestFit="1" customWidth="1"/>
    <col min="6640" max="6880" width="8.7109375" style="139"/>
    <col min="6881" max="6881" width="6.42578125" style="139" customWidth="1"/>
    <col min="6882" max="6882" width="22.28515625" style="139" customWidth="1"/>
    <col min="6883" max="6883" width="11.5703125" style="139" customWidth="1"/>
    <col min="6884" max="6884" width="11.85546875" style="139" customWidth="1"/>
    <col min="6885" max="6885" width="16.5703125" style="139" customWidth="1"/>
    <col min="6886" max="6886" width="15.5703125" style="139" customWidth="1"/>
    <col min="6887" max="6887" width="18.28515625" style="139" customWidth="1"/>
    <col min="6888" max="6888" width="0" style="139" hidden="1" customWidth="1"/>
    <col min="6889" max="6889" width="4.140625" style="139" customWidth="1"/>
    <col min="6890" max="6890" width="1.7109375" style="139" customWidth="1"/>
    <col min="6891" max="6891" width="3.42578125" style="139" customWidth="1"/>
    <col min="6892" max="6894" width="1.7109375" style="139" customWidth="1"/>
    <col min="6895" max="6895" width="3" style="139" bestFit="1" customWidth="1"/>
    <col min="6896" max="7136" width="8.7109375" style="139"/>
    <col min="7137" max="7137" width="6.42578125" style="139" customWidth="1"/>
    <col min="7138" max="7138" width="22.28515625" style="139" customWidth="1"/>
    <col min="7139" max="7139" width="11.5703125" style="139" customWidth="1"/>
    <col min="7140" max="7140" width="11.85546875" style="139" customWidth="1"/>
    <col min="7141" max="7141" width="16.5703125" style="139" customWidth="1"/>
    <col min="7142" max="7142" width="15.5703125" style="139" customWidth="1"/>
    <col min="7143" max="7143" width="18.28515625" style="139" customWidth="1"/>
    <col min="7144" max="7144" width="0" style="139" hidden="1" customWidth="1"/>
    <col min="7145" max="7145" width="4.140625" style="139" customWidth="1"/>
    <col min="7146" max="7146" width="1.7109375" style="139" customWidth="1"/>
    <col min="7147" max="7147" width="3.42578125" style="139" customWidth="1"/>
    <col min="7148" max="7150" width="1.7109375" style="139" customWidth="1"/>
    <col min="7151" max="7151" width="3" style="139" bestFit="1" customWidth="1"/>
    <col min="7152" max="7392" width="8.7109375" style="139"/>
    <col min="7393" max="7393" width="6.42578125" style="139" customWidth="1"/>
    <col min="7394" max="7394" width="22.28515625" style="139" customWidth="1"/>
    <col min="7395" max="7395" width="11.5703125" style="139" customWidth="1"/>
    <col min="7396" max="7396" width="11.85546875" style="139" customWidth="1"/>
    <col min="7397" max="7397" width="16.5703125" style="139" customWidth="1"/>
    <col min="7398" max="7398" width="15.5703125" style="139" customWidth="1"/>
    <col min="7399" max="7399" width="18.28515625" style="139" customWidth="1"/>
    <col min="7400" max="7400" width="0" style="139" hidden="1" customWidth="1"/>
    <col min="7401" max="7401" width="4.140625" style="139" customWidth="1"/>
    <col min="7402" max="7402" width="1.7109375" style="139" customWidth="1"/>
    <col min="7403" max="7403" width="3.42578125" style="139" customWidth="1"/>
    <col min="7404" max="7406" width="1.7109375" style="139" customWidth="1"/>
    <col min="7407" max="7407" width="3" style="139" bestFit="1" customWidth="1"/>
    <col min="7408" max="7648" width="8.7109375" style="139"/>
    <col min="7649" max="7649" width="6.42578125" style="139" customWidth="1"/>
    <col min="7650" max="7650" width="22.28515625" style="139" customWidth="1"/>
    <col min="7651" max="7651" width="11.5703125" style="139" customWidth="1"/>
    <col min="7652" max="7652" width="11.85546875" style="139" customWidth="1"/>
    <col min="7653" max="7653" width="16.5703125" style="139" customWidth="1"/>
    <col min="7654" max="7654" width="15.5703125" style="139" customWidth="1"/>
    <col min="7655" max="7655" width="18.28515625" style="139" customWidth="1"/>
    <col min="7656" max="7656" width="0" style="139" hidden="1" customWidth="1"/>
    <col min="7657" max="7657" width="4.140625" style="139" customWidth="1"/>
    <col min="7658" max="7658" width="1.7109375" style="139" customWidth="1"/>
    <col min="7659" max="7659" width="3.42578125" style="139" customWidth="1"/>
    <col min="7660" max="7662" width="1.7109375" style="139" customWidth="1"/>
    <col min="7663" max="7663" width="3" style="139" bestFit="1" customWidth="1"/>
    <col min="7664" max="7904" width="8.7109375" style="139"/>
    <col min="7905" max="7905" width="6.42578125" style="139" customWidth="1"/>
    <col min="7906" max="7906" width="22.28515625" style="139" customWidth="1"/>
    <col min="7907" max="7907" width="11.5703125" style="139" customWidth="1"/>
    <col min="7908" max="7908" width="11.85546875" style="139" customWidth="1"/>
    <col min="7909" max="7909" width="16.5703125" style="139" customWidth="1"/>
    <col min="7910" max="7910" width="15.5703125" style="139" customWidth="1"/>
    <col min="7911" max="7911" width="18.28515625" style="139" customWidth="1"/>
    <col min="7912" max="7912" width="0" style="139" hidden="1" customWidth="1"/>
    <col min="7913" max="7913" width="4.140625" style="139" customWidth="1"/>
    <col min="7914" max="7914" width="1.7109375" style="139" customWidth="1"/>
    <col min="7915" max="7915" width="3.42578125" style="139" customWidth="1"/>
    <col min="7916" max="7918" width="1.7109375" style="139" customWidth="1"/>
    <col min="7919" max="7919" width="3" style="139" bestFit="1" customWidth="1"/>
    <col min="7920" max="8160" width="8.7109375" style="139"/>
    <col min="8161" max="8161" width="6.42578125" style="139" customWidth="1"/>
    <col min="8162" max="8162" width="22.28515625" style="139" customWidth="1"/>
    <col min="8163" max="8163" width="11.5703125" style="139" customWidth="1"/>
    <col min="8164" max="8164" width="11.85546875" style="139" customWidth="1"/>
    <col min="8165" max="8165" width="16.5703125" style="139" customWidth="1"/>
    <col min="8166" max="8166" width="15.5703125" style="139" customWidth="1"/>
    <col min="8167" max="8167" width="18.28515625" style="139" customWidth="1"/>
    <col min="8168" max="8168" width="0" style="139" hidden="1" customWidth="1"/>
    <col min="8169" max="8169" width="4.140625" style="139" customWidth="1"/>
    <col min="8170" max="8170" width="1.7109375" style="139" customWidth="1"/>
    <col min="8171" max="8171" width="3.42578125" style="139" customWidth="1"/>
    <col min="8172" max="8174" width="1.7109375" style="139" customWidth="1"/>
    <col min="8175" max="8175" width="3" style="139" bestFit="1" customWidth="1"/>
    <col min="8176" max="8416" width="8.7109375" style="139"/>
    <col min="8417" max="8417" width="6.42578125" style="139" customWidth="1"/>
    <col min="8418" max="8418" width="22.28515625" style="139" customWidth="1"/>
    <col min="8419" max="8419" width="11.5703125" style="139" customWidth="1"/>
    <col min="8420" max="8420" width="11.85546875" style="139" customWidth="1"/>
    <col min="8421" max="8421" width="16.5703125" style="139" customWidth="1"/>
    <col min="8422" max="8422" width="15.5703125" style="139" customWidth="1"/>
    <col min="8423" max="8423" width="18.28515625" style="139" customWidth="1"/>
    <col min="8424" max="8424" width="0" style="139" hidden="1" customWidth="1"/>
    <col min="8425" max="8425" width="4.140625" style="139" customWidth="1"/>
    <col min="8426" max="8426" width="1.7109375" style="139" customWidth="1"/>
    <col min="8427" max="8427" width="3.42578125" style="139" customWidth="1"/>
    <col min="8428" max="8430" width="1.7109375" style="139" customWidth="1"/>
    <col min="8431" max="8431" width="3" style="139" bestFit="1" customWidth="1"/>
    <col min="8432" max="8672" width="8.7109375" style="139"/>
    <col min="8673" max="8673" width="6.42578125" style="139" customWidth="1"/>
    <col min="8674" max="8674" width="22.28515625" style="139" customWidth="1"/>
    <col min="8675" max="8675" width="11.5703125" style="139" customWidth="1"/>
    <col min="8676" max="8676" width="11.85546875" style="139" customWidth="1"/>
    <col min="8677" max="8677" width="16.5703125" style="139" customWidth="1"/>
    <col min="8678" max="8678" width="15.5703125" style="139" customWidth="1"/>
    <col min="8679" max="8679" width="18.28515625" style="139" customWidth="1"/>
    <col min="8680" max="8680" width="0" style="139" hidden="1" customWidth="1"/>
    <col min="8681" max="8681" width="4.140625" style="139" customWidth="1"/>
    <col min="8682" max="8682" width="1.7109375" style="139" customWidth="1"/>
    <col min="8683" max="8683" width="3.42578125" style="139" customWidth="1"/>
    <col min="8684" max="8686" width="1.7109375" style="139" customWidth="1"/>
    <col min="8687" max="8687" width="3" style="139" bestFit="1" customWidth="1"/>
    <col min="8688" max="8928" width="8.7109375" style="139"/>
    <col min="8929" max="8929" width="6.42578125" style="139" customWidth="1"/>
    <col min="8930" max="8930" width="22.28515625" style="139" customWidth="1"/>
    <col min="8931" max="8931" width="11.5703125" style="139" customWidth="1"/>
    <col min="8932" max="8932" width="11.85546875" style="139" customWidth="1"/>
    <col min="8933" max="8933" width="16.5703125" style="139" customWidth="1"/>
    <col min="8934" max="8934" width="15.5703125" style="139" customWidth="1"/>
    <col min="8935" max="8935" width="18.28515625" style="139" customWidth="1"/>
    <col min="8936" max="8936" width="0" style="139" hidden="1" customWidth="1"/>
    <col min="8937" max="8937" width="4.140625" style="139" customWidth="1"/>
    <col min="8938" max="8938" width="1.7109375" style="139" customWidth="1"/>
    <col min="8939" max="8939" width="3.42578125" style="139" customWidth="1"/>
    <col min="8940" max="8942" width="1.7109375" style="139" customWidth="1"/>
    <col min="8943" max="8943" width="3" style="139" bestFit="1" customWidth="1"/>
    <col min="8944" max="9184" width="8.7109375" style="139"/>
    <col min="9185" max="9185" width="6.42578125" style="139" customWidth="1"/>
    <col min="9186" max="9186" width="22.28515625" style="139" customWidth="1"/>
    <col min="9187" max="9187" width="11.5703125" style="139" customWidth="1"/>
    <col min="9188" max="9188" width="11.85546875" style="139" customWidth="1"/>
    <col min="9189" max="9189" width="16.5703125" style="139" customWidth="1"/>
    <col min="9190" max="9190" width="15.5703125" style="139" customWidth="1"/>
    <col min="9191" max="9191" width="18.28515625" style="139" customWidth="1"/>
    <col min="9192" max="9192" width="0" style="139" hidden="1" customWidth="1"/>
    <col min="9193" max="9193" width="4.140625" style="139" customWidth="1"/>
    <col min="9194" max="9194" width="1.7109375" style="139" customWidth="1"/>
    <col min="9195" max="9195" width="3.42578125" style="139" customWidth="1"/>
    <col min="9196" max="9198" width="1.7109375" style="139" customWidth="1"/>
    <col min="9199" max="9199" width="3" style="139" bestFit="1" customWidth="1"/>
    <col min="9200" max="9440" width="8.7109375" style="139"/>
    <col min="9441" max="9441" width="6.42578125" style="139" customWidth="1"/>
    <col min="9442" max="9442" width="22.28515625" style="139" customWidth="1"/>
    <col min="9443" max="9443" width="11.5703125" style="139" customWidth="1"/>
    <col min="9444" max="9444" width="11.85546875" style="139" customWidth="1"/>
    <col min="9445" max="9445" width="16.5703125" style="139" customWidth="1"/>
    <col min="9446" max="9446" width="15.5703125" style="139" customWidth="1"/>
    <col min="9447" max="9447" width="18.28515625" style="139" customWidth="1"/>
    <col min="9448" max="9448" width="0" style="139" hidden="1" customWidth="1"/>
    <col min="9449" max="9449" width="4.140625" style="139" customWidth="1"/>
    <col min="9450" max="9450" width="1.7109375" style="139" customWidth="1"/>
    <col min="9451" max="9451" width="3.42578125" style="139" customWidth="1"/>
    <col min="9452" max="9454" width="1.7109375" style="139" customWidth="1"/>
    <col min="9455" max="9455" width="3" style="139" bestFit="1" customWidth="1"/>
    <col min="9456" max="9696" width="8.7109375" style="139"/>
    <col min="9697" max="9697" width="6.42578125" style="139" customWidth="1"/>
    <col min="9698" max="9698" width="22.28515625" style="139" customWidth="1"/>
    <col min="9699" max="9699" width="11.5703125" style="139" customWidth="1"/>
    <col min="9700" max="9700" width="11.85546875" style="139" customWidth="1"/>
    <col min="9701" max="9701" width="16.5703125" style="139" customWidth="1"/>
    <col min="9702" max="9702" width="15.5703125" style="139" customWidth="1"/>
    <col min="9703" max="9703" width="18.28515625" style="139" customWidth="1"/>
    <col min="9704" max="9704" width="0" style="139" hidden="1" customWidth="1"/>
    <col min="9705" max="9705" width="4.140625" style="139" customWidth="1"/>
    <col min="9706" max="9706" width="1.7109375" style="139" customWidth="1"/>
    <col min="9707" max="9707" width="3.42578125" style="139" customWidth="1"/>
    <col min="9708" max="9710" width="1.7109375" style="139" customWidth="1"/>
    <col min="9711" max="9711" width="3" style="139" bestFit="1" customWidth="1"/>
    <col min="9712" max="9952" width="8.7109375" style="139"/>
    <col min="9953" max="9953" width="6.42578125" style="139" customWidth="1"/>
    <col min="9954" max="9954" width="22.28515625" style="139" customWidth="1"/>
    <col min="9955" max="9955" width="11.5703125" style="139" customWidth="1"/>
    <col min="9956" max="9956" width="11.85546875" style="139" customWidth="1"/>
    <col min="9957" max="9957" width="16.5703125" style="139" customWidth="1"/>
    <col min="9958" max="9958" width="15.5703125" style="139" customWidth="1"/>
    <col min="9959" max="9959" width="18.28515625" style="139" customWidth="1"/>
    <col min="9960" max="9960" width="0" style="139" hidden="1" customWidth="1"/>
    <col min="9961" max="9961" width="4.140625" style="139" customWidth="1"/>
    <col min="9962" max="9962" width="1.7109375" style="139" customWidth="1"/>
    <col min="9963" max="9963" width="3.42578125" style="139" customWidth="1"/>
    <col min="9964" max="9966" width="1.7109375" style="139" customWidth="1"/>
    <col min="9967" max="9967" width="3" style="139" bestFit="1" customWidth="1"/>
    <col min="9968" max="10208" width="8.7109375" style="139"/>
    <col min="10209" max="10209" width="6.42578125" style="139" customWidth="1"/>
    <col min="10210" max="10210" width="22.28515625" style="139" customWidth="1"/>
    <col min="10211" max="10211" width="11.5703125" style="139" customWidth="1"/>
    <col min="10212" max="10212" width="11.85546875" style="139" customWidth="1"/>
    <col min="10213" max="10213" width="16.5703125" style="139" customWidth="1"/>
    <col min="10214" max="10214" width="15.5703125" style="139" customWidth="1"/>
    <col min="10215" max="10215" width="18.28515625" style="139" customWidth="1"/>
    <col min="10216" max="10216" width="0" style="139" hidden="1" customWidth="1"/>
    <col min="10217" max="10217" width="4.140625" style="139" customWidth="1"/>
    <col min="10218" max="10218" width="1.7109375" style="139" customWidth="1"/>
    <col min="10219" max="10219" width="3.42578125" style="139" customWidth="1"/>
    <col min="10220" max="10222" width="1.7109375" style="139" customWidth="1"/>
    <col min="10223" max="10223" width="3" style="139" bestFit="1" customWidth="1"/>
    <col min="10224" max="10464" width="8.7109375" style="139"/>
    <col min="10465" max="10465" width="6.42578125" style="139" customWidth="1"/>
    <col min="10466" max="10466" width="22.28515625" style="139" customWidth="1"/>
    <col min="10467" max="10467" width="11.5703125" style="139" customWidth="1"/>
    <col min="10468" max="10468" width="11.85546875" style="139" customWidth="1"/>
    <col min="10469" max="10469" width="16.5703125" style="139" customWidth="1"/>
    <col min="10470" max="10470" width="15.5703125" style="139" customWidth="1"/>
    <col min="10471" max="10471" width="18.28515625" style="139" customWidth="1"/>
    <col min="10472" max="10472" width="0" style="139" hidden="1" customWidth="1"/>
    <col min="10473" max="10473" width="4.140625" style="139" customWidth="1"/>
    <col min="10474" max="10474" width="1.7109375" style="139" customWidth="1"/>
    <col min="10475" max="10475" width="3.42578125" style="139" customWidth="1"/>
    <col min="10476" max="10478" width="1.7109375" style="139" customWidth="1"/>
    <col min="10479" max="10479" width="3" style="139" bestFit="1" customWidth="1"/>
    <col min="10480" max="10720" width="8.7109375" style="139"/>
    <col min="10721" max="10721" width="6.42578125" style="139" customWidth="1"/>
    <col min="10722" max="10722" width="22.28515625" style="139" customWidth="1"/>
    <col min="10723" max="10723" width="11.5703125" style="139" customWidth="1"/>
    <col min="10724" max="10724" width="11.85546875" style="139" customWidth="1"/>
    <col min="10725" max="10725" width="16.5703125" style="139" customWidth="1"/>
    <col min="10726" max="10726" width="15.5703125" style="139" customWidth="1"/>
    <col min="10727" max="10727" width="18.28515625" style="139" customWidth="1"/>
    <col min="10728" max="10728" width="0" style="139" hidden="1" customWidth="1"/>
    <col min="10729" max="10729" width="4.140625" style="139" customWidth="1"/>
    <col min="10730" max="10730" width="1.7109375" style="139" customWidth="1"/>
    <col min="10731" max="10731" width="3.42578125" style="139" customWidth="1"/>
    <col min="10732" max="10734" width="1.7109375" style="139" customWidth="1"/>
    <col min="10735" max="10735" width="3" style="139" bestFit="1" customWidth="1"/>
    <col min="10736" max="10976" width="8.7109375" style="139"/>
    <col min="10977" max="10977" width="6.42578125" style="139" customWidth="1"/>
    <col min="10978" max="10978" width="22.28515625" style="139" customWidth="1"/>
    <col min="10979" max="10979" width="11.5703125" style="139" customWidth="1"/>
    <col min="10980" max="10980" width="11.85546875" style="139" customWidth="1"/>
    <col min="10981" max="10981" width="16.5703125" style="139" customWidth="1"/>
    <col min="10982" max="10982" width="15.5703125" style="139" customWidth="1"/>
    <col min="10983" max="10983" width="18.28515625" style="139" customWidth="1"/>
    <col min="10984" max="10984" width="0" style="139" hidden="1" customWidth="1"/>
    <col min="10985" max="10985" width="4.140625" style="139" customWidth="1"/>
    <col min="10986" max="10986" width="1.7109375" style="139" customWidth="1"/>
    <col min="10987" max="10987" width="3.42578125" style="139" customWidth="1"/>
    <col min="10988" max="10990" width="1.7109375" style="139" customWidth="1"/>
    <col min="10991" max="10991" width="3" style="139" bestFit="1" customWidth="1"/>
    <col min="10992" max="11232" width="8.7109375" style="139"/>
    <col min="11233" max="11233" width="6.42578125" style="139" customWidth="1"/>
    <col min="11234" max="11234" width="22.28515625" style="139" customWidth="1"/>
    <col min="11235" max="11235" width="11.5703125" style="139" customWidth="1"/>
    <col min="11236" max="11236" width="11.85546875" style="139" customWidth="1"/>
    <col min="11237" max="11237" width="16.5703125" style="139" customWidth="1"/>
    <col min="11238" max="11238" width="15.5703125" style="139" customWidth="1"/>
    <col min="11239" max="11239" width="18.28515625" style="139" customWidth="1"/>
    <col min="11240" max="11240" width="0" style="139" hidden="1" customWidth="1"/>
    <col min="11241" max="11241" width="4.140625" style="139" customWidth="1"/>
    <col min="11242" max="11242" width="1.7109375" style="139" customWidth="1"/>
    <col min="11243" max="11243" width="3.42578125" style="139" customWidth="1"/>
    <col min="11244" max="11246" width="1.7109375" style="139" customWidth="1"/>
    <col min="11247" max="11247" width="3" style="139" bestFit="1" customWidth="1"/>
    <col min="11248" max="11488" width="8.7109375" style="139"/>
    <col min="11489" max="11489" width="6.42578125" style="139" customWidth="1"/>
    <col min="11490" max="11490" width="22.28515625" style="139" customWidth="1"/>
    <col min="11491" max="11491" width="11.5703125" style="139" customWidth="1"/>
    <col min="11492" max="11492" width="11.85546875" style="139" customWidth="1"/>
    <col min="11493" max="11493" width="16.5703125" style="139" customWidth="1"/>
    <col min="11494" max="11494" width="15.5703125" style="139" customWidth="1"/>
    <col min="11495" max="11495" width="18.28515625" style="139" customWidth="1"/>
    <col min="11496" max="11496" width="0" style="139" hidden="1" customWidth="1"/>
    <col min="11497" max="11497" width="4.140625" style="139" customWidth="1"/>
    <col min="11498" max="11498" width="1.7109375" style="139" customWidth="1"/>
    <col min="11499" max="11499" width="3.42578125" style="139" customWidth="1"/>
    <col min="11500" max="11502" width="1.7109375" style="139" customWidth="1"/>
    <col min="11503" max="11503" width="3" style="139" bestFit="1" customWidth="1"/>
    <col min="11504" max="11744" width="8.7109375" style="139"/>
    <col min="11745" max="11745" width="6.42578125" style="139" customWidth="1"/>
    <col min="11746" max="11746" width="22.28515625" style="139" customWidth="1"/>
    <col min="11747" max="11747" width="11.5703125" style="139" customWidth="1"/>
    <col min="11748" max="11748" width="11.85546875" style="139" customWidth="1"/>
    <col min="11749" max="11749" width="16.5703125" style="139" customWidth="1"/>
    <col min="11750" max="11750" width="15.5703125" style="139" customWidth="1"/>
    <col min="11751" max="11751" width="18.28515625" style="139" customWidth="1"/>
    <col min="11752" max="11752" width="0" style="139" hidden="1" customWidth="1"/>
    <col min="11753" max="11753" width="4.140625" style="139" customWidth="1"/>
    <col min="11754" max="11754" width="1.7109375" style="139" customWidth="1"/>
    <col min="11755" max="11755" width="3.42578125" style="139" customWidth="1"/>
    <col min="11756" max="11758" width="1.7109375" style="139" customWidth="1"/>
    <col min="11759" max="11759" width="3" style="139" bestFit="1" customWidth="1"/>
    <col min="11760" max="12000" width="8.7109375" style="139"/>
    <col min="12001" max="12001" width="6.42578125" style="139" customWidth="1"/>
    <col min="12002" max="12002" width="22.28515625" style="139" customWidth="1"/>
    <col min="12003" max="12003" width="11.5703125" style="139" customWidth="1"/>
    <col min="12004" max="12004" width="11.85546875" style="139" customWidth="1"/>
    <col min="12005" max="12005" width="16.5703125" style="139" customWidth="1"/>
    <col min="12006" max="12006" width="15.5703125" style="139" customWidth="1"/>
    <col min="12007" max="12007" width="18.28515625" style="139" customWidth="1"/>
    <col min="12008" max="12008" width="0" style="139" hidden="1" customWidth="1"/>
    <col min="12009" max="12009" width="4.140625" style="139" customWidth="1"/>
    <col min="12010" max="12010" width="1.7109375" style="139" customWidth="1"/>
    <col min="12011" max="12011" width="3.42578125" style="139" customWidth="1"/>
    <col min="12012" max="12014" width="1.7109375" style="139" customWidth="1"/>
    <col min="12015" max="12015" width="3" style="139" bestFit="1" customWidth="1"/>
    <col min="12016" max="12256" width="8.7109375" style="139"/>
    <col min="12257" max="12257" width="6.42578125" style="139" customWidth="1"/>
    <col min="12258" max="12258" width="22.28515625" style="139" customWidth="1"/>
    <col min="12259" max="12259" width="11.5703125" style="139" customWidth="1"/>
    <col min="12260" max="12260" width="11.85546875" style="139" customWidth="1"/>
    <col min="12261" max="12261" width="16.5703125" style="139" customWidth="1"/>
    <col min="12262" max="12262" width="15.5703125" style="139" customWidth="1"/>
    <col min="12263" max="12263" width="18.28515625" style="139" customWidth="1"/>
    <col min="12264" max="12264" width="0" style="139" hidden="1" customWidth="1"/>
    <col min="12265" max="12265" width="4.140625" style="139" customWidth="1"/>
    <col min="12266" max="12266" width="1.7109375" style="139" customWidth="1"/>
    <col min="12267" max="12267" width="3.42578125" style="139" customWidth="1"/>
    <col min="12268" max="12270" width="1.7109375" style="139" customWidth="1"/>
    <col min="12271" max="12271" width="3" style="139" bestFit="1" customWidth="1"/>
    <col min="12272" max="12512" width="8.7109375" style="139"/>
    <col min="12513" max="12513" width="6.42578125" style="139" customWidth="1"/>
    <col min="12514" max="12514" width="22.28515625" style="139" customWidth="1"/>
    <col min="12515" max="12515" width="11.5703125" style="139" customWidth="1"/>
    <col min="12516" max="12516" width="11.85546875" style="139" customWidth="1"/>
    <col min="12517" max="12517" width="16.5703125" style="139" customWidth="1"/>
    <col min="12518" max="12518" width="15.5703125" style="139" customWidth="1"/>
    <col min="12519" max="12519" width="18.28515625" style="139" customWidth="1"/>
    <col min="12520" max="12520" width="0" style="139" hidden="1" customWidth="1"/>
    <col min="12521" max="12521" width="4.140625" style="139" customWidth="1"/>
    <col min="12522" max="12522" width="1.7109375" style="139" customWidth="1"/>
    <col min="12523" max="12523" width="3.42578125" style="139" customWidth="1"/>
    <col min="12524" max="12526" width="1.7109375" style="139" customWidth="1"/>
    <col min="12527" max="12527" width="3" style="139" bestFit="1" customWidth="1"/>
    <col min="12528" max="12768" width="8.7109375" style="139"/>
    <col min="12769" max="12769" width="6.42578125" style="139" customWidth="1"/>
    <col min="12770" max="12770" width="22.28515625" style="139" customWidth="1"/>
    <col min="12771" max="12771" width="11.5703125" style="139" customWidth="1"/>
    <col min="12772" max="12772" width="11.85546875" style="139" customWidth="1"/>
    <col min="12773" max="12773" width="16.5703125" style="139" customWidth="1"/>
    <col min="12774" max="12774" width="15.5703125" style="139" customWidth="1"/>
    <col min="12775" max="12775" width="18.28515625" style="139" customWidth="1"/>
    <col min="12776" max="12776" width="0" style="139" hidden="1" customWidth="1"/>
    <col min="12777" max="12777" width="4.140625" style="139" customWidth="1"/>
    <col min="12778" max="12778" width="1.7109375" style="139" customWidth="1"/>
    <col min="12779" max="12779" width="3.42578125" style="139" customWidth="1"/>
    <col min="12780" max="12782" width="1.7109375" style="139" customWidth="1"/>
    <col min="12783" max="12783" width="3" style="139" bestFit="1" customWidth="1"/>
    <col min="12784" max="13024" width="8.7109375" style="139"/>
    <col min="13025" max="13025" width="6.42578125" style="139" customWidth="1"/>
    <col min="13026" max="13026" width="22.28515625" style="139" customWidth="1"/>
    <col min="13027" max="13027" width="11.5703125" style="139" customWidth="1"/>
    <col min="13028" max="13028" width="11.85546875" style="139" customWidth="1"/>
    <col min="13029" max="13029" width="16.5703125" style="139" customWidth="1"/>
    <col min="13030" max="13030" width="15.5703125" style="139" customWidth="1"/>
    <col min="13031" max="13031" width="18.28515625" style="139" customWidth="1"/>
    <col min="13032" max="13032" width="0" style="139" hidden="1" customWidth="1"/>
    <col min="13033" max="13033" width="4.140625" style="139" customWidth="1"/>
    <col min="13034" max="13034" width="1.7109375" style="139" customWidth="1"/>
    <col min="13035" max="13035" width="3.42578125" style="139" customWidth="1"/>
    <col min="13036" max="13038" width="1.7109375" style="139" customWidth="1"/>
    <col min="13039" max="13039" width="3" style="139" bestFit="1" customWidth="1"/>
    <col min="13040" max="13280" width="8.7109375" style="139"/>
    <col min="13281" max="13281" width="6.42578125" style="139" customWidth="1"/>
    <col min="13282" max="13282" width="22.28515625" style="139" customWidth="1"/>
    <col min="13283" max="13283" width="11.5703125" style="139" customWidth="1"/>
    <col min="13284" max="13284" width="11.85546875" style="139" customWidth="1"/>
    <col min="13285" max="13285" width="16.5703125" style="139" customWidth="1"/>
    <col min="13286" max="13286" width="15.5703125" style="139" customWidth="1"/>
    <col min="13287" max="13287" width="18.28515625" style="139" customWidth="1"/>
    <col min="13288" max="13288" width="0" style="139" hidden="1" customWidth="1"/>
    <col min="13289" max="13289" width="4.140625" style="139" customWidth="1"/>
    <col min="13290" max="13290" width="1.7109375" style="139" customWidth="1"/>
    <col min="13291" max="13291" width="3.42578125" style="139" customWidth="1"/>
    <col min="13292" max="13294" width="1.7109375" style="139" customWidth="1"/>
    <col min="13295" max="13295" width="3" style="139" bestFit="1" customWidth="1"/>
    <col min="13296" max="13536" width="8.7109375" style="139"/>
    <col min="13537" max="13537" width="6.42578125" style="139" customWidth="1"/>
    <col min="13538" max="13538" width="22.28515625" style="139" customWidth="1"/>
    <col min="13539" max="13539" width="11.5703125" style="139" customWidth="1"/>
    <col min="13540" max="13540" width="11.85546875" style="139" customWidth="1"/>
    <col min="13541" max="13541" width="16.5703125" style="139" customWidth="1"/>
    <col min="13542" max="13542" width="15.5703125" style="139" customWidth="1"/>
    <col min="13543" max="13543" width="18.28515625" style="139" customWidth="1"/>
    <col min="13544" max="13544" width="0" style="139" hidden="1" customWidth="1"/>
    <col min="13545" max="13545" width="4.140625" style="139" customWidth="1"/>
    <col min="13546" max="13546" width="1.7109375" style="139" customWidth="1"/>
    <col min="13547" max="13547" width="3.42578125" style="139" customWidth="1"/>
    <col min="13548" max="13550" width="1.7109375" style="139" customWidth="1"/>
    <col min="13551" max="13551" width="3" style="139" bestFit="1" customWidth="1"/>
    <col min="13552" max="13792" width="8.7109375" style="139"/>
    <col min="13793" max="13793" width="6.42578125" style="139" customWidth="1"/>
    <col min="13794" max="13794" width="22.28515625" style="139" customWidth="1"/>
    <col min="13795" max="13795" width="11.5703125" style="139" customWidth="1"/>
    <col min="13796" max="13796" width="11.85546875" style="139" customWidth="1"/>
    <col min="13797" max="13797" width="16.5703125" style="139" customWidth="1"/>
    <col min="13798" max="13798" width="15.5703125" style="139" customWidth="1"/>
    <col min="13799" max="13799" width="18.28515625" style="139" customWidth="1"/>
    <col min="13800" max="13800" width="0" style="139" hidden="1" customWidth="1"/>
    <col min="13801" max="13801" width="4.140625" style="139" customWidth="1"/>
    <col min="13802" max="13802" width="1.7109375" style="139" customWidth="1"/>
    <col min="13803" max="13803" width="3.42578125" style="139" customWidth="1"/>
    <col min="13804" max="13806" width="1.7109375" style="139" customWidth="1"/>
    <col min="13807" max="13807" width="3" style="139" bestFit="1" customWidth="1"/>
    <col min="13808" max="14048" width="8.7109375" style="139"/>
    <col min="14049" max="14049" width="6.42578125" style="139" customWidth="1"/>
    <col min="14050" max="14050" width="22.28515625" style="139" customWidth="1"/>
    <col min="14051" max="14051" width="11.5703125" style="139" customWidth="1"/>
    <col min="14052" max="14052" width="11.85546875" style="139" customWidth="1"/>
    <col min="14053" max="14053" width="16.5703125" style="139" customWidth="1"/>
    <col min="14054" max="14054" width="15.5703125" style="139" customWidth="1"/>
    <col min="14055" max="14055" width="18.28515625" style="139" customWidth="1"/>
    <col min="14056" max="14056" width="0" style="139" hidden="1" customWidth="1"/>
    <col min="14057" max="14057" width="4.140625" style="139" customWidth="1"/>
    <col min="14058" max="14058" width="1.7109375" style="139" customWidth="1"/>
    <col min="14059" max="14059" width="3.42578125" style="139" customWidth="1"/>
    <col min="14060" max="14062" width="1.7109375" style="139" customWidth="1"/>
    <col min="14063" max="14063" width="3" style="139" bestFit="1" customWidth="1"/>
    <col min="14064" max="14304" width="8.7109375" style="139"/>
    <col min="14305" max="14305" width="6.42578125" style="139" customWidth="1"/>
    <col min="14306" max="14306" width="22.28515625" style="139" customWidth="1"/>
    <col min="14307" max="14307" width="11.5703125" style="139" customWidth="1"/>
    <col min="14308" max="14308" width="11.85546875" style="139" customWidth="1"/>
    <col min="14309" max="14309" width="16.5703125" style="139" customWidth="1"/>
    <col min="14310" max="14310" width="15.5703125" style="139" customWidth="1"/>
    <col min="14311" max="14311" width="18.28515625" style="139" customWidth="1"/>
    <col min="14312" max="14312" width="0" style="139" hidden="1" customWidth="1"/>
    <col min="14313" max="14313" width="4.140625" style="139" customWidth="1"/>
    <col min="14314" max="14314" width="1.7109375" style="139" customWidth="1"/>
    <col min="14315" max="14315" width="3.42578125" style="139" customWidth="1"/>
    <col min="14316" max="14318" width="1.7109375" style="139" customWidth="1"/>
    <col min="14319" max="14319" width="3" style="139" bestFit="1" customWidth="1"/>
    <col min="14320" max="14560" width="8.7109375" style="139"/>
    <col min="14561" max="14561" width="6.42578125" style="139" customWidth="1"/>
    <col min="14562" max="14562" width="22.28515625" style="139" customWidth="1"/>
    <col min="14563" max="14563" width="11.5703125" style="139" customWidth="1"/>
    <col min="14564" max="14564" width="11.85546875" style="139" customWidth="1"/>
    <col min="14565" max="14565" width="16.5703125" style="139" customWidth="1"/>
    <col min="14566" max="14566" width="15.5703125" style="139" customWidth="1"/>
    <col min="14567" max="14567" width="18.28515625" style="139" customWidth="1"/>
    <col min="14568" max="14568" width="0" style="139" hidden="1" customWidth="1"/>
    <col min="14569" max="14569" width="4.140625" style="139" customWidth="1"/>
    <col min="14570" max="14570" width="1.7109375" style="139" customWidth="1"/>
    <col min="14571" max="14571" width="3.42578125" style="139" customWidth="1"/>
    <col min="14572" max="14574" width="1.7109375" style="139" customWidth="1"/>
    <col min="14575" max="14575" width="3" style="139" bestFit="1" customWidth="1"/>
    <col min="14576" max="14816" width="8.7109375" style="139"/>
    <col min="14817" max="14817" width="6.42578125" style="139" customWidth="1"/>
    <col min="14818" max="14818" width="22.28515625" style="139" customWidth="1"/>
    <col min="14819" max="14819" width="11.5703125" style="139" customWidth="1"/>
    <col min="14820" max="14820" width="11.85546875" style="139" customWidth="1"/>
    <col min="14821" max="14821" width="16.5703125" style="139" customWidth="1"/>
    <col min="14822" max="14822" width="15.5703125" style="139" customWidth="1"/>
    <col min="14823" max="14823" width="18.28515625" style="139" customWidth="1"/>
    <col min="14824" max="14824" width="0" style="139" hidden="1" customWidth="1"/>
    <col min="14825" max="14825" width="4.140625" style="139" customWidth="1"/>
    <col min="14826" max="14826" width="1.7109375" style="139" customWidth="1"/>
    <col min="14827" max="14827" width="3.42578125" style="139" customWidth="1"/>
    <col min="14828" max="14830" width="1.7109375" style="139" customWidth="1"/>
    <col min="14831" max="14831" width="3" style="139" bestFit="1" customWidth="1"/>
    <col min="14832" max="15072" width="8.7109375" style="139"/>
    <col min="15073" max="15073" width="6.42578125" style="139" customWidth="1"/>
    <col min="15074" max="15074" width="22.28515625" style="139" customWidth="1"/>
    <col min="15075" max="15075" width="11.5703125" style="139" customWidth="1"/>
    <col min="15076" max="15076" width="11.85546875" style="139" customWidth="1"/>
    <col min="15077" max="15077" width="16.5703125" style="139" customWidth="1"/>
    <col min="15078" max="15078" width="15.5703125" style="139" customWidth="1"/>
    <col min="15079" max="15079" width="18.28515625" style="139" customWidth="1"/>
    <col min="15080" max="15080" width="0" style="139" hidden="1" customWidth="1"/>
    <col min="15081" max="15081" width="4.140625" style="139" customWidth="1"/>
    <col min="15082" max="15082" width="1.7109375" style="139" customWidth="1"/>
    <col min="15083" max="15083" width="3.42578125" style="139" customWidth="1"/>
    <col min="15084" max="15086" width="1.7109375" style="139" customWidth="1"/>
    <col min="15087" max="15087" width="3" style="139" bestFit="1" customWidth="1"/>
    <col min="15088" max="15328" width="8.7109375" style="139"/>
    <col min="15329" max="15329" width="6.42578125" style="139" customWidth="1"/>
    <col min="15330" max="15330" width="22.28515625" style="139" customWidth="1"/>
    <col min="15331" max="15331" width="11.5703125" style="139" customWidth="1"/>
    <col min="15332" max="15332" width="11.85546875" style="139" customWidth="1"/>
    <col min="15333" max="15333" width="16.5703125" style="139" customWidth="1"/>
    <col min="15334" max="15334" width="15.5703125" style="139" customWidth="1"/>
    <col min="15335" max="15335" width="18.28515625" style="139" customWidth="1"/>
    <col min="15336" max="15336" width="0" style="139" hidden="1" customWidth="1"/>
    <col min="15337" max="15337" width="4.140625" style="139" customWidth="1"/>
    <col min="15338" max="15338" width="1.7109375" style="139" customWidth="1"/>
    <col min="15339" max="15339" width="3.42578125" style="139" customWidth="1"/>
    <col min="15340" max="15342" width="1.7109375" style="139" customWidth="1"/>
    <col min="15343" max="15343" width="3" style="139" bestFit="1" customWidth="1"/>
    <col min="15344" max="15584" width="8.7109375" style="139"/>
    <col min="15585" max="15585" width="6.42578125" style="139" customWidth="1"/>
    <col min="15586" max="15586" width="22.28515625" style="139" customWidth="1"/>
    <col min="15587" max="15587" width="11.5703125" style="139" customWidth="1"/>
    <col min="15588" max="15588" width="11.85546875" style="139" customWidth="1"/>
    <col min="15589" max="15589" width="16.5703125" style="139" customWidth="1"/>
    <col min="15590" max="15590" width="15.5703125" style="139" customWidth="1"/>
    <col min="15591" max="15591" width="18.28515625" style="139" customWidth="1"/>
    <col min="15592" max="15592" width="0" style="139" hidden="1" customWidth="1"/>
    <col min="15593" max="15593" width="4.140625" style="139" customWidth="1"/>
    <col min="15594" max="15594" width="1.7109375" style="139" customWidth="1"/>
    <col min="15595" max="15595" width="3.42578125" style="139" customWidth="1"/>
    <col min="15596" max="15598" width="1.7109375" style="139" customWidth="1"/>
    <col min="15599" max="15599" width="3" style="139" bestFit="1" customWidth="1"/>
    <col min="15600" max="15840" width="8.7109375" style="139"/>
    <col min="15841" max="15841" width="6.42578125" style="139" customWidth="1"/>
    <col min="15842" max="15842" width="22.28515625" style="139" customWidth="1"/>
    <col min="15843" max="15843" width="11.5703125" style="139" customWidth="1"/>
    <col min="15844" max="15844" width="11.85546875" style="139" customWidth="1"/>
    <col min="15845" max="15845" width="16.5703125" style="139" customWidth="1"/>
    <col min="15846" max="15846" width="15.5703125" style="139" customWidth="1"/>
    <col min="15847" max="15847" width="18.28515625" style="139" customWidth="1"/>
    <col min="15848" max="15848" width="0" style="139" hidden="1" customWidth="1"/>
    <col min="15849" max="15849" width="4.140625" style="139" customWidth="1"/>
    <col min="15850" max="15850" width="1.7109375" style="139" customWidth="1"/>
    <col min="15851" max="15851" width="3.42578125" style="139" customWidth="1"/>
    <col min="15852" max="15854" width="1.7109375" style="139" customWidth="1"/>
    <col min="15855" max="15855" width="3" style="139" bestFit="1" customWidth="1"/>
    <col min="15856" max="16096" width="8.7109375" style="139"/>
    <col min="16097" max="16097" width="6.42578125" style="139" customWidth="1"/>
    <col min="16098" max="16098" width="22.28515625" style="139" customWidth="1"/>
    <col min="16099" max="16099" width="11.5703125" style="139" customWidth="1"/>
    <col min="16100" max="16100" width="11.85546875" style="139" customWidth="1"/>
    <col min="16101" max="16101" width="16.5703125" style="139" customWidth="1"/>
    <col min="16102" max="16102" width="15.5703125" style="139" customWidth="1"/>
    <col min="16103" max="16103" width="18.28515625" style="139" customWidth="1"/>
    <col min="16104" max="16104" width="0" style="139" hidden="1" customWidth="1"/>
    <col min="16105" max="16105" width="4.140625" style="139" customWidth="1"/>
    <col min="16106" max="16106" width="1.7109375" style="139" customWidth="1"/>
    <col min="16107" max="16107" width="3.42578125" style="139" customWidth="1"/>
    <col min="16108" max="16110" width="1.7109375" style="139" customWidth="1"/>
    <col min="16111" max="16111" width="3" style="139" bestFit="1" customWidth="1"/>
    <col min="16112" max="16384" width="8.7109375" style="139"/>
  </cols>
  <sheetData>
    <row r="1" spans="1:9" ht="15.75" x14ac:dyDescent="0.25">
      <c r="A1" s="138" t="s">
        <v>649</v>
      </c>
      <c r="B1" s="138"/>
      <c r="C1" s="138"/>
      <c r="D1" s="138"/>
      <c r="E1" s="138"/>
      <c r="F1" s="138"/>
      <c r="G1" s="138"/>
    </row>
    <row r="2" spans="1:9" ht="15.75" x14ac:dyDescent="0.2">
      <c r="A2" s="1113" t="s">
        <v>418</v>
      </c>
      <c r="B2" s="1113"/>
      <c r="C2" s="1113"/>
      <c r="D2" s="1113"/>
      <c r="E2" s="1113"/>
      <c r="F2" s="1113"/>
      <c r="G2" s="1113"/>
    </row>
    <row r="3" spans="1:9" ht="15.75" x14ac:dyDescent="0.2">
      <c r="A3" s="1113" t="s">
        <v>419</v>
      </c>
      <c r="B3" s="1113"/>
      <c r="C3" s="1113"/>
      <c r="D3" s="1113"/>
      <c r="E3" s="1113"/>
      <c r="F3" s="1113"/>
      <c r="G3" s="1113"/>
    </row>
    <row r="4" spans="1:9" ht="15.75" x14ac:dyDescent="0.25">
      <c r="A4" s="138"/>
      <c r="B4" s="138"/>
      <c r="C4" s="138"/>
      <c r="D4" s="138"/>
      <c r="E4" s="138"/>
      <c r="F4" s="138"/>
      <c r="G4" s="138"/>
    </row>
    <row r="5" spans="1:9" ht="43.5" customHeight="1" x14ac:dyDescent="0.2">
      <c r="A5" s="1114" t="s">
        <v>420</v>
      </c>
      <c r="B5" s="1115"/>
      <c r="C5" s="1116" t="str">
        <f>Пояснительная!A3</f>
        <v>«Всесезонный туристско-рекреационный комплекс «Армхи», Республика Ингушетия. Горнолыжные трассы АР1, АР2, АР4, АР7, АР8»</v>
      </c>
      <c r="D5" s="1117"/>
      <c r="E5" s="1117"/>
      <c r="F5" s="1117"/>
      <c r="G5" s="1117"/>
    </row>
    <row r="6" spans="1:9" s="140" customFormat="1" ht="35.25" customHeight="1" x14ac:dyDescent="0.25">
      <c r="A6" s="1118" t="s">
        <v>421</v>
      </c>
      <c r="B6" s="1118"/>
      <c r="C6" s="1119"/>
      <c r="D6" s="1119"/>
      <c r="E6" s="1120"/>
      <c r="F6" s="1120"/>
      <c r="G6" s="1120"/>
      <c r="I6" s="258"/>
    </row>
    <row r="7" spans="1:9" ht="29.25" customHeight="1" x14ac:dyDescent="0.2">
      <c r="A7" s="1118" t="s">
        <v>422</v>
      </c>
      <c r="B7" s="1118"/>
      <c r="C7" s="1119" t="s">
        <v>618</v>
      </c>
      <c r="D7" s="1119"/>
      <c r="E7" s="1120"/>
      <c r="F7" s="1120"/>
      <c r="G7" s="1120"/>
    </row>
    <row r="8" spans="1:9" ht="15.75" x14ac:dyDescent="0.25">
      <c r="A8" s="141"/>
      <c r="B8" s="142"/>
      <c r="C8" s="141"/>
      <c r="D8" s="141"/>
      <c r="E8" s="141"/>
      <c r="F8" s="141"/>
      <c r="G8" s="143" t="s">
        <v>424</v>
      </c>
    </row>
    <row r="9" spans="1:9" ht="15.75" x14ac:dyDescent="0.25">
      <c r="A9" s="1121" t="s">
        <v>5</v>
      </c>
      <c r="B9" s="1121" t="s">
        <v>425</v>
      </c>
      <c r="C9" s="1121" t="s">
        <v>426</v>
      </c>
      <c r="D9" s="1121" t="s">
        <v>427</v>
      </c>
      <c r="E9" s="1124" t="s">
        <v>428</v>
      </c>
      <c r="F9" s="1124"/>
      <c r="G9" s="1124"/>
    </row>
    <row r="10" spans="1:9" ht="34.5" customHeight="1" x14ac:dyDescent="0.2">
      <c r="A10" s="1122"/>
      <c r="B10" s="1122"/>
      <c r="C10" s="1122"/>
      <c r="D10" s="1123"/>
      <c r="E10" s="282" t="s">
        <v>429</v>
      </c>
      <c r="F10" s="282" t="s">
        <v>430</v>
      </c>
      <c r="G10" s="282" t="s">
        <v>193</v>
      </c>
    </row>
    <row r="11" spans="1:9" ht="15.75" x14ac:dyDescent="0.2">
      <c r="A11" s="281">
        <v>1</v>
      </c>
      <c r="B11" s="281">
        <v>2</v>
      </c>
      <c r="C11" s="281"/>
      <c r="D11" s="281"/>
      <c r="E11" s="281">
        <v>4</v>
      </c>
      <c r="F11" s="281">
        <v>5</v>
      </c>
      <c r="G11" s="281">
        <v>6</v>
      </c>
    </row>
    <row r="12" spans="1:9" ht="15.75" x14ac:dyDescent="0.2">
      <c r="A12" s="1125" t="s">
        <v>431</v>
      </c>
      <c r="B12" s="1126"/>
      <c r="C12" s="1126"/>
      <c r="D12" s="1126"/>
      <c r="E12" s="1126"/>
      <c r="F12" s="1126"/>
      <c r="G12" s="1127"/>
    </row>
    <row r="13" spans="1:9" ht="32.25" customHeight="1" x14ac:dyDescent="0.2">
      <c r="A13" s="144" t="s">
        <v>191</v>
      </c>
      <c r="B13" s="338" t="s">
        <v>632</v>
      </c>
      <c r="C13" s="145" t="s">
        <v>432</v>
      </c>
      <c r="D13" s="144" t="s">
        <v>433</v>
      </c>
      <c r="E13" s="914" t="s">
        <v>4220</v>
      </c>
      <c r="F13" s="278"/>
      <c r="G13" s="278" t="str">
        <f t="shared" ref="G13:G17" si="0">E13</f>
        <v>включены в объемы работ по объекту СИС</v>
      </c>
      <c r="I13" s="259"/>
    </row>
    <row r="14" spans="1:9" ht="36.6" customHeight="1" x14ac:dyDescent="0.2">
      <c r="A14" s="144" t="s">
        <v>192</v>
      </c>
      <c r="B14" s="275" t="s">
        <v>633</v>
      </c>
      <c r="C14" s="145" t="s">
        <v>432</v>
      </c>
      <c r="D14" s="144" t="s">
        <v>434</v>
      </c>
      <c r="E14" s="914" t="s">
        <v>4220</v>
      </c>
      <c r="F14" s="279"/>
      <c r="G14" s="278" t="str">
        <f t="shared" si="0"/>
        <v>включены в объемы работ по объекту СИС</v>
      </c>
      <c r="H14" s="333"/>
      <c r="I14" s="332"/>
    </row>
    <row r="15" spans="1:9" ht="36.6" customHeight="1" x14ac:dyDescent="0.2">
      <c r="A15" s="144" t="s">
        <v>435</v>
      </c>
      <c r="B15" s="275" t="s">
        <v>438</v>
      </c>
      <c r="C15" s="145" t="s">
        <v>432</v>
      </c>
      <c r="D15" s="144" t="s">
        <v>436</v>
      </c>
      <c r="E15" s="914" t="s">
        <v>4220</v>
      </c>
      <c r="F15" s="279"/>
      <c r="G15" s="278" t="str">
        <f t="shared" si="0"/>
        <v>включены в объемы работ по объекту СИС</v>
      </c>
      <c r="I15" s="259"/>
    </row>
    <row r="16" spans="1:9" ht="36.6" customHeight="1" x14ac:dyDescent="0.2">
      <c r="A16" s="144" t="s">
        <v>437</v>
      </c>
      <c r="B16" s="275" t="s">
        <v>631</v>
      </c>
      <c r="C16" s="145" t="s">
        <v>432</v>
      </c>
      <c r="D16" s="144" t="s">
        <v>439</v>
      </c>
      <c r="E16" s="914" t="s">
        <v>4220</v>
      </c>
      <c r="F16" s="279"/>
      <c r="G16" s="278" t="str">
        <f t="shared" si="0"/>
        <v>включены в объемы работ по объекту СИС</v>
      </c>
      <c r="I16" s="259"/>
    </row>
    <row r="17" spans="1:10" ht="36.6" customHeight="1" x14ac:dyDescent="0.2">
      <c r="A17" s="144" t="s">
        <v>440</v>
      </c>
      <c r="B17" s="275" t="s">
        <v>634</v>
      </c>
      <c r="C17" s="145" t="s">
        <v>432</v>
      </c>
      <c r="D17" s="144" t="s">
        <v>513</v>
      </c>
      <c r="E17" s="914" t="s">
        <v>4220</v>
      </c>
      <c r="F17" s="279"/>
      <c r="G17" s="278" t="str">
        <f t="shared" si="0"/>
        <v>включены в объемы работ по объекту СИС</v>
      </c>
      <c r="I17" s="259"/>
    </row>
    <row r="18" spans="1:10" ht="25.5" customHeight="1" x14ac:dyDescent="0.2">
      <c r="A18" s="1128" t="s">
        <v>441</v>
      </c>
      <c r="B18" s="1129"/>
      <c r="C18" s="1129"/>
      <c r="D18" s="1129"/>
      <c r="E18" s="1129"/>
      <c r="F18" s="1130"/>
      <c r="G18" s="280">
        <f>SUM(G13:G17)</f>
        <v>0</v>
      </c>
    </row>
    <row r="19" spans="1:10" ht="25.5" customHeight="1" x14ac:dyDescent="0.2">
      <c r="A19" s="1131" t="s">
        <v>442</v>
      </c>
      <c r="B19" s="1132"/>
      <c r="C19" s="1132"/>
      <c r="D19" s="1132"/>
      <c r="E19" s="1132"/>
      <c r="F19" s="1132"/>
      <c r="G19" s="1132"/>
    </row>
    <row r="20" spans="1:10" ht="54" customHeight="1" x14ac:dyDescent="0.2">
      <c r="A20" s="144" t="s">
        <v>197</v>
      </c>
      <c r="B20" s="147" t="s">
        <v>643</v>
      </c>
      <c r="C20" s="145"/>
      <c r="D20" s="144" t="s">
        <v>644</v>
      </c>
      <c r="E20" s="146"/>
      <c r="F20" s="278">
        <f>ПД!$F$263</f>
        <v>17189489.07</v>
      </c>
      <c r="G20" s="278">
        <f>F20</f>
        <v>17189489.07</v>
      </c>
    </row>
    <row r="21" spans="1:10" ht="140.25" customHeight="1" x14ac:dyDescent="0.2">
      <c r="A21" s="144" t="s">
        <v>200</v>
      </c>
      <c r="B21" s="147" t="s">
        <v>677</v>
      </c>
      <c r="C21" s="145"/>
      <c r="D21" s="144" t="s">
        <v>678</v>
      </c>
      <c r="E21" s="278"/>
      <c r="F21" s="278">
        <f>393903/1.2*0</f>
        <v>0</v>
      </c>
      <c r="G21" s="278">
        <f>F21</f>
        <v>0</v>
      </c>
      <c r="H21" s="140" t="s">
        <v>4229</v>
      </c>
    </row>
    <row r="22" spans="1:10" ht="29.25" customHeight="1" x14ac:dyDescent="0.2">
      <c r="A22" s="1128" t="s">
        <v>443</v>
      </c>
      <c r="B22" s="1129"/>
      <c r="C22" s="1129"/>
      <c r="D22" s="1129"/>
      <c r="E22" s="1129"/>
      <c r="F22" s="1130"/>
      <c r="G22" s="280">
        <f>G20+G21</f>
        <v>17189489.07</v>
      </c>
    </row>
    <row r="23" spans="1:10" ht="27.75" customHeight="1" x14ac:dyDescent="0.2">
      <c r="A23" s="1133" t="s">
        <v>445</v>
      </c>
      <c r="B23" s="1134"/>
      <c r="C23" s="1134"/>
      <c r="D23" s="1134"/>
      <c r="E23" s="1134"/>
      <c r="F23" s="1135"/>
      <c r="G23" s="308">
        <f>G18+G22</f>
        <v>17189489.07</v>
      </c>
      <c r="J23" s="193"/>
    </row>
    <row r="24" spans="1:10" ht="55.5" customHeight="1" x14ac:dyDescent="0.25">
      <c r="A24" s="1062" t="s">
        <v>639</v>
      </c>
      <c r="B24" s="1062"/>
      <c r="E24" s="322" t="s">
        <v>640</v>
      </c>
    </row>
  </sheetData>
  <mergeCells count="19">
    <mergeCell ref="A24:B24"/>
    <mergeCell ref="A12:G12"/>
    <mergeCell ref="A18:F18"/>
    <mergeCell ref="A19:G19"/>
    <mergeCell ref="A22:F22"/>
    <mergeCell ref="A23:F23"/>
    <mergeCell ref="A7:B7"/>
    <mergeCell ref="C7:G7"/>
    <mergeCell ref="A9:A10"/>
    <mergeCell ref="B9:B10"/>
    <mergeCell ref="C9:C10"/>
    <mergeCell ref="D9:D10"/>
    <mergeCell ref="E9:G9"/>
    <mergeCell ref="A2:G2"/>
    <mergeCell ref="A3:G3"/>
    <mergeCell ref="A5:B5"/>
    <mergeCell ref="C5:G5"/>
    <mergeCell ref="A6:B6"/>
    <mergeCell ref="C6:G6"/>
  </mergeCells>
  <pageMargins left="0.7" right="0.7" top="0.75" bottom="0.75" header="0.3" footer="0.3"/>
  <pageSetup paperSize="9" scale="49" fitToHeight="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"/>
  <sheetViews>
    <sheetView view="pageBreakPreview" topLeftCell="A7" zoomScale="86" zoomScaleNormal="100" zoomScaleSheetLayoutView="86" workbookViewId="0">
      <selection activeCell="D20" sqref="D20"/>
    </sheetView>
  </sheetViews>
  <sheetFormatPr defaultColWidth="9.140625" defaultRowHeight="15" outlineLevelRow="1" x14ac:dyDescent="0.25"/>
  <cols>
    <col min="1" max="1" width="5.28515625" style="190" customWidth="1"/>
    <col min="2" max="2" width="21.85546875" style="154" customWidth="1"/>
    <col min="3" max="3" width="35" style="154" customWidth="1"/>
    <col min="4" max="4" width="16.5703125" style="154" customWidth="1"/>
    <col min="5" max="5" width="8.7109375" style="154" customWidth="1"/>
    <col min="6" max="6" width="11.7109375" style="154" customWidth="1"/>
    <col min="7" max="7" width="23.7109375" style="154" customWidth="1"/>
    <col min="8" max="8" width="17.5703125" style="191" customWidth="1"/>
    <col min="9" max="16384" width="9.140625" style="154"/>
  </cols>
  <sheetData>
    <row r="1" spans="1:8" ht="15.75" x14ac:dyDescent="0.25">
      <c r="A1" s="150"/>
      <c r="B1" s="151"/>
      <c r="C1" s="152"/>
      <c r="D1" s="152"/>
      <c r="E1" s="152"/>
      <c r="F1" s="151"/>
      <c r="G1" s="151"/>
      <c r="H1" s="153"/>
    </row>
    <row r="2" spans="1:8" ht="15.75" x14ac:dyDescent="0.25">
      <c r="A2" s="1136" t="s">
        <v>444</v>
      </c>
      <c r="B2" s="1137"/>
      <c r="C2" s="1137"/>
      <c r="D2" s="1137"/>
      <c r="E2" s="1137"/>
      <c r="F2" s="1137"/>
      <c r="G2" s="1137"/>
      <c r="H2" s="1137"/>
    </row>
    <row r="3" spans="1:8" ht="15.75" x14ac:dyDescent="0.25">
      <c r="A3" s="1138"/>
      <c r="B3" s="1137"/>
      <c r="C3" s="1137"/>
      <c r="D3" s="1137"/>
      <c r="E3" s="1137"/>
      <c r="F3" s="1137"/>
      <c r="G3" s="1137"/>
      <c r="H3" s="1137"/>
    </row>
    <row r="4" spans="1:8" ht="55.9" customHeight="1" x14ac:dyDescent="0.25">
      <c r="A4" s="1139" t="s">
        <v>448</v>
      </c>
      <c r="B4" s="1137"/>
      <c r="C4" s="1140" t="str">
        <f>'Cводная смета ПИР'!C5:G5</f>
        <v>«Всесезонный туристско-рекреационный комплекс «Армхи», Республика Ингушетия. Горнолыжные трассы АР1, АР2, АР4, АР7, АР8»</v>
      </c>
      <c r="D4" s="1140"/>
      <c r="E4" s="1140"/>
      <c r="F4" s="1141"/>
      <c r="G4" s="1141"/>
      <c r="H4" s="1141"/>
    </row>
    <row r="5" spans="1:8" ht="17.25" customHeight="1" x14ac:dyDescent="0.25">
      <c r="A5" s="1139" t="s">
        <v>449</v>
      </c>
      <c r="B5" s="1137"/>
      <c r="C5" s="1142"/>
      <c r="D5" s="1142"/>
      <c r="E5" s="1142"/>
      <c r="F5" s="1137"/>
      <c r="G5" s="1137"/>
      <c r="H5" s="1137"/>
    </row>
    <row r="6" spans="1:8" ht="30" customHeight="1" x14ac:dyDescent="0.25">
      <c r="A6" s="1153" t="s">
        <v>450</v>
      </c>
      <c r="B6" s="1137"/>
      <c r="C6" s="1142" t="s">
        <v>451</v>
      </c>
      <c r="D6" s="1142"/>
      <c r="E6" s="1142"/>
      <c r="F6" s="1137"/>
      <c r="G6" s="1137"/>
      <c r="H6" s="1137"/>
    </row>
    <row r="7" spans="1:8" ht="15.75" x14ac:dyDescent="0.25">
      <c r="A7" s="1139" t="s">
        <v>452</v>
      </c>
      <c r="B7" s="1137"/>
      <c r="C7" s="1154"/>
      <c r="D7" s="1154"/>
      <c r="E7" s="1154"/>
      <c r="F7" s="1137"/>
      <c r="G7" s="1137"/>
      <c r="H7" s="1137"/>
    </row>
    <row r="8" spans="1:8" ht="15.75" x14ac:dyDescent="0.25">
      <c r="A8" s="1139" t="s">
        <v>453</v>
      </c>
      <c r="B8" s="1137"/>
      <c r="C8" s="1154" t="s">
        <v>423</v>
      </c>
      <c r="D8" s="1154"/>
      <c r="E8" s="1154"/>
      <c r="F8" s="1137"/>
      <c r="G8" s="1137"/>
      <c r="H8" s="1137"/>
    </row>
    <row r="9" spans="1:8" ht="15.75" x14ac:dyDescent="0.25">
      <c r="A9" s="150"/>
      <c r="B9" s="151"/>
      <c r="C9" s="152"/>
      <c r="D9" s="152"/>
      <c r="E9" s="152"/>
      <c r="F9" s="151"/>
      <c r="G9" s="151"/>
      <c r="H9" s="153"/>
    </row>
    <row r="10" spans="1:8" ht="109.5" customHeight="1" x14ac:dyDescent="0.25">
      <c r="A10" s="155" t="s">
        <v>5</v>
      </c>
      <c r="B10" s="155" t="s">
        <v>239</v>
      </c>
      <c r="C10" s="1155" t="s">
        <v>454</v>
      </c>
      <c r="D10" s="1156"/>
      <c r="E10" s="1156"/>
      <c r="F10" s="155" t="s">
        <v>455</v>
      </c>
      <c r="G10" s="155" t="s">
        <v>456</v>
      </c>
      <c r="H10" s="156" t="s">
        <v>457</v>
      </c>
    </row>
    <row r="11" spans="1:8" ht="15" customHeight="1" x14ac:dyDescent="0.25">
      <c r="A11" s="1146">
        <v>1</v>
      </c>
      <c r="B11" s="1148" t="s">
        <v>429</v>
      </c>
      <c r="C11" s="1150"/>
      <c r="D11" s="1151"/>
      <c r="E11" s="1152"/>
      <c r="F11" s="157"/>
      <c r="G11" s="1157"/>
      <c r="H11" s="1143"/>
    </row>
    <row r="12" spans="1:8" ht="45" customHeight="1" x14ac:dyDescent="0.25">
      <c r="A12" s="1147"/>
      <c r="B12" s="1149"/>
      <c r="C12" s="158" t="s">
        <v>467</v>
      </c>
      <c r="D12" s="159">
        <f>'Cводная смета ПИР'!G18</f>
        <v>0</v>
      </c>
      <c r="E12" s="160" t="s">
        <v>458</v>
      </c>
      <c r="F12" s="161"/>
      <c r="G12" s="1158"/>
      <c r="H12" s="1144"/>
    </row>
    <row r="13" spans="1:8" ht="33" customHeight="1" x14ac:dyDescent="0.25">
      <c r="A13" s="1147"/>
      <c r="B13" s="1149"/>
      <c r="C13" s="158" t="s">
        <v>465</v>
      </c>
      <c r="D13" s="162">
        <v>5.36</v>
      </c>
      <c r="E13" s="163"/>
      <c r="F13" s="161"/>
      <c r="G13" s="1158"/>
      <c r="H13" s="1144"/>
    </row>
    <row r="14" spans="1:8" ht="31.5" x14ac:dyDescent="0.25">
      <c r="A14" s="1147"/>
      <c r="B14" s="1149"/>
      <c r="C14" s="158" t="s">
        <v>459</v>
      </c>
      <c r="D14" s="159">
        <f>D12/D13</f>
        <v>0</v>
      </c>
      <c r="E14" s="160" t="s">
        <v>458</v>
      </c>
      <c r="F14" s="161"/>
      <c r="G14" s="1158"/>
      <c r="H14" s="1144"/>
    </row>
    <row r="15" spans="1:8" ht="15" customHeight="1" x14ac:dyDescent="0.25">
      <c r="A15" s="1146">
        <v>2</v>
      </c>
      <c r="B15" s="1148" t="s">
        <v>2</v>
      </c>
      <c r="C15" s="1150"/>
      <c r="D15" s="1151"/>
      <c r="E15" s="1152"/>
      <c r="F15" s="157"/>
      <c r="G15" s="1158"/>
      <c r="H15" s="1144"/>
    </row>
    <row r="16" spans="1:8" ht="32.450000000000003" customHeight="1" x14ac:dyDescent="0.25">
      <c r="A16" s="1147"/>
      <c r="B16" s="1149"/>
      <c r="C16" s="158" t="s">
        <v>466</v>
      </c>
      <c r="D16" s="159">
        <f>'Cводная смета ПИР'!G22</f>
        <v>17189489</v>
      </c>
      <c r="E16" s="160" t="s">
        <v>458</v>
      </c>
      <c r="F16" s="161"/>
      <c r="G16" s="1158"/>
      <c r="H16" s="1144"/>
    </row>
    <row r="17" spans="1:15" ht="25.9" customHeight="1" x14ac:dyDescent="0.25">
      <c r="A17" s="1147"/>
      <c r="B17" s="1149"/>
      <c r="C17" s="158" t="s">
        <v>465</v>
      </c>
      <c r="D17" s="164">
        <v>5.32</v>
      </c>
      <c r="E17" s="163"/>
      <c r="F17" s="161"/>
      <c r="G17" s="1158"/>
      <c r="H17" s="1144"/>
    </row>
    <row r="18" spans="1:15" ht="31.5" x14ac:dyDescent="0.25">
      <c r="A18" s="1147"/>
      <c r="B18" s="1149"/>
      <c r="C18" s="158" t="s">
        <v>460</v>
      </c>
      <c r="D18" s="159">
        <f>D16/D17</f>
        <v>3231107</v>
      </c>
      <c r="E18" s="160" t="s">
        <v>458</v>
      </c>
      <c r="F18" s="161"/>
      <c r="G18" s="1159"/>
      <c r="H18" s="1145"/>
      <c r="O18" s="154" t="s">
        <v>461</v>
      </c>
    </row>
    <row r="19" spans="1:15" ht="39.75" customHeight="1" x14ac:dyDescent="0.25">
      <c r="A19" s="165"/>
      <c r="B19" s="166"/>
      <c r="C19" s="167" t="s">
        <v>462</v>
      </c>
      <c r="D19" s="168">
        <f>D14+D18</f>
        <v>3231107</v>
      </c>
      <c r="E19" s="169" t="s">
        <v>458</v>
      </c>
      <c r="F19" s="170"/>
      <c r="G19" s="171" t="s">
        <v>598</v>
      </c>
      <c r="H19" s="172"/>
    </row>
    <row r="20" spans="1:15" ht="72" customHeight="1" x14ac:dyDescent="0.25">
      <c r="A20" s="173"/>
      <c r="B20" s="174" t="s">
        <v>463</v>
      </c>
      <c r="C20" s="175" t="s">
        <v>464</v>
      </c>
      <c r="D20" s="203">
        <f>D50/100</f>
        <v>6.1499999999999999E-2</v>
      </c>
      <c r="E20" s="176"/>
      <c r="F20" s="177"/>
      <c r="G20" s="178"/>
      <c r="H20" s="179">
        <f>D19*D20</f>
        <v>198713</v>
      </c>
    </row>
    <row r="21" spans="1:15" ht="36.75" customHeight="1" x14ac:dyDescent="0.25">
      <c r="A21" s="173"/>
      <c r="B21" s="180"/>
      <c r="C21" s="181" t="s">
        <v>468</v>
      </c>
      <c r="D21" s="192">
        <v>5.32</v>
      </c>
      <c r="E21" s="182"/>
      <c r="F21" s="183"/>
      <c r="G21" s="184"/>
      <c r="H21" s="185">
        <f>ROUND(H20*D21,0)</f>
        <v>1057153</v>
      </c>
    </row>
    <row r="22" spans="1:15" x14ac:dyDescent="0.25">
      <c r="A22" s="186"/>
      <c r="B22" s="187"/>
      <c r="C22" s="187"/>
      <c r="D22" s="187"/>
      <c r="E22" s="187"/>
      <c r="F22" s="187"/>
      <c r="G22" s="187"/>
      <c r="H22" s="188"/>
    </row>
    <row r="23" spans="1:15" x14ac:dyDescent="0.25">
      <c r="A23" s="186"/>
      <c r="B23" s="187"/>
      <c r="C23" s="187"/>
      <c r="D23" s="189"/>
      <c r="E23" s="187"/>
      <c r="F23" s="187"/>
      <c r="G23" s="187"/>
      <c r="H23" s="188"/>
    </row>
    <row r="24" spans="1:15" x14ac:dyDescent="0.25">
      <c r="A24" s="186"/>
      <c r="B24" s="187"/>
      <c r="C24" s="187"/>
      <c r="D24" s="187"/>
      <c r="E24" s="187"/>
      <c r="F24" s="187"/>
      <c r="G24" s="187"/>
      <c r="H24" s="188"/>
    </row>
    <row r="25" spans="1:15" x14ac:dyDescent="0.25">
      <c r="A25" s="186"/>
      <c r="B25" s="187"/>
      <c r="C25" s="187"/>
      <c r="D25" s="187"/>
      <c r="E25" s="187"/>
      <c r="F25" s="187"/>
      <c r="G25" s="187"/>
      <c r="H25" s="188"/>
    </row>
    <row r="26" spans="1:15" x14ac:dyDescent="0.25">
      <c r="A26" s="186"/>
      <c r="B26" s="187"/>
      <c r="C26" s="187"/>
      <c r="D26" s="187"/>
      <c r="E26" s="187"/>
      <c r="F26" s="187"/>
      <c r="G26" s="187"/>
      <c r="H26" s="188"/>
    </row>
    <row r="27" spans="1:15" x14ac:dyDescent="0.25">
      <c r="A27" s="186"/>
      <c r="B27" s="187"/>
      <c r="C27" s="187"/>
      <c r="D27" s="187"/>
      <c r="E27" s="187"/>
      <c r="F27" s="187"/>
      <c r="G27" s="187"/>
      <c r="H27" s="188"/>
    </row>
    <row r="28" spans="1:15" x14ac:dyDescent="0.25">
      <c r="A28" s="186"/>
      <c r="B28" s="187"/>
      <c r="C28" s="187"/>
      <c r="D28" s="187"/>
      <c r="E28" s="187"/>
      <c r="F28" s="187"/>
      <c r="G28" s="187"/>
      <c r="H28" s="188"/>
    </row>
    <row r="29" spans="1:15" ht="15.75" hidden="1" x14ac:dyDescent="0.25">
      <c r="A29" s="186"/>
      <c r="B29" s="187"/>
      <c r="C29" s="194" t="s">
        <v>470</v>
      </c>
      <c r="D29"/>
      <c r="E29" s="187"/>
      <c r="F29" s="187"/>
      <c r="G29" s="187"/>
      <c r="H29" s="188"/>
    </row>
    <row r="30" spans="1:15" ht="31.5" hidden="1" x14ac:dyDescent="0.25">
      <c r="A30" s="186"/>
      <c r="B30" s="187"/>
      <c r="C30" s="194" t="s">
        <v>471</v>
      </c>
      <c r="D30"/>
      <c r="E30" s="187"/>
      <c r="F30" s="187"/>
      <c r="G30" s="187"/>
      <c r="H30" s="188"/>
    </row>
    <row r="31" spans="1:15" ht="47.25" hidden="1" x14ac:dyDescent="0.25">
      <c r="A31" s="186"/>
      <c r="B31" s="187"/>
      <c r="C31" s="194" t="s">
        <v>472</v>
      </c>
      <c r="D31"/>
      <c r="E31" s="187"/>
      <c r="F31" s="187"/>
      <c r="G31" s="187"/>
      <c r="H31" s="188"/>
    </row>
    <row r="32" spans="1:15" ht="47.25" hidden="1" x14ac:dyDescent="0.25">
      <c r="A32" s="186"/>
      <c r="B32" s="187"/>
      <c r="C32" s="194" t="s">
        <v>473</v>
      </c>
      <c r="D32"/>
      <c r="E32" s="187"/>
      <c r="F32" s="187"/>
      <c r="G32" s="187"/>
      <c r="H32" s="188"/>
    </row>
    <row r="33" spans="1:8" ht="31.5" hidden="1" x14ac:dyDescent="0.25">
      <c r="A33" s="186"/>
      <c r="B33" s="187"/>
      <c r="C33" s="194" t="s">
        <v>474</v>
      </c>
      <c r="D33"/>
      <c r="E33" s="187"/>
      <c r="F33" s="187"/>
      <c r="G33" s="187"/>
      <c r="H33" s="188"/>
    </row>
    <row r="34" spans="1:8" hidden="1" x14ac:dyDescent="0.25">
      <c r="A34" s="186"/>
      <c r="B34" s="187"/>
      <c r="C34"/>
      <c r="D34"/>
      <c r="E34" s="187"/>
      <c r="F34" s="187"/>
      <c r="G34" s="187"/>
      <c r="H34" s="188"/>
    </row>
    <row r="35" spans="1:8" ht="110.25" hidden="1" x14ac:dyDescent="0.25">
      <c r="A35" s="186"/>
      <c r="B35" s="187"/>
      <c r="C35" s="195" t="s">
        <v>475</v>
      </c>
      <c r="D35"/>
      <c r="E35" s="187"/>
      <c r="F35" s="187"/>
      <c r="G35" s="187"/>
      <c r="H35" s="188"/>
    </row>
    <row r="36" spans="1:8" x14ac:dyDescent="0.25">
      <c r="A36" s="186"/>
      <c r="B36" s="187"/>
      <c r="C36" s="196"/>
      <c r="D36"/>
      <c r="E36" s="187"/>
      <c r="F36" s="187"/>
      <c r="G36" s="187"/>
      <c r="H36" s="188"/>
    </row>
    <row r="37" spans="1:8" x14ac:dyDescent="0.25">
      <c r="A37" s="186"/>
      <c r="B37" s="187"/>
      <c r="C37" s="197"/>
      <c r="D37" s="197"/>
      <c r="E37" s="187"/>
      <c r="F37" s="187"/>
      <c r="G37" s="187"/>
      <c r="H37" s="188"/>
    </row>
    <row r="38" spans="1:8" ht="45" hidden="1" outlineLevel="1" x14ac:dyDescent="0.25">
      <c r="A38" s="186"/>
      <c r="B38" s="187"/>
      <c r="C38" s="199" t="s">
        <v>476</v>
      </c>
      <c r="D38" s="201" t="s">
        <v>478</v>
      </c>
      <c r="E38" s="187"/>
      <c r="F38" s="187"/>
      <c r="G38" s="187"/>
      <c r="H38" s="188"/>
    </row>
    <row r="39" spans="1:8" ht="15.75" hidden="1" outlineLevel="1" thickBot="1" x14ac:dyDescent="0.3">
      <c r="A39" s="186"/>
      <c r="B39" s="187"/>
      <c r="C39" s="200" t="s">
        <v>477</v>
      </c>
      <c r="D39" s="202" t="s">
        <v>479</v>
      </c>
      <c r="E39" s="187"/>
      <c r="F39" s="187"/>
      <c r="G39" s="187"/>
      <c r="H39" s="188"/>
    </row>
    <row r="40" spans="1:8" hidden="1" outlineLevel="1" x14ac:dyDescent="0.25">
      <c r="A40" s="186"/>
      <c r="B40" s="187"/>
      <c r="C40" s="198" t="s">
        <v>480</v>
      </c>
      <c r="D40" s="198">
        <v>33.75</v>
      </c>
      <c r="E40" s="187"/>
      <c r="F40" s="187"/>
      <c r="G40" s="187"/>
      <c r="H40" s="188"/>
    </row>
    <row r="41" spans="1:8" hidden="1" outlineLevel="1" x14ac:dyDescent="0.25">
      <c r="A41" s="186"/>
      <c r="B41" s="187"/>
      <c r="C41" s="198" t="s">
        <v>481</v>
      </c>
      <c r="D41" s="198">
        <v>29.25</v>
      </c>
      <c r="E41" s="187"/>
      <c r="F41" s="187"/>
      <c r="G41" s="187"/>
      <c r="H41" s="188"/>
    </row>
    <row r="42" spans="1:8" hidden="1" outlineLevel="1" x14ac:dyDescent="0.25">
      <c r="A42" s="186"/>
      <c r="B42" s="187"/>
      <c r="C42" s="198" t="s">
        <v>482</v>
      </c>
      <c r="D42" s="198">
        <v>27.3</v>
      </c>
      <c r="E42" s="187"/>
      <c r="F42" s="187"/>
      <c r="G42" s="187"/>
      <c r="H42" s="188"/>
    </row>
    <row r="43" spans="1:8" hidden="1" outlineLevel="1" x14ac:dyDescent="0.25">
      <c r="A43" s="186"/>
      <c r="B43" s="187"/>
      <c r="C43" s="198" t="s">
        <v>483</v>
      </c>
      <c r="D43" s="198">
        <v>20.22</v>
      </c>
      <c r="E43" s="187"/>
      <c r="F43" s="187"/>
      <c r="G43" s="187"/>
      <c r="H43" s="188"/>
    </row>
    <row r="44" spans="1:8" hidden="1" outlineLevel="1" x14ac:dyDescent="0.25">
      <c r="A44" s="186"/>
      <c r="B44" s="187"/>
      <c r="C44" s="198" t="s">
        <v>484</v>
      </c>
      <c r="D44" s="198">
        <v>16.649999999999999</v>
      </c>
      <c r="E44" s="187"/>
      <c r="F44" s="187"/>
      <c r="G44" s="187"/>
      <c r="H44" s="188"/>
    </row>
    <row r="45" spans="1:8" hidden="1" outlineLevel="1" x14ac:dyDescent="0.25">
      <c r="A45" s="186"/>
      <c r="B45" s="187"/>
      <c r="C45" s="198" t="s">
        <v>485</v>
      </c>
      <c r="D45" s="198">
        <v>12.69</v>
      </c>
      <c r="E45" s="187"/>
      <c r="F45" s="187"/>
      <c r="G45" s="187"/>
      <c r="H45" s="188"/>
    </row>
    <row r="46" spans="1:8" hidden="1" outlineLevel="1" x14ac:dyDescent="0.25">
      <c r="A46" s="186"/>
      <c r="B46" s="187"/>
      <c r="C46" s="198" t="s">
        <v>486</v>
      </c>
      <c r="D46" s="198">
        <v>11.88</v>
      </c>
      <c r="E46" s="187"/>
      <c r="F46" s="187"/>
      <c r="G46" s="187"/>
      <c r="H46" s="188"/>
    </row>
    <row r="47" spans="1:8" hidden="1" outlineLevel="1" x14ac:dyDescent="0.25">
      <c r="A47" s="186"/>
      <c r="B47" s="187"/>
      <c r="C47" s="198" t="s">
        <v>487</v>
      </c>
      <c r="D47" s="198">
        <v>10.98</v>
      </c>
      <c r="E47" s="187"/>
      <c r="F47" s="187"/>
      <c r="G47" s="187"/>
      <c r="H47" s="188"/>
    </row>
    <row r="48" spans="1:8" hidden="1" outlineLevel="1" x14ac:dyDescent="0.25">
      <c r="A48" s="186"/>
      <c r="B48" s="187"/>
      <c r="C48" s="198" t="s">
        <v>488</v>
      </c>
      <c r="D48" s="198">
        <v>8.77</v>
      </c>
      <c r="E48" s="187"/>
      <c r="F48" s="187"/>
      <c r="G48" s="187"/>
      <c r="H48" s="188"/>
    </row>
    <row r="49" spans="1:8" hidden="1" outlineLevel="1" x14ac:dyDescent="0.25">
      <c r="A49" s="186"/>
      <c r="B49" s="187"/>
      <c r="C49" s="198" t="s">
        <v>489</v>
      </c>
      <c r="D49" s="198">
        <v>7.07</v>
      </c>
      <c r="E49" s="187"/>
      <c r="F49" s="187"/>
      <c r="G49" s="187"/>
      <c r="H49" s="188"/>
    </row>
    <row r="50" spans="1:8" hidden="1" outlineLevel="1" x14ac:dyDescent="0.25">
      <c r="A50" s="186"/>
      <c r="B50" s="187"/>
      <c r="C50" s="198" t="s">
        <v>490</v>
      </c>
      <c r="D50" s="198">
        <v>6.15</v>
      </c>
      <c r="E50" s="187"/>
      <c r="F50" s="187"/>
      <c r="G50" s="187"/>
      <c r="H50" s="188"/>
    </row>
    <row r="51" spans="1:8" hidden="1" outlineLevel="1" x14ac:dyDescent="0.25">
      <c r="A51" s="186"/>
      <c r="B51" s="187"/>
      <c r="C51" s="198" t="s">
        <v>491</v>
      </c>
      <c r="D51" s="198">
        <v>4.76</v>
      </c>
      <c r="E51" s="187"/>
      <c r="F51" s="187"/>
      <c r="G51" s="187"/>
      <c r="H51" s="188"/>
    </row>
    <row r="52" spans="1:8" hidden="1" outlineLevel="1" x14ac:dyDescent="0.25">
      <c r="A52" s="186"/>
      <c r="B52" s="187"/>
      <c r="C52" s="198" t="s">
        <v>492</v>
      </c>
      <c r="D52" s="198">
        <v>4.13</v>
      </c>
      <c r="E52" s="187"/>
      <c r="F52" s="187"/>
      <c r="G52" s="187"/>
      <c r="H52" s="188"/>
    </row>
    <row r="53" spans="1:8" hidden="1" outlineLevel="1" x14ac:dyDescent="0.25">
      <c r="A53" s="186"/>
      <c r="B53" s="187"/>
      <c r="C53" s="198" t="s">
        <v>493</v>
      </c>
      <c r="D53" s="198">
        <v>3.52</v>
      </c>
      <c r="E53" s="187"/>
      <c r="F53" s="187"/>
      <c r="G53" s="187"/>
      <c r="H53" s="188"/>
    </row>
    <row r="54" spans="1:8" hidden="1" outlineLevel="1" x14ac:dyDescent="0.25">
      <c r="A54" s="186"/>
      <c r="B54" s="187"/>
      <c r="C54" s="198" t="s">
        <v>494</v>
      </c>
      <c r="D54" s="198">
        <v>3.06</v>
      </c>
      <c r="E54" s="187"/>
      <c r="F54" s="187"/>
      <c r="G54" s="187"/>
      <c r="H54" s="188"/>
    </row>
    <row r="55" spans="1:8" hidden="1" outlineLevel="1" x14ac:dyDescent="0.25">
      <c r="A55" s="186"/>
      <c r="B55" s="187"/>
      <c r="C55" s="198" t="s">
        <v>495</v>
      </c>
      <c r="D55" s="198">
        <v>2.62</v>
      </c>
      <c r="E55" s="187"/>
      <c r="F55" s="187"/>
      <c r="G55" s="187"/>
      <c r="H55" s="188"/>
    </row>
    <row r="56" spans="1:8" hidden="1" outlineLevel="1" x14ac:dyDescent="0.25">
      <c r="A56" s="186"/>
      <c r="B56" s="187"/>
      <c r="C56" s="198" t="s">
        <v>496</v>
      </c>
      <c r="D56" s="198">
        <v>2.33</v>
      </c>
      <c r="E56" s="187"/>
      <c r="F56" s="187"/>
      <c r="G56" s="187"/>
      <c r="H56" s="188"/>
    </row>
    <row r="57" spans="1:8" hidden="1" outlineLevel="1" x14ac:dyDescent="0.25">
      <c r="A57" s="186"/>
      <c r="B57" s="187"/>
      <c r="C57" s="198" t="s">
        <v>497</v>
      </c>
      <c r="D57" s="198">
        <v>2.0099999999999998</v>
      </c>
      <c r="E57" s="187"/>
      <c r="F57" s="187"/>
      <c r="G57" s="187"/>
      <c r="H57" s="188"/>
    </row>
    <row r="58" spans="1:8" hidden="1" outlineLevel="1" x14ac:dyDescent="0.25">
      <c r="A58" s="186"/>
      <c r="B58" s="187"/>
      <c r="C58" s="198" t="s">
        <v>498</v>
      </c>
      <c r="D58" s="198">
        <v>1.68</v>
      </c>
      <c r="E58" s="187"/>
      <c r="F58" s="187"/>
      <c r="G58" s="187"/>
      <c r="H58" s="188"/>
    </row>
    <row r="59" spans="1:8" hidden="1" outlineLevel="1" x14ac:dyDescent="0.25">
      <c r="A59" s="186"/>
      <c r="B59" s="187"/>
      <c r="C59" s="198" t="s">
        <v>499</v>
      </c>
      <c r="D59" s="198">
        <v>1.56</v>
      </c>
      <c r="E59" s="187"/>
      <c r="F59" s="187"/>
      <c r="G59" s="187"/>
      <c r="H59" s="188"/>
    </row>
    <row r="60" spans="1:8" hidden="1" outlineLevel="1" x14ac:dyDescent="0.25">
      <c r="A60" s="186"/>
      <c r="B60" s="187"/>
      <c r="C60" s="198" t="s">
        <v>500</v>
      </c>
      <c r="D60" s="198">
        <v>1.22</v>
      </c>
      <c r="E60" s="187"/>
      <c r="F60" s="187"/>
      <c r="G60" s="187"/>
      <c r="H60" s="188"/>
    </row>
    <row r="61" spans="1:8" hidden="1" outlineLevel="1" x14ac:dyDescent="0.25">
      <c r="A61" s="186"/>
      <c r="B61" s="187"/>
      <c r="C61" s="198" t="s">
        <v>501</v>
      </c>
      <c r="D61" s="198">
        <v>1.04</v>
      </c>
      <c r="E61" s="187"/>
      <c r="F61" s="187"/>
      <c r="G61" s="187"/>
      <c r="H61" s="188"/>
    </row>
    <row r="62" spans="1:8" hidden="1" outlineLevel="1" x14ac:dyDescent="0.25">
      <c r="A62" s="186"/>
      <c r="B62" s="187"/>
      <c r="C62" s="198" t="s">
        <v>502</v>
      </c>
      <c r="D62" s="198">
        <v>0.9</v>
      </c>
      <c r="E62" s="187"/>
      <c r="F62" s="187"/>
      <c r="G62" s="187"/>
      <c r="H62" s="188"/>
    </row>
    <row r="63" spans="1:8" hidden="1" outlineLevel="1" x14ac:dyDescent="0.25">
      <c r="A63" s="186"/>
      <c r="B63" s="187"/>
      <c r="C63" s="198" t="s">
        <v>503</v>
      </c>
      <c r="D63" s="198">
        <v>0.8</v>
      </c>
      <c r="E63" s="187"/>
      <c r="F63" s="187"/>
      <c r="G63" s="187"/>
      <c r="H63" s="188"/>
    </row>
    <row r="64" spans="1:8" hidden="1" outlineLevel="1" x14ac:dyDescent="0.25">
      <c r="A64" s="186"/>
      <c r="B64" s="187"/>
      <c r="C64" s="198" t="s">
        <v>504</v>
      </c>
      <c r="D64" s="198">
        <v>0.73</v>
      </c>
      <c r="E64" s="187"/>
      <c r="F64" s="187"/>
      <c r="G64" s="187"/>
      <c r="H64" s="188"/>
    </row>
    <row r="65" spans="1:8" hidden="1" outlineLevel="1" x14ac:dyDescent="0.25">
      <c r="A65" s="186"/>
      <c r="B65" s="187"/>
      <c r="C65" s="198" t="s">
        <v>505</v>
      </c>
      <c r="D65" s="198">
        <v>0.66</v>
      </c>
      <c r="E65" s="187"/>
      <c r="F65" s="187"/>
      <c r="G65" s="187"/>
      <c r="H65" s="188"/>
    </row>
    <row r="66" spans="1:8" hidden="1" outlineLevel="1" x14ac:dyDescent="0.25">
      <c r="A66" s="186"/>
      <c r="B66" s="187"/>
      <c r="C66" s="198" t="s">
        <v>506</v>
      </c>
      <c r="D66" s="198">
        <v>0.61</v>
      </c>
      <c r="E66" s="187"/>
      <c r="F66" s="187"/>
      <c r="G66" s="187"/>
      <c r="H66" s="188"/>
    </row>
    <row r="67" spans="1:8" hidden="1" outlineLevel="1" x14ac:dyDescent="0.25">
      <c r="A67" s="186"/>
      <c r="B67" s="187"/>
      <c r="C67" s="198" t="s">
        <v>507</v>
      </c>
      <c r="D67" s="198">
        <v>0.57999999999999996</v>
      </c>
      <c r="E67" s="187"/>
      <c r="F67" s="187"/>
      <c r="G67" s="187"/>
      <c r="H67" s="188"/>
    </row>
    <row r="68" spans="1:8" hidden="1" outlineLevel="1" x14ac:dyDescent="0.25">
      <c r="A68" s="186"/>
      <c r="B68" s="187"/>
      <c r="C68" s="187"/>
      <c r="D68" s="187"/>
      <c r="E68" s="187"/>
      <c r="F68" s="187"/>
      <c r="G68" s="187"/>
      <c r="H68" s="188"/>
    </row>
    <row r="69" spans="1:8" hidden="1" outlineLevel="1" x14ac:dyDescent="0.25">
      <c r="A69" s="186"/>
      <c r="B69" s="187"/>
      <c r="C69" s="187"/>
      <c r="D69" s="187"/>
      <c r="E69" s="187"/>
      <c r="F69" s="187"/>
      <c r="G69" s="187"/>
      <c r="H69" s="188"/>
    </row>
    <row r="70" spans="1:8" hidden="1" outlineLevel="1" x14ac:dyDescent="0.25">
      <c r="A70" s="186"/>
      <c r="B70" s="187"/>
      <c r="C70" s="187"/>
      <c r="D70" s="187"/>
      <c r="E70" s="187"/>
      <c r="F70" s="187"/>
      <c r="G70" s="187"/>
      <c r="H70" s="188"/>
    </row>
    <row r="71" spans="1:8" hidden="1" outlineLevel="1" x14ac:dyDescent="0.25">
      <c r="A71" s="186"/>
      <c r="B71" s="187"/>
      <c r="C71" s="187"/>
      <c r="D71" s="187"/>
      <c r="E71" s="187"/>
      <c r="F71" s="187"/>
      <c r="G71" s="187"/>
      <c r="H71" s="188"/>
    </row>
    <row r="72" spans="1:8" hidden="1" outlineLevel="1" x14ac:dyDescent="0.25">
      <c r="A72" s="186"/>
      <c r="B72" s="187"/>
      <c r="C72" s="187"/>
      <c r="D72" s="187"/>
      <c r="E72" s="187"/>
      <c r="F72" s="187"/>
      <c r="G72" s="187"/>
      <c r="H72" s="188"/>
    </row>
    <row r="73" spans="1:8" hidden="1" outlineLevel="1" x14ac:dyDescent="0.25">
      <c r="A73" s="186"/>
      <c r="B73" s="187"/>
      <c r="C73" s="187"/>
      <c r="D73" s="187"/>
      <c r="E73" s="187"/>
      <c r="F73" s="187"/>
      <c r="G73" s="187"/>
      <c r="H73" s="188"/>
    </row>
    <row r="74" spans="1:8" hidden="1" outlineLevel="1" x14ac:dyDescent="0.25">
      <c r="A74" s="186"/>
      <c r="B74" s="187"/>
      <c r="C74" s="187"/>
      <c r="D74" s="187"/>
      <c r="E74" s="187"/>
      <c r="F74" s="187"/>
      <c r="G74" s="187"/>
      <c r="H74" s="188"/>
    </row>
    <row r="75" spans="1:8" hidden="1" outlineLevel="1" x14ac:dyDescent="0.25">
      <c r="A75" s="186"/>
      <c r="B75" s="187"/>
      <c r="C75" s="187"/>
      <c r="D75" s="187"/>
      <c r="E75" s="187"/>
      <c r="F75" s="187"/>
      <c r="G75" s="187"/>
      <c r="H75" s="188"/>
    </row>
    <row r="76" spans="1:8" collapsed="1" x14ac:dyDescent="0.25">
      <c r="A76" s="186"/>
      <c r="B76" s="187"/>
      <c r="C76" s="187"/>
      <c r="D76" s="187"/>
      <c r="E76" s="187"/>
      <c r="F76" s="187"/>
      <c r="G76" s="187"/>
      <c r="H76" s="188"/>
    </row>
    <row r="77" spans="1:8" x14ac:dyDescent="0.25">
      <c r="A77" s="186"/>
      <c r="B77" s="187"/>
      <c r="C77" s="187"/>
      <c r="D77" s="187"/>
      <c r="E77" s="187"/>
      <c r="F77" s="187"/>
      <c r="G77" s="187"/>
      <c r="H77" s="188"/>
    </row>
    <row r="78" spans="1:8" x14ac:dyDescent="0.25">
      <c r="A78" s="186"/>
      <c r="B78" s="187"/>
      <c r="C78" s="187"/>
      <c r="D78" s="187"/>
      <c r="E78" s="187"/>
      <c r="F78" s="187"/>
      <c r="G78" s="187"/>
      <c r="H78" s="188"/>
    </row>
    <row r="79" spans="1:8" x14ac:dyDescent="0.25">
      <c r="A79" s="186"/>
      <c r="B79" s="187"/>
      <c r="C79" s="187"/>
      <c r="D79" s="187"/>
      <c r="E79" s="187"/>
      <c r="F79" s="187"/>
      <c r="G79" s="187"/>
      <c r="H79" s="188"/>
    </row>
    <row r="80" spans="1:8" x14ac:dyDescent="0.25">
      <c r="A80" s="186"/>
      <c r="B80" s="187"/>
      <c r="C80" s="187"/>
      <c r="D80" s="187"/>
      <c r="E80" s="187"/>
      <c r="F80" s="187"/>
      <c r="G80" s="187"/>
      <c r="H80" s="188"/>
    </row>
    <row r="81" spans="1:8" x14ac:dyDescent="0.25">
      <c r="A81" s="186"/>
      <c r="B81" s="187"/>
      <c r="C81" s="187"/>
      <c r="D81" s="187"/>
      <c r="E81" s="187"/>
      <c r="F81" s="187"/>
      <c r="G81" s="187"/>
      <c r="H81" s="188"/>
    </row>
    <row r="82" spans="1:8" x14ac:dyDescent="0.25">
      <c r="A82" s="186"/>
      <c r="B82" s="187"/>
      <c r="C82" s="187"/>
      <c r="D82" s="187"/>
      <c r="E82" s="187"/>
      <c r="F82" s="187"/>
      <c r="G82" s="187"/>
      <c r="H82" s="188"/>
    </row>
    <row r="83" spans="1:8" x14ac:dyDescent="0.25">
      <c r="A83" s="186"/>
      <c r="B83" s="187"/>
      <c r="C83" s="187"/>
      <c r="D83" s="187"/>
      <c r="E83" s="187"/>
      <c r="F83" s="187"/>
      <c r="G83" s="187"/>
      <c r="H83" s="188"/>
    </row>
    <row r="84" spans="1:8" x14ac:dyDescent="0.25">
      <c r="A84" s="186"/>
      <c r="B84" s="187"/>
      <c r="C84" s="187"/>
      <c r="D84" s="187"/>
      <c r="E84" s="187"/>
      <c r="F84" s="187"/>
      <c r="G84" s="187"/>
      <c r="H84" s="188"/>
    </row>
    <row r="85" spans="1:8" x14ac:dyDescent="0.25">
      <c r="A85" s="186"/>
      <c r="B85" s="187"/>
      <c r="C85" s="187"/>
      <c r="D85" s="187"/>
      <c r="E85" s="187"/>
      <c r="F85" s="187"/>
      <c r="G85" s="187"/>
      <c r="H85" s="188"/>
    </row>
    <row r="86" spans="1:8" x14ac:dyDescent="0.25">
      <c r="A86" s="186"/>
      <c r="B86" s="187"/>
      <c r="C86" s="187"/>
      <c r="D86" s="187"/>
      <c r="E86" s="187"/>
      <c r="F86" s="187"/>
      <c r="G86" s="187"/>
      <c r="H86" s="188"/>
    </row>
    <row r="87" spans="1:8" x14ac:dyDescent="0.25">
      <c r="A87" s="186"/>
      <c r="B87" s="187"/>
      <c r="C87" s="187"/>
      <c r="D87" s="187"/>
      <c r="E87" s="187"/>
      <c r="F87" s="187"/>
      <c r="G87" s="187"/>
      <c r="H87" s="188"/>
    </row>
  </sheetData>
  <mergeCells count="21">
    <mergeCell ref="H11:H18"/>
    <mergeCell ref="A15:A18"/>
    <mergeCell ref="B15:B18"/>
    <mergeCell ref="C15:E15"/>
    <mergeCell ref="A6:B6"/>
    <mergeCell ref="C6:H6"/>
    <mergeCell ref="A7:B7"/>
    <mergeCell ref="C7:H7"/>
    <mergeCell ref="A8:B8"/>
    <mergeCell ref="C8:H8"/>
    <mergeCell ref="C10:E10"/>
    <mergeCell ref="A11:A14"/>
    <mergeCell ref="B11:B14"/>
    <mergeCell ref="C11:E11"/>
    <mergeCell ref="G11:G18"/>
    <mergeCell ref="A2:H2"/>
    <mergeCell ref="A3:H3"/>
    <mergeCell ref="A4:B4"/>
    <mergeCell ref="C4:H4"/>
    <mergeCell ref="A5:B5"/>
    <mergeCell ref="C5:H5"/>
  </mergeCells>
  <pageMargins left="0.7" right="0.7" top="0.75" bottom="0.75" header="0.3" footer="0.3"/>
  <pageSetup paperSize="9" scale="62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14"/>
  <sheetViews>
    <sheetView showGridLines="0" topLeftCell="B87" zoomScale="115" zoomScaleNormal="115" workbookViewId="0">
      <selection activeCell="D106" sqref="D106"/>
    </sheetView>
  </sheetViews>
  <sheetFormatPr defaultColWidth="8.85546875" defaultRowHeight="13.5" customHeight="1" outlineLevelRow="1" x14ac:dyDescent="0.2"/>
  <cols>
    <col min="1" max="1" width="0" style="341" hidden="1" customWidth="1"/>
    <col min="2" max="2" width="4.28515625" style="341" customWidth="1"/>
    <col min="3" max="3" width="46.140625" style="341" customWidth="1"/>
    <col min="4" max="4" width="46.42578125" style="341" customWidth="1"/>
    <col min="5" max="5" width="31.42578125" style="341" customWidth="1"/>
    <col min="6" max="6" width="14" style="341" customWidth="1"/>
    <col min="7" max="16384" width="8.85546875" style="341"/>
  </cols>
  <sheetData>
    <row r="1" spans="2:6" ht="12.75" x14ac:dyDescent="0.2">
      <c r="B1" s="339"/>
      <c r="C1" s="339"/>
      <c r="D1" s="339"/>
      <c r="E1" s="340" t="s">
        <v>599</v>
      </c>
    </row>
    <row r="2" spans="2:6" ht="14.25" customHeight="1" x14ac:dyDescent="0.2">
      <c r="B2" s="1172" t="s">
        <v>623</v>
      </c>
      <c r="C2" s="1172"/>
      <c r="D2" s="342"/>
      <c r="E2" s="342"/>
      <c r="F2" s="343"/>
    </row>
    <row r="3" spans="2:6" ht="18" customHeight="1" x14ac:dyDescent="0.2">
      <c r="B3" s="574"/>
      <c r="C3" s="574"/>
      <c r="D3" s="1173" t="s">
        <v>624</v>
      </c>
      <c r="E3" s="1173"/>
      <c r="F3" s="1174"/>
    </row>
    <row r="4" spans="2:6" ht="24.75" customHeight="1" x14ac:dyDescent="0.2">
      <c r="B4" s="1175" t="s">
        <v>951</v>
      </c>
      <c r="C4" s="1176"/>
      <c r="D4" s="1176"/>
      <c r="E4" s="1176"/>
      <c r="F4" s="1176"/>
    </row>
    <row r="5" spans="2:6" ht="20.25" customHeight="1" x14ac:dyDescent="0.2">
      <c r="B5" s="1177" t="s">
        <v>625</v>
      </c>
      <c r="C5" s="1177"/>
      <c r="D5" s="1177"/>
      <c r="E5" s="1177"/>
      <c r="F5" s="344"/>
    </row>
    <row r="6" spans="2:6" ht="5.25" customHeight="1" x14ac:dyDescent="0.2">
      <c r="B6" s="344"/>
      <c r="C6" s="344"/>
      <c r="D6" s="344"/>
      <c r="E6" s="344"/>
      <c r="F6" s="344"/>
    </row>
    <row r="7" spans="2:6" ht="23.25" customHeight="1" x14ac:dyDescent="0.2">
      <c r="B7" s="1178" t="s">
        <v>952</v>
      </c>
      <c r="C7" s="1178"/>
      <c r="D7" s="1178"/>
      <c r="E7" s="1178"/>
      <c r="F7" s="1178"/>
    </row>
    <row r="8" spans="2:6" ht="19.5" customHeight="1" x14ac:dyDescent="0.2">
      <c r="B8" s="1171" t="s">
        <v>626</v>
      </c>
      <c r="C8" s="1171"/>
      <c r="D8" s="1171"/>
      <c r="E8" s="1171"/>
      <c r="F8" s="345"/>
    </row>
    <row r="9" spans="2:6" ht="12.75" x14ac:dyDescent="0.2">
      <c r="B9" s="344"/>
      <c r="C9" s="344"/>
      <c r="D9" s="344"/>
      <c r="E9" s="344"/>
      <c r="F9" s="344"/>
    </row>
    <row r="10" spans="2:6" ht="17.25" customHeight="1" x14ac:dyDescent="0.2">
      <c r="B10" s="346" t="s">
        <v>637</v>
      </c>
      <c r="C10" s="344"/>
      <c r="D10" s="347"/>
      <c r="E10" s="347"/>
      <c r="F10" s="347"/>
    </row>
    <row r="11" spans="2:6" ht="17.25" customHeight="1" x14ac:dyDescent="0.2">
      <c r="C11" s="1168"/>
      <c r="D11" s="1168"/>
      <c r="E11" s="1168"/>
      <c r="F11" s="1168"/>
    </row>
    <row r="12" spans="2:6" ht="25.5" customHeight="1" x14ac:dyDescent="0.2">
      <c r="B12" s="344" t="s">
        <v>638</v>
      </c>
      <c r="C12" s="344"/>
      <c r="D12" s="348"/>
      <c r="E12" s="348"/>
      <c r="F12" s="348"/>
    </row>
    <row r="13" spans="2:6" ht="24" customHeight="1" x14ac:dyDescent="0.2">
      <c r="C13" s="1168" t="s">
        <v>618</v>
      </c>
      <c r="D13" s="1168"/>
      <c r="E13" s="1168"/>
      <c r="F13" s="1168"/>
    </row>
    <row r="14" spans="2:6" ht="24" customHeight="1" x14ac:dyDescent="0.2">
      <c r="C14" s="574"/>
      <c r="D14" s="574"/>
      <c r="E14" s="574"/>
      <c r="F14" s="574"/>
    </row>
    <row r="15" spans="2:6" ht="15" customHeight="1" outlineLevel="1" x14ac:dyDescent="0.2">
      <c r="B15" s="349" t="s">
        <v>953</v>
      </c>
      <c r="C15" s="574"/>
      <c r="D15" s="574"/>
      <c r="E15" s="574"/>
      <c r="F15" s="574"/>
    </row>
    <row r="16" spans="2:6" ht="12.75" x14ac:dyDescent="0.2">
      <c r="B16" s="344"/>
      <c r="C16" s="344"/>
      <c r="D16" s="575"/>
      <c r="E16" s="575"/>
      <c r="F16" s="350"/>
    </row>
    <row r="17" spans="1:6" ht="80.25" customHeight="1" x14ac:dyDescent="0.2">
      <c r="B17" s="351" t="s">
        <v>512</v>
      </c>
      <c r="C17" s="352" t="s">
        <v>627</v>
      </c>
      <c r="D17" s="352" t="s">
        <v>628</v>
      </c>
      <c r="E17" s="351" t="s">
        <v>629</v>
      </c>
      <c r="F17" s="351" t="s">
        <v>661</v>
      </c>
    </row>
    <row r="18" spans="1:6" ht="12.75" x14ac:dyDescent="0.2">
      <c r="B18" s="353">
        <v>1</v>
      </c>
      <c r="C18" s="354">
        <v>2</v>
      </c>
      <c r="D18" s="354">
        <v>3</v>
      </c>
      <c r="E18" s="353">
        <v>4</v>
      </c>
      <c r="F18" s="353">
        <v>5</v>
      </c>
    </row>
    <row r="19" spans="1:6" ht="12.75" x14ac:dyDescent="0.2">
      <c r="A19" s="355"/>
      <c r="B19" s="1169" t="s">
        <v>600</v>
      </c>
      <c r="C19" s="1170"/>
      <c r="D19" s="1170"/>
      <c r="E19" s="1170"/>
      <c r="F19" s="1170"/>
    </row>
    <row r="20" spans="1:6" ht="51" x14ac:dyDescent="0.2">
      <c r="B20" s="1167" t="s">
        <v>190</v>
      </c>
      <c r="C20" s="356" t="s">
        <v>954</v>
      </c>
      <c r="D20" s="356" t="s">
        <v>955</v>
      </c>
      <c r="E20" s="357" t="s">
        <v>956</v>
      </c>
      <c r="F20" s="358" t="s">
        <v>957</v>
      </c>
    </row>
    <row r="21" spans="1:6" ht="51" x14ac:dyDescent="0.2">
      <c r="B21" s="1167"/>
      <c r="C21" s="356"/>
      <c r="D21" s="356" t="s">
        <v>958</v>
      </c>
      <c r="E21" s="357"/>
      <c r="F21" s="358"/>
    </row>
    <row r="22" spans="1:6" ht="12.75" x14ac:dyDescent="0.2">
      <c r="B22" s="1165"/>
      <c r="C22" s="356"/>
      <c r="D22" s="356"/>
      <c r="E22" s="357"/>
      <c r="F22" s="358" t="s">
        <v>526</v>
      </c>
    </row>
    <row r="23" spans="1:6" ht="76.5" x14ac:dyDescent="0.2">
      <c r="A23" s="359"/>
      <c r="B23" s="1164" t="s">
        <v>651</v>
      </c>
      <c r="C23" s="360" t="s">
        <v>959</v>
      </c>
      <c r="D23" s="360" t="s">
        <v>960</v>
      </c>
      <c r="E23" s="361" t="s">
        <v>961</v>
      </c>
      <c r="F23" s="362" t="s">
        <v>962</v>
      </c>
    </row>
    <row r="24" spans="1:6" ht="51" x14ac:dyDescent="0.2">
      <c r="B24" s="1167"/>
      <c r="C24" s="356"/>
      <c r="D24" s="356" t="s">
        <v>958</v>
      </c>
      <c r="E24" s="357"/>
      <c r="F24" s="358"/>
    </row>
    <row r="25" spans="1:6" ht="12.75" x14ac:dyDescent="0.2">
      <c r="B25" s="1165"/>
      <c r="C25" s="356"/>
      <c r="D25" s="356"/>
      <c r="E25" s="357"/>
      <c r="F25" s="358" t="s">
        <v>526</v>
      </c>
    </row>
    <row r="26" spans="1:6" ht="51" x14ac:dyDescent="0.2">
      <c r="A26" s="359"/>
      <c r="B26" s="1164" t="s">
        <v>652</v>
      </c>
      <c r="C26" s="360" t="s">
        <v>963</v>
      </c>
      <c r="D26" s="360" t="s">
        <v>964</v>
      </c>
      <c r="E26" s="361" t="s">
        <v>965</v>
      </c>
      <c r="F26" s="362" t="s">
        <v>966</v>
      </c>
    </row>
    <row r="27" spans="1:6" ht="51" x14ac:dyDescent="0.2">
      <c r="B27" s="1167"/>
      <c r="C27" s="356"/>
      <c r="D27" s="356" t="s">
        <v>958</v>
      </c>
      <c r="E27" s="357"/>
      <c r="F27" s="358"/>
    </row>
    <row r="28" spans="1:6" ht="12.75" x14ac:dyDescent="0.2">
      <c r="B28" s="1165"/>
      <c r="C28" s="356"/>
      <c r="D28" s="356"/>
      <c r="E28" s="357"/>
      <c r="F28" s="358" t="s">
        <v>526</v>
      </c>
    </row>
    <row r="29" spans="1:6" ht="51" x14ac:dyDescent="0.2">
      <c r="A29" s="359"/>
      <c r="B29" s="1164" t="s">
        <v>232</v>
      </c>
      <c r="C29" s="360" t="s">
        <v>967</v>
      </c>
      <c r="D29" s="360" t="s">
        <v>968</v>
      </c>
      <c r="E29" s="361" t="s">
        <v>969</v>
      </c>
      <c r="F29" s="362" t="s">
        <v>970</v>
      </c>
    </row>
    <row r="30" spans="1:6" ht="51" x14ac:dyDescent="0.2">
      <c r="B30" s="1167"/>
      <c r="C30" s="356"/>
      <c r="D30" s="356" t="s">
        <v>971</v>
      </c>
      <c r="E30" s="357"/>
      <c r="F30" s="358"/>
    </row>
    <row r="31" spans="1:6" ht="12.75" x14ac:dyDescent="0.2">
      <c r="B31" s="1167"/>
      <c r="C31" s="356"/>
      <c r="D31" s="356" t="s">
        <v>972</v>
      </c>
      <c r="E31" s="357"/>
      <c r="F31" s="358" t="s">
        <v>526</v>
      </c>
    </row>
    <row r="32" spans="1:6" ht="12.75" x14ac:dyDescent="0.2">
      <c r="B32" s="1165"/>
      <c r="C32" s="356"/>
      <c r="D32" s="356"/>
      <c r="E32" s="357"/>
      <c r="F32" s="358" t="s">
        <v>526</v>
      </c>
    </row>
    <row r="33" spans="1:6" ht="51" x14ac:dyDescent="0.2">
      <c r="A33" s="359"/>
      <c r="B33" s="1164" t="s">
        <v>233</v>
      </c>
      <c r="C33" s="360" t="s">
        <v>973</v>
      </c>
      <c r="D33" s="360" t="s">
        <v>974</v>
      </c>
      <c r="E33" s="361" t="s">
        <v>975</v>
      </c>
      <c r="F33" s="362" t="s">
        <v>976</v>
      </c>
    </row>
    <row r="34" spans="1:6" ht="51" x14ac:dyDescent="0.2">
      <c r="B34" s="1167"/>
      <c r="C34" s="356"/>
      <c r="D34" s="356" t="s">
        <v>971</v>
      </c>
      <c r="E34" s="357"/>
      <c r="F34" s="358"/>
    </row>
    <row r="35" spans="1:6" ht="12.75" x14ac:dyDescent="0.2">
      <c r="B35" s="1167"/>
      <c r="C35" s="356"/>
      <c r="D35" s="356" t="s">
        <v>972</v>
      </c>
      <c r="E35" s="357"/>
      <c r="F35" s="358" t="s">
        <v>526</v>
      </c>
    </row>
    <row r="36" spans="1:6" ht="12.75" x14ac:dyDescent="0.2">
      <c r="B36" s="1165"/>
      <c r="C36" s="356"/>
      <c r="D36" s="356"/>
      <c r="E36" s="357"/>
      <c r="F36" s="358" t="s">
        <v>526</v>
      </c>
    </row>
    <row r="37" spans="1:6" ht="76.5" x14ac:dyDescent="0.2">
      <c r="A37" s="359"/>
      <c r="B37" s="1164" t="s">
        <v>238</v>
      </c>
      <c r="C37" s="360" t="s">
        <v>977</v>
      </c>
      <c r="D37" s="360" t="s">
        <v>978</v>
      </c>
      <c r="E37" s="361" t="s">
        <v>979</v>
      </c>
      <c r="F37" s="362" t="s">
        <v>980</v>
      </c>
    </row>
    <row r="38" spans="1:6" ht="51" x14ac:dyDescent="0.2">
      <c r="B38" s="1165"/>
      <c r="C38" s="356"/>
      <c r="D38" s="356" t="s">
        <v>958</v>
      </c>
      <c r="E38" s="357"/>
      <c r="F38" s="358" t="s">
        <v>526</v>
      </c>
    </row>
    <row r="39" spans="1:6" ht="51" x14ac:dyDescent="0.2">
      <c r="A39" s="359"/>
      <c r="B39" s="1164" t="s">
        <v>653</v>
      </c>
      <c r="C39" s="360" t="s">
        <v>981</v>
      </c>
      <c r="D39" s="360" t="s">
        <v>982</v>
      </c>
      <c r="E39" s="361" t="s">
        <v>983</v>
      </c>
      <c r="F39" s="362" t="s">
        <v>984</v>
      </c>
    </row>
    <row r="40" spans="1:6" ht="51" x14ac:dyDescent="0.2">
      <c r="B40" s="1167"/>
      <c r="C40" s="356"/>
      <c r="D40" s="356" t="s">
        <v>971</v>
      </c>
      <c r="E40" s="357"/>
      <c r="F40" s="358"/>
    </row>
    <row r="41" spans="1:6" ht="25.5" x14ac:dyDescent="0.2">
      <c r="B41" s="1167"/>
      <c r="C41" s="356"/>
      <c r="D41" s="356" t="s">
        <v>985</v>
      </c>
      <c r="E41" s="357"/>
      <c r="F41" s="358" t="s">
        <v>526</v>
      </c>
    </row>
    <row r="42" spans="1:6" ht="12.75" x14ac:dyDescent="0.2">
      <c r="B42" s="1165"/>
      <c r="C42" s="356"/>
      <c r="D42" s="356"/>
      <c r="E42" s="357"/>
      <c r="F42" s="358" t="s">
        <v>526</v>
      </c>
    </row>
    <row r="43" spans="1:6" ht="51" x14ac:dyDescent="0.2">
      <c r="A43" s="359"/>
      <c r="B43" s="1164" t="s">
        <v>662</v>
      </c>
      <c r="C43" s="360" t="s">
        <v>986</v>
      </c>
      <c r="D43" s="360" t="s">
        <v>982</v>
      </c>
      <c r="E43" s="361" t="s">
        <v>987</v>
      </c>
      <c r="F43" s="362" t="s">
        <v>988</v>
      </c>
    </row>
    <row r="44" spans="1:6" ht="51" x14ac:dyDescent="0.2">
      <c r="B44" s="1167"/>
      <c r="C44" s="356"/>
      <c r="D44" s="356" t="s">
        <v>958</v>
      </c>
      <c r="E44" s="357"/>
      <c r="F44" s="358"/>
    </row>
    <row r="45" spans="1:6" ht="12.75" x14ac:dyDescent="0.2">
      <c r="B45" s="1165"/>
      <c r="C45" s="356"/>
      <c r="D45" s="356"/>
      <c r="E45" s="357"/>
      <c r="F45" s="358" t="s">
        <v>526</v>
      </c>
    </row>
    <row r="46" spans="1:6" ht="51" x14ac:dyDescent="0.2">
      <c r="A46" s="359"/>
      <c r="B46" s="1164" t="s">
        <v>663</v>
      </c>
      <c r="C46" s="360" t="s">
        <v>989</v>
      </c>
      <c r="D46" s="360" t="s">
        <v>990</v>
      </c>
      <c r="E46" s="361" t="s">
        <v>991</v>
      </c>
      <c r="F46" s="362" t="s">
        <v>992</v>
      </c>
    </row>
    <row r="47" spans="1:6" ht="38.25" x14ac:dyDescent="0.2">
      <c r="B47" s="1167"/>
      <c r="C47" s="356"/>
      <c r="D47" s="356" t="s">
        <v>993</v>
      </c>
      <c r="E47" s="357"/>
      <c r="F47" s="358" t="s">
        <v>526</v>
      </c>
    </row>
    <row r="48" spans="1:6" ht="51" x14ac:dyDescent="0.2">
      <c r="B48" s="1165"/>
      <c r="C48" s="356"/>
      <c r="D48" s="356" t="s">
        <v>958</v>
      </c>
      <c r="E48" s="357"/>
      <c r="F48" s="358" t="s">
        <v>526</v>
      </c>
    </row>
    <row r="49" spans="1:6" ht="12.75" x14ac:dyDescent="0.2">
      <c r="A49" s="355"/>
      <c r="B49" s="363"/>
      <c r="C49" s="1166" t="s">
        <v>630</v>
      </c>
      <c r="D49" s="1166"/>
      <c r="E49" s="1166"/>
      <c r="F49" s="364"/>
    </row>
    <row r="50" spans="1:6" ht="12.75" x14ac:dyDescent="0.2">
      <c r="A50" s="343"/>
      <c r="B50" s="572"/>
      <c r="C50" s="1161" t="s">
        <v>994</v>
      </c>
      <c r="D50" s="1161"/>
      <c r="E50" s="1161"/>
      <c r="F50" s="365" t="s">
        <v>995</v>
      </c>
    </row>
    <row r="51" spans="1:6" ht="24" customHeight="1" x14ac:dyDescent="0.2">
      <c r="A51" s="343"/>
      <c r="B51" s="572"/>
      <c r="C51" s="1161" t="s">
        <v>656</v>
      </c>
      <c r="D51" s="1161"/>
      <c r="E51" s="1161"/>
      <c r="F51" s="365" t="s">
        <v>996</v>
      </c>
    </row>
    <row r="52" spans="1:6" ht="12.75" x14ac:dyDescent="0.2">
      <c r="A52" s="343"/>
      <c r="B52" s="572"/>
      <c r="C52" s="1160" t="s">
        <v>601</v>
      </c>
      <c r="D52" s="1160"/>
      <c r="E52" s="1160"/>
      <c r="F52" s="366" t="s">
        <v>996</v>
      </c>
    </row>
    <row r="53" spans="1:6" ht="12.75" x14ac:dyDescent="0.2">
      <c r="A53" s="343"/>
      <c r="B53" s="1162" t="s">
        <v>997</v>
      </c>
      <c r="C53" s="1163"/>
      <c r="D53" s="1163"/>
      <c r="E53" s="1163"/>
      <c r="F53" s="1163"/>
    </row>
    <row r="54" spans="1:6" ht="51" x14ac:dyDescent="0.2">
      <c r="B54" s="571" t="s">
        <v>664</v>
      </c>
      <c r="C54" s="356" t="s">
        <v>998</v>
      </c>
      <c r="D54" s="356" t="s">
        <v>999</v>
      </c>
      <c r="E54" s="357" t="s">
        <v>1000</v>
      </c>
      <c r="F54" s="358" t="s">
        <v>647</v>
      </c>
    </row>
    <row r="55" spans="1:6" ht="51" x14ac:dyDescent="0.2">
      <c r="A55" s="359"/>
      <c r="B55" s="573" t="s">
        <v>665</v>
      </c>
      <c r="C55" s="360" t="s">
        <v>1001</v>
      </c>
      <c r="D55" s="360" t="s">
        <v>1002</v>
      </c>
      <c r="E55" s="361" t="s">
        <v>1003</v>
      </c>
      <c r="F55" s="362" t="s">
        <v>1004</v>
      </c>
    </row>
    <row r="56" spans="1:6" ht="51" x14ac:dyDescent="0.2">
      <c r="A56" s="359"/>
      <c r="B56" s="573" t="s">
        <v>666</v>
      </c>
      <c r="C56" s="360" t="s">
        <v>1005</v>
      </c>
      <c r="D56" s="360" t="s">
        <v>1006</v>
      </c>
      <c r="E56" s="361" t="s">
        <v>1007</v>
      </c>
      <c r="F56" s="362" t="s">
        <v>1008</v>
      </c>
    </row>
    <row r="57" spans="1:6" ht="51" x14ac:dyDescent="0.2">
      <c r="A57" s="359"/>
      <c r="B57" s="573" t="s">
        <v>667</v>
      </c>
      <c r="C57" s="360" t="s">
        <v>1009</v>
      </c>
      <c r="D57" s="360" t="s">
        <v>1010</v>
      </c>
      <c r="E57" s="361" t="s">
        <v>1011</v>
      </c>
      <c r="F57" s="362" t="s">
        <v>1012</v>
      </c>
    </row>
    <row r="58" spans="1:6" ht="51" x14ac:dyDescent="0.2">
      <c r="A58" s="359"/>
      <c r="B58" s="573" t="s">
        <v>668</v>
      </c>
      <c r="C58" s="360" t="s">
        <v>1013</v>
      </c>
      <c r="D58" s="360" t="s">
        <v>1014</v>
      </c>
      <c r="E58" s="361" t="s">
        <v>1015</v>
      </c>
      <c r="F58" s="362" t="s">
        <v>1016</v>
      </c>
    </row>
    <row r="59" spans="1:6" ht="51" x14ac:dyDescent="0.2">
      <c r="A59" s="359"/>
      <c r="B59" s="573" t="s">
        <v>669</v>
      </c>
      <c r="C59" s="360" t="s">
        <v>1017</v>
      </c>
      <c r="D59" s="360" t="s">
        <v>1018</v>
      </c>
      <c r="E59" s="361" t="s">
        <v>1019</v>
      </c>
      <c r="F59" s="362" t="s">
        <v>1020</v>
      </c>
    </row>
    <row r="60" spans="1:6" ht="51" x14ac:dyDescent="0.2">
      <c r="A60" s="359"/>
      <c r="B60" s="573" t="s">
        <v>670</v>
      </c>
      <c r="C60" s="360" t="s">
        <v>1021</v>
      </c>
      <c r="D60" s="360" t="s">
        <v>1022</v>
      </c>
      <c r="E60" s="361" t="s">
        <v>1023</v>
      </c>
      <c r="F60" s="362" t="s">
        <v>1024</v>
      </c>
    </row>
    <row r="61" spans="1:6" ht="51" x14ac:dyDescent="0.2">
      <c r="A61" s="359"/>
      <c r="B61" s="573" t="s">
        <v>671</v>
      </c>
      <c r="C61" s="360" t="s">
        <v>1025</v>
      </c>
      <c r="D61" s="360" t="s">
        <v>1026</v>
      </c>
      <c r="E61" s="361" t="s">
        <v>1027</v>
      </c>
      <c r="F61" s="362" t="s">
        <v>1028</v>
      </c>
    </row>
    <row r="62" spans="1:6" ht="51" x14ac:dyDescent="0.2">
      <c r="A62" s="359"/>
      <c r="B62" s="573" t="s">
        <v>672</v>
      </c>
      <c r="C62" s="360" t="s">
        <v>1029</v>
      </c>
      <c r="D62" s="360" t="s">
        <v>1030</v>
      </c>
      <c r="E62" s="361" t="s">
        <v>1031</v>
      </c>
      <c r="F62" s="362" t="s">
        <v>1032</v>
      </c>
    </row>
    <row r="63" spans="1:6" ht="51" x14ac:dyDescent="0.2">
      <c r="A63" s="359"/>
      <c r="B63" s="573" t="s">
        <v>930</v>
      </c>
      <c r="C63" s="360" t="s">
        <v>1033</v>
      </c>
      <c r="D63" s="360" t="s">
        <v>1034</v>
      </c>
      <c r="E63" s="361" t="s">
        <v>1035</v>
      </c>
      <c r="F63" s="362" t="s">
        <v>1036</v>
      </c>
    </row>
    <row r="64" spans="1:6" ht="12.75" x14ac:dyDescent="0.2">
      <c r="A64" s="355"/>
      <c r="B64" s="363"/>
      <c r="C64" s="1166" t="s">
        <v>1037</v>
      </c>
      <c r="D64" s="1166"/>
      <c r="E64" s="1166"/>
      <c r="F64" s="364"/>
    </row>
    <row r="65" spans="1:6" ht="12.75" x14ac:dyDescent="0.2">
      <c r="A65" s="343"/>
      <c r="B65" s="572"/>
      <c r="C65" s="1161" t="s">
        <v>1038</v>
      </c>
      <c r="D65" s="1161"/>
      <c r="E65" s="1161"/>
      <c r="F65" s="365" t="s">
        <v>1039</v>
      </c>
    </row>
    <row r="66" spans="1:6" ht="24" customHeight="1" x14ac:dyDescent="0.2">
      <c r="A66" s="343"/>
      <c r="B66" s="572"/>
      <c r="C66" s="1161" t="s">
        <v>656</v>
      </c>
      <c r="D66" s="1161"/>
      <c r="E66" s="1161"/>
      <c r="F66" s="365" t="s">
        <v>1040</v>
      </c>
    </row>
    <row r="67" spans="1:6" ht="12.75" x14ac:dyDescent="0.2">
      <c r="A67" s="343"/>
      <c r="B67" s="572"/>
      <c r="C67" s="1160" t="s">
        <v>1041</v>
      </c>
      <c r="D67" s="1160"/>
      <c r="E67" s="1160"/>
      <c r="F67" s="366" t="s">
        <v>1040</v>
      </c>
    </row>
    <row r="68" spans="1:6" ht="12.75" x14ac:dyDescent="0.2">
      <c r="A68" s="343"/>
      <c r="B68" s="1162" t="s">
        <v>1042</v>
      </c>
      <c r="C68" s="1163"/>
      <c r="D68" s="1163"/>
      <c r="E68" s="1163"/>
      <c r="F68" s="1163"/>
    </row>
    <row r="69" spans="1:6" ht="51" x14ac:dyDescent="0.2">
      <c r="B69" s="571" t="s">
        <v>931</v>
      </c>
      <c r="C69" s="356" t="s">
        <v>1043</v>
      </c>
      <c r="D69" s="356" t="s">
        <v>1044</v>
      </c>
      <c r="E69" s="357" t="s">
        <v>1045</v>
      </c>
      <c r="F69" s="358" t="s">
        <v>1046</v>
      </c>
    </row>
    <row r="70" spans="1:6" ht="76.5" x14ac:dyDescent="0.2">
      <c r="A70" s="359"/>
      <c r="B70" s="573" t="s">
        <v>932</v>
      </c>
      <c r="C70" s="360" t="s">
        <v>1047</v>
      </c>
      <c r="D70" s="360" t="s">
        <v>1048</v>
      </c>
      <c r="E70" s="361" t="s">
        <v>1049</v>
      </c>
      <c r="F70" s="362" t="s">
        <v>1050</v>
      </c>
    </row>
    <row r="71" spans="1:6" ht="51" x14ac:dyDescent="0.2">
      <c r="A71" s="359"/>
      <c r="B71" s="573" t="s">
        <v>933</v>
      </c>
      <c r="C71" s="360" t="s">
        <v>1051</v>
      </c>
      <c r="D71" s="360" t="s">
        <v>1052</v>
      </c>
      <c r="E71" s="361" t="s">
        <v>1053</v>
      </c>
      <c r="F71" s="362" t="s">
        <v>1054</v>
      </c>
    </row>
    <row r="72" spans="1:6" ht="51" x14ac:dyDescent="0.2">
      <c r="A72" s="359"/>
      <c r="B72" s="573" t="s">
        <v>934</v>
      </c>
      <c r="C72" s="360" t="s">
        <v>1055</v>
      </c>
      <c r="D72" s="360" t="s">
        <v>1056</v>
      </c>
      <c r="E72" s="361" t="s">
        <v>1057</v>
      </c>
      <c r="F72" s="362" t="s">
        <v>1058</v>
      </c>
    </row>
    <row r="73" spans="1:6" ht="51" x14ac:dyDescent="0.2">
      <c r="A73" s="359"/>
      <c r="B73" s="573" t="s">
        <v>935</v>
      </c>
      <c r="C73" s="360" t="s">
        <v>1059</v>
      </c>
      <c r="D73" s="360" t="s">
        <v>1060</v>
      </c>
      <c r="E73" s="361" t="s">
        <v>1061</v>
      </c>
      <c r="F73" s="362" t="s">
        <v>1062</v>
      </c>
    </row>
    <row r="74" spans="1:6" ht="51" x14ac:dyDescent="0.2">
      <c r="A74" s="359"/>
      <c r="B74" s="573" t="s">
        <v>1063</v>
      </c>
      <c r="C74" s="360" t="s">
        <v>1064</v>
      </c>
      <c r="D74" s="360" t="s">
        <v>1065</v>
      </c>
      <c r="E74" s="361" t="s">
        <v>1066</v>
      </c>
      <c r="F74" s="362" t="s">
        <v>1067</v>
      </c>
    </row>
    <row r="75" spans="1:6" ht="51" x14ac:dyDescent="0.2">
      <c r="A75" s="359"/>
      <c r="B75" s="573" t="s">
        <v>1068</v>
      </c>
      <c r="C75" s="360" t="s">
        <v>1069</v>
      </c>
      <c r="D75" s="360" t="s">
        <v>1070</v>
      </c>
      <c r="E75" s="361" t="s">
        <v>1071</v>
      </c>
      <c r="F75" s="362" t="s">
        <v>1072</v>
      </c>
    </row>
    <row r="76" spans="1:6" ht="51" x14ac:dyDescent="0.2">
      <c r="A76" s="359"/>
      <c r="B76" s="573" t="s">
        <v>1073</v>
      </c>
      <c r="C76" s="360" t="s">
        <v>1074</v>
      </c>
      <c r="D76" s="360" t="s">
        <v>1075</v>
      </c>
      <c r="E76" s="361" t="s">
        <v>1076</v>
      </c>
      <c r="F76" s="362" t="s">
        <v>1077</v>
      </c>
    </row>
    <row r="77" spans="1:6" ht="63.75" x14ac:dyDescent="0.2">
      <c r="A77" s="359"/>
      <c r="B77" s="573" t="s">
        <v>1078</v>
      </c>
      <c r="C77" s="360" t="s">
        <v>1079</v>
      </c>
      <c r="D77" s="360" t="s">
        <v>1080</v>
      </c>
      <c r="E77" s="361" t="s">
        <v>1081</v>
      </c>
      <c r="F77" s="362" t="s">
        <v>1082</v>
      </c>
    </row>
    <row r="78" spans="1:6" ht="63.75" x14ac:dyDescent="0.2">
      <c r="A78" s="359"/>
      <c r="B78" s="573" t="s">
        <v>1083</v>
      </c>
      <c r="C78" s="360" t="s">
        <v>1084</v>
      </c>
      <c r="D78" s="360" t="s">
        <v>1085</v>
      </c>
      <c r="E78" s="361" t="s">
        <v>1086</v>
      </c>
      <c r="F78" s="362" t="s">
        <v>1087</v>
      </c>
    </row>
    <row r="79" spans="1:6" ht="51" x14ac:dyDescent="0.2">
      <c r="A79" s="359"/>
      <c r="B79" s="573" t="s">
        <v>1088</v>
      </c>
      <c r="C79" s="360" t="s">
        <v>1089</v>
      </c>
      <c r="D79" s="360" t="s">
        <v>1090</v>
      </c>
      <c r="E79" s="361" t="s">
        <v>1091</v>
      </c>
      <c r="F79" s="362" t="s">
        <v>1092</v>
      </c>
    </row>
    <row r="80" spans="1:6" ht="63.75" x14ac:dyDescent="0.2">
      <c r="A80" s="359"/>
      <c r="B80" s="573" t="s">
        <v>1093</v>
      </c>
      <c r="C80" s="360" t="s">
        <v>1094</v>
      </c>
      <c r="D80" s="360" t="s">
        <v>1095</v>
      </c>
      <c r="E80" s="361" t="s">
        <v>1096</v>
      </c>
      <c r="F80" s="362" t="s">
        <v>1097</v>
      </c>
    </row>
    <row r="81" spans="1:6" ht="12.75" x14ac:dyDescent="0.2">
      <c r="A81" s="355"/>
      <c r="B81" s="363"/>
      <c r="C81" s="1166" t="s">
        <v>1098</v>
      </c>
      <c r="D81" s="1166"/>
      <c r="E81" s="1166"/>
      <c r="F81" s="364"/>
    </row>
    <row r="82" spans="1:6" ht="12.75" x14ac:dyDescent="0.2">
      <c r="A82" s="343"/>
      <c r="B82" s="572"/>
      <c r="C82" s="1161" t="s">
        <v>1099</v>
      </c>
      <c r="D82" s="1161"/>
      <c r="E82" s="1161"/>
      <c r="F82" s="365" t="s">
        <v>1100</v>
      </c>
    </row>
    <row r="83" spans="1:6" ht="24" customHeight="1" x14ac:dyDescent="0.2">
      <c r="A83" s="343"/>
      <c r="B83" s="572"/>
      <c r="C83" s="1161" t="s">
        <v>656</v>
      </c>
      <c r="D83" s="1161"/>
      <c r="E83" s="1161"/>
      <c r="F83" s="365" t="s">
        <v>1101</v>
      </c>
    </row>
    <row r="84" spans="1:6" ht="12.75" x14ac:dyDescent="0.2">
      <c r="A84" s="343"/>
      <c r="B84" s="572"/>
      <c r="C84" s="1160" t="s">
        <v>1102</v>
      </c>
      <c r="D84" s="1160"/>
      <c r="E84" s="1160"/>
      <c r="F84" s="366" t="s">
        <v>1101</v>
      </c>
    </row>
    <row r="85" spans="1:6" ht="12.75" x14ac:dyDescent="0.2">
      <c r="A85" s="343"/>
      <c r="B85" s="1162" t="s">
        <v>619</v>
      </c>
      <c r="C85" s="1163"/>
      <c r="D85" s="1163"/>
      <c r="E85" s="1163"/>
      <c r="F85" s="1163"/>
    </row>
    <row r="86" spans="1:6" ht="63.75" x14ac:dyDescent="0.2">
      <c r="B86" s="571" t="s">
        <v>1103</v>
      </c>
      <c r="C86" s="356" t="s">
        <v>1104</v>
      </c>
      <c r="D86" s="356" t="s">
        <v>1105</v>
      </c>
      <c r="E86" s="357" t="s">
        <v>1106</v>
      </c>
      <c r="F86" s="358" t="s">
        <v>1107</v>
      </c>
    </row>
    <row r="87" spans="1:6" ht="51" x14ac:dyDescent="0.2">
      <c r="A87" s="359"/>
      <c r="B87" s="573" t="s">
        <v>1108</v>
      </c>
      <c r="C87" s="360" t="s">
        <v>1109</v>
      </c>
      <c r="D87" s="360" t="s">
        <v>1110</v>
      </c>
      <c r="E87" s="361" t="s">
        <v>1111</v>
      </c>
      <c r="F87" s="362" t="s">
        <v>1112</v>
      </c>
    </row>
    <row r="88" spans="1:6" ht="51" x14ac:dyDescent="0.2">
      <c r="A88" s="359"/>
      <c r="B88" s="1164" t="s">
        <v>1113</v>
      </c>
      <c r="C88" s="360" t="s">
        <v>1114</v>
      </c>
      <c r="D88" s="360" t="s">
        <v>1115</v>
      </c>
      <c r="E88" s="361" t="s">
        <v>1116</v>
      </c>
      <c r="F88" s="362" t="s">
        <v>1117</v>
      </c>
    </row>
    <row r="89" spans="1:6" ht="76.5" x14ac:dyDescent="0.2">
      <c r="B89" s="1165"/>
      <c r="C89" s="356"/>
      <c r="D89" s="356" t="s">
        <v>1118</v>
      </c>
      <c r="E89" s="357"/>
      <c r="F89" s="358" t="s">
        <v>526</v>
      </c>
    </row>
    <row r="90" spans="1:6" ht="12.75" x14ac:dyDescent="0.2">
      <c r="A90" s="355"/>
      <c r="B90" s="363"/>
      <c r="C90" s="1166" t="s">
        <v>620</v>
      </c>
      <c r="D90" s="1166"/>
      <c r="E90" s="1166"/>
      <c r="F90" s="364"/>
    </row>
    <row r="91" spans="1:6" ht="12.75" x14ac:dyDescent="0.2">
      <c r="A91" s="343"/>
      <c r="B91" s="572"/>
      <c r="C91" s="1161" t="s">
        <v>1119</v>
      </c>
      <c r="D91" s="1161"/>
      <c r="E91" s="1161"/>
      <c r="F91" s="365" t="s">
        <v>1120</v>
      </c>
    </row>
    <row r="92" spans="1:6" ht="24" customHeight="1" x14ac:dyDescent="0.2">
      <c r="A92" s="343"/>
      <c r="B92" s="572"/>
      <c r="C92" s="1161" t="s">
        <v>656</v>
      </c>
      <c r="D92" s="1161"/>
      <c r="E92" s="1161"/>
      <c r="F92" s="365" t="s">
        <v>1121</v>
      </c>
    </row>
    <row r="93" spans="1:6" ht="12.75" x14ac:dyDescent="0.2">
      <c r="A93" s="343"/>
      <c r="B93" s="572"/>
      <c r="C93" s="1160" t="s">
        <v>621</v>
      </c>
      <c r="D93" s="1160"/>
      <c r="E93" s="1160"/>
      <c r="F93" s="366" t="s">
        <v>1121</v>
      </c>
    </row>
    <row r="94" spans="1:6" ht="12.75" x14ac:dyDescent="0.2">
      <c r="A94" s="343"/>
      <c r="B94" s="572"/>
      <c r="C94" s="1160" t="s">
        <v>936</v>
      </c>
      <c r="D94" s="1160"/>
      <c r="E94" s="1160"/>
      <c r="F94" s="366"/>
    </row>
    <row r="95" spans="1:6" ht="12.75" x14ac:dyDescent="0.2">
      <c r="A95" s="343"/>
      <c r="B95" s="572"/>
      <c r="C95" s="1161" t="s">
        <v>1122</v>
      </c>
      <c r="D95" s="1161"/>
      <c r="E95" s="1161"/>
      <c r="F95" s="365" t="s">
        <v>1123</v>
      </c>
    </row>
    <row r="96" spans="1:6" ht="24" customHeight="1" x14ac:dyDescent="0.2">
      <c r="A96" s="343"/>
      <c r="B96" s="572"/>
      <c r="C96" s="1161" t="s">
        <v>656</v>
      </c>
      <c r="D96" s="1161"/>
      <c r="E96" s="1161"/>
      <c r="F96" s="365" t="s">
        <v>1124</v>
      </c>
    </row>
    <row r="97" spans="1:6" ht="12.75" x14ac:dyDescent="0.2">
      <c r="A97" s="343"/>
      <c r="B97" s="572"/>
      <c r="C97" s="1160" t="s">
        <v>602</v>
      </c>
      <c r="D97" s="1160"/>
      <c r="E97" s="1160"/>
      <c r="F97" s="372">
        <v>12262666.27</v>
      </c>
    </row>
    <row r="98" spans="1:6" ht="12.75" x14ac:dyDescent="0.2">
      <c r="B98" s="367"/>
      <c r="C98" s="574"/>
      <c r="D98" s="574"/>
      <c r="E98" s="368"/>
      <c r="F98" s="369"/>
    </row>
    <row r="99" spans="1:6" ht="12.75" x14ac:dyDescent="0.2">
      <c r="B99" s="347"/>
      <c r="C99" s="347"/>
      <c r="D99" s="347"/>
      <c r="E99" s="347"/>
      <c r="F99" s="347"/>
    </row>
    <row r="100" spans="1:6" ht="12.75" x14ac:dyDescent="0.2">
      <c r="B100" s="347"/>
      <c r="C100" s="347"/>
      <c r="D100" s="347"/>
      <c r="E100" s="347"/>
      <c r="F100" s="347"/>
    </row>
    <row r="101" spans="1:6" ht="12.75" x14ac:dyDescent="0.2">
      <c r="B101" s="370" t="s">
        <v>673</v>
      </c>
      <c r="D101" s="370"/>
    </row>
    <row r="102" spans="1:6" ht="12.75" x14ac:dyDescent="0.2">
      <c r="B102" s="370" t="s">
        <v>674</v>
      </c>
      <c r="D102" s="370"/>
    </row>
    <row r="103" spans="1:6" ht="12.75" x14ac:dyDescent="0.2">
      <c r="B103" s="370" t="s">
        <v>675</v>
      </c>
      <c r="D103" s="370"/>
    </row>
    <row r="104" spans="1:6" ht="12.75" x14ac:dyDescent="0.2">
      <c r="B104" s="370" t="s">
        <v>676</v>
      </c>
      <c r="D104" s="370"/>
    </row>
    <row r="106" spans="1:6" ht="12.75" x14ac:dyDescent="0.2">
      <c r="B106" s="371"/>
    </row>
    <row r="108" spans="1:6" ht="12.75" x14ac:dyDescent="0.2"/>
    <row r="109" spans="1:6" ht="12.75" x14ac:dyDescent="0.2"/>
    <row r="114" ht="12.75" x14ac:dyDescent="0.2"/>
  </sheetData>
  <mergeCells count="42">
    <mergeCell ref="B8:E8"/>
    <mergeCell ref="B2:C2"/>
    <mergeCell ref="D3:F3"/>
    <mergeCell ref="B4:F4"/>
    <mergeCell ref="B5:E5"/>
    <mergeCell ref="B7:F7"/>
    <mergeCell ref="B46:B48"/>
    <mergeCell ref="C11:F11"/>
    <mergeCell ref="C13:F13"/>
    <mergeCell ref="B19:F19"/>
    <mergeCell ref="B20:B22"/>
    <mergeCell ref="B23:B25"/>
    <mergeCell ref="B26:B28"/>
    <mergeCell ref="B29:B32"/>
    <mergeCell ref="B33:B36"/>
    <mergeCell ref="B37:B38"/>
    <mergeCell ref="B39:B42"/>
    <mergeCell ref="B43:B45"/>
    <mergeCell ref="C82:E82"/>
    <mergeCell ref="C49:E49"/>
    <mergeCell ref="C50:E50"/>
    <mergeCell ref="C51:E51"/>
    <mergeCell ref="C52:E52"/>
    <mergeCell ref="B53:F53"/>
    <mergeCell ref="C64:E64"/>
    <mergeCell ref="C65:E65"/>
    <mergeCell ref="C66:E66"/>
    <mergeCell ref="C67:E67"/>
    <mergeCell ref="B68:F68"/>
    <mergeCell ref="C81:E81"/>
    <mergeCell ref="C97:E97"/>
    <mergeCell ref="C83:E83"/>
    <mergeCell ref="C84:E84"/>
    <mergeCell ref="B85:F85"/>
    <mergeCell ref="B88:B89"/>
    <mergeCell ref="C90:E90"/>
    <mergeCell ref="C91:E91"/>
    <mergeCell ref="C92:E92"/>
    <mergeCell ref="C93:E93"/>
    <mergeCell ref="C94:E94"/>
    <mergeCell ref="C95:E95"/>
    <mergeCell ref="C96:E96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16"/>
  <sheetViews>
    <sheetView showGridLines="0" topLeftCell="B1" zoomScale="115" zoomScaleNormal="115" workbookViewId="0">
      <selection activeCell="E109" sqref="E109"/>
    </sheetView>
  </sheetViews>
  <sheetFormatPr defaultColWidth="8.85546875" defaultRowHeight="13.5" customHeight="1" outlineLevelRow="1" x14ac:dyDescent="0.2"/>
  <cols>
    <col min="1" max="1" width="0" style="341" hidden="1" customWidth="1"/>
    <col min="2" max="2" width="4.28515625" style="341" customWidth="1"/>
    <col min="3" max="3" width="46.140625" style="341" customWidth="1"/>
    <col min="4" max="4" width="46.42578125" style="341" customWidth="1"/>
    <col min="5" max="5" width="31.42578125" style="341" customWidth="1"/>
    <col min="6" max="6" width="14" style="341" customWidth="1"/>
    <col min="7" max="16384" width="8.85546875" style="341"/>
  </cols>
  <sheetData>
    <row r="1" spans="2:6" ht="12.75" x14ac:dyDescent="0.2">
      <c r="B1" s="339"/>
      <c r="C1" s="339"/>
      <c r="D1" s="339"/>
      <c r="E1" s="340" t="s">
        <v>599</v>
      </c>
    </row>
    <row r="2" spans="2:6" ht="14.25" customHeight="1" x14ac:dyDescent="0.2">
      <c r="B2" s="1172" t="s">
        <v>623</v>
      </c>
      <c r="C2" s="1172"/>
      <c r="D2" s="342"/>
      <c r="E2" s="342"/>
      <c r="F2" s="343"/>
    </row>
    <row r="3" spans="2:6" ht="18" customHeight="1" x14ac:dyDescent="0.2">
      <c r="B3" s="574"/>
      <c r="C3" s="574"/>
      <c r="D3" s="1173" t="s">
        <v>624</v>
      </c>
      <c r="E3" s="1173"/>
      <c r="F3" s="1174"/>
    </row>
    <row r="4" spans="2:6" ht="24.75" customHeight="1" x14ac:dyDescent="0.2">
      <c r="B4" s="1175" t="s">
        <v>951</v>
      </c>
      <c r="C4" s="1176"/>
      <c r="D4" s="1176"/>
      <c r="E4" s="1176"/>
      <c r="F4" s="1176"/>
    </row>
    <row r="5" spans="2:6" ht="20.25" customHeight="1" x14ac:dyDescent="0.2">
      <c r="B5" s="1177" t="s">
        <v>625</v>
      </c>
      <c r="C5" s="1177"/>
      <c r="D5" s="1177"/>
      <c r="E5" s="1177"/>
      <c r="F5" s="344"/>
    </row>
    <row r="6" spans="2:6" ht="5.25" customHeight="1" x14ac:dyDescent="0.2">
      <c r="B6" s="344"/>
      <c r="C6" s="344"/>
      <c r="D6" s="344"/>
      <c r="E6" s="344"/>
      <c r="F6" s="344"/>
    </row>
    <row r="7" spans="2:6" ht="23.25" customHeight="1" x14ac:dyDescent="0.2">
      <c r="B7" s="1178" t="s">
        <v>952</v>
      </c>
      <c r="C7" s="1178"/>
      <c r="D7" s="1178"/>
      <c r="E7" s="1178"/>
      <c r="F7" s="1178"/>
    </row>
    <row r="8" spans="2:6" ht="19.5" customHeight="1" x14ac:dyDescent="0.2">
      <c r="B8" s="1171" t="s">
        <v>626</v>
      </c>
      <c r="C8" s="1171"/>
      <c r="D8" s="1171"/>
      <c r="E8" s="1171"/>
      <c r="F8" s="345"/>
    </row>
    <row r="9" spans="2:6" ht="12.75" x14ac:dyDescent="0.2">
      <c r="B9" s="344"/>
      <c r="C9" s="344"/>
      <c r="D9" s="344"/>
      <c r="E9" s="344"/>
      <c r="F9" s="344"/>
    </row>
    <row r="10" spans="2:6" ht="17.25" customHeight="1" x14ac:dyDescent="0.2">
      <c r="B10" s="346" t="s">
        <v>637</v>
      </c>
      <c r="C10" s="344"/>
      <c r="D10" s="347"/>
      <c r="E10" s="347"/>
      <c r="F10" s="347"/>
    </row>
    <row r="11" spans="2:6" ht="17.25" customHeight="1" x14ac:dyDescent="0.2">
      <c r="C11" s="1168"/>
      <c r="D11" s="1168"/>
      <c r="E11" s="1168"/>
      <c r="F11" s="1168"/>
    </row>
    <row r="12" spans="2:6" ht="25.5" customHeight="1" x14ac:dyDescent="0.2">
      <c r="B12" s="344" t="s">
        <v>638</v>
      </c>
      <c r="C12" s="344"/>
      <c r="D12" s="348"/>
      <c r="E12" s="348"/>
      <c r="F12" s="348"/>
    </row>
    <row r="13" spans="2:6" ht="24" customHeight="1" x14ac:dyDescent="0.2">
      <c r="C13" s="1168" t="s">
        <v>618</v>
      </c>
      <c r="D13" s="1168"/>
      <c r="E13" s="1168"/>
      <c r="F13" s="1168"/>
    </row>
    <row r="14" spans="2:6" ht="24" customHeight="1" x14ac:dyDescent="0.2">
      <c r="C14" s="574"/>
      <c r="D14" s="574"/>
      <c r="E14" s="574"/>
      <c r="F14" s="574"/>
    </row>
    <row r="15" spans="2:6" ht="15" customHeight="1" outlineLevel="1" x14ac:dyDescent="0.2">
      <c r="B15" s="349" t="s">
        <v>1125</v>
      </c>
      <c r="C15" s="574"/>
      <c r="D15" s="574"/>
      <c r="E15" s="574"/>
      <c r="F15" s="574"/>
    </row>
    <row r="16" spans="2:6" ht="12.75" x14ac:dyDescent="0.2">
      <c r="B16" s="344"/>
      <c r="C16" s="344"/>
      <c r="D16" s="575"/>
      <c r="E16" s="575"/>
      <c r="F16" s="350"/>
    </row>
    <row r="17" spans="1:6" ht="80.25" customHeight="1" x14ac:dyDescent="0.2">
      <c r="B17" s="351" t="s">
        <v>512</v>
      </c>
      <c r="C17" s="352" t="s">
        <v>627</v>
      </c>
      <c r="D17" s="352" t="s">
        <v>628</v>
      </c>
      <c r="E17" s="351" t="s">
        <v>629</v>
      </c>
      <c r="F17" s="351" t="s">
        <v>661</v>
      </c>
    </row>
    <row r="18" spans="1:6" ht="12.75" x14ac:dyDescent="0.2">
      <c r="B18" s="353">
        <v>1</v>
      </c>
      <c r="C18" s="354">
        <v>2</v>
      </c>
      <c r="D18" s="354">
        <v>3</v>
      </c>
      <c r="E18" s="353">
        <v>4</v>
      </c>
      <c r="F18" s="353">
        <v>5</v>
      </c>
    </row>
    <row r="19" spans="1:6" ht="12.75" x14ac:dyDescent="0.2">
      <c r="A19" s="355"/>
      <c r="B19" s="1169" t="s">
        <v>600</v>
      </c>
      <c r="C19" s="1170"/>
      <c r="D19" s="1170"/>
      <c r="E19" s="1170"/>
      <c r="F19" s="1170"/>
    </row>
    <row r="20" spans="1:6" ht="51" x14ac:dyDescent="0.2">
      <c r="B20" s="1167" t="s">
        <v>190</v>
      </c>
      <c r="C20" s="356" t="s">
        <v>954</v>
      </c>
      <c r="D20" s="356" t="s">
        <v>955</v>
      </c>
      <c r="E20" s="357" t="s">
        <v>1126</v>
      </c>
      <c r="F20" s="358" t="s">
        <v>1127</v>
      </c>
    </row>
    <row r="21" spans="1:6" ht="51" x14ac:dyDescent="0.2">
      <c r="B21" s="1167"/>
      <c r="C21" s="356"/>
      <c r="D21" s="356" t="s">
        <v>1128</v>
      </c>
      <c r="E21" s="357"/>
      <c r="F21" s="358" t="s">
        <v>526</v>
      </c>
    </row>
    <row r="22" spans="1:6" ht="51" x14ac:dyDescent="0.2">
      <c r="B22" s="1165"/>
      <c r="C22" s="356"/>
      <c r="D22" s="356" t="s">
        <v>958</v>
      </c>
      <c r="E22" s="357"/>
      <c r="F22" s="358" t="s">
        <v>526</v>
      </c>
    </row>
    <row r="23" spans="1:6" ht="76.5" x14ac:dyDescent="0.2">
      <c r="A23" s="359"/>
      <c r="B23" s="1164" t="s">
        <v>651</v>
      </c>
      <c r="C23" s="360" t="s">
        <v>959</v>
      </c>
      <c r="D23" s="360" t="s">
        <v>960</v>
      </c>
      <c r="E23" s="361" t="s">
        <v>1129</v>
      </c>
      <c r="F23" s="362" t="s">
        <v>1130</v>
      </c>
    </row>
    <row r="24" spans="1:6" ht="51" x14ac:dyDescent="0.2">
      <c r="B24" s="1167"/>
      <c r="C24" s="356"/>
      <c r="D24" s="356" t="s">
        <v>1128</v>
      </c>
      <c r="E24" s="357"/>
      <c r="F24" s="358" t="s">
        <v>526</v>
      </c>
    </row>
    <row r="25" spans="1:6" ht="51" x14ac:dyDescent="0.2">
      <c r="B25" s="1165"/>
      <c r="C25" s="356"/>
      <c r="D25" s="356" t="s">
        <v>958</v>
      </c>
      <c r="E25" s="357"/>
      <c r="F25" s="358" t="s">
        <v>526</v>
      </c>
    </row>
    <row r="26" spans="1:6" ht="51" x14ac:dyDescent="0.2">
      <c r="A26" s="359"/>
      <c r="B26" s="1164" t="s">
        <v>652</v>
      </c>
      <c r="C26" s="360" t="s">
        <v>963</v>
      </c>
      <c r="D26" s="360" t="s">
        <v>964</v>
      </c>
      <c r="E26" s="361" t="s">
        <v>1131</v>
      </c>
      <c r="F26" s="362" t="s">
        <v>1132</v>
      </c>
    </row>
    <row r="27" spans="1:6" ht="51" x14ac:dyDescent="0.2">
      <c r="B27" s="1167"/>
      <c r="C27" s="356"/>
      <c r="D27" s="356" t="s">
        <v>1128</v>
      </c>
      <c r="E27" s="357"/>
      <c r="F27" s="358" t="s">
        <v>526</v>
      </c>
    </row>
    <row r="28" spans="1:6" ht="51" x14ac:dyDescent="0.2">
      <c r="B28" s="1165"/>
      <c r="C28" s="356"/>
      <c r="D28" s="356" t="s">
        <v>958</v>
      </c>
      <c r="E28" s="357"/>
      <c r="F28" s="358" t="s">
        <v>526</v>
      </c>
    </row>
    <row r="29" spans="1:6" ht="51" x14ac:dyDescent="0.2">
      <c r="A29" s="359"/>
      <c r="B29" s="1164" t="s">
        <v>232</v>
      </c>
      <c r="C29" s="360" t="s">
        <v>967</v>
      </c>
      <c r="D29" s="360" t="s">
        <v>968</v>
      </c>
      <c r="E29" s="361" t="s">
        <v>1133</v>
      </c>
      <c r="F29" s="362" t="s">
        <v>1134</v>
      </c>
    </row>
    <row r="30" spans="1:6" ht="51" x14ac:dyDescent="0.2">
      <c r="B30" s="1167"/>
      <c r="C30" s="356"/>
      <c r="D30" s="356" t="s">
        <v>1128</v>
      </c>
      <c r="E30" s="357"/>
      <c r="F30" s="358" t="s">
        <v>526</v>
      </c>
    </row>
    <row r="31" spans="1:6" ht="51" x14ac:dyDescent="0.2">
      <c r="B31" s="1167"/>
      <c r="C31" s="356"/>
      <c r="D31" s="356" t="s">
        <v>971</v>
      </c>
      <c r="E31" s="357"/>
      <c r="F31" s="358" t="s">
        <v>526</v>
      </c>
    </row>
    <row r="32" spans="1:6" ht="12.75" x14ac:dyDescent="0.2">
      <c r="B32" s="1165"/>
      <c r="C32" s="356"/>
      <c r="D32" s="356" t="s">
        <v>972</v>
      </c>
      <c r="E32" s="357"/>
      <c r="F32" s="358" t="s">
        <v>526</v>
      </c>
    </row>
    <row r="33" spans="1:6" ht="51" x14ac:dyDescent="0.2">
      <c r="A33" s="359"/>
      <c r="B33" s="1164" t="s">
        <v>233</v>
      </c>
      <c r="C33" s="360" t="s">
        <v>973</v>
      </c>
      <c r="D33" s="360" t="s">
        <v>974</v>
      </c>
      <c r="E33" s="361" t="s">
        <v>1135</v>
      </c>
      <c r="F33" s="362" t="s">
        <v>1136</v>
      </c>
    </row>
    <row r="34" spans="1:6" ht="51" x14ac:dyDescent="0.2">
      <c r="B34" s="1167"/>
      <c r="C34" s="356"/>
      <c r="D34" s="356" t="s">
        <v>1128</v>
      </c>
      <c r="E34" s="357"/>
      <c r="F34" s="358" t="s">
        <v>526</v>
      </c>
    </row>
    <row r="35" spans="1:6" ht="51" x14ac:dyDescent="0.2">
      <c r="B35" s="1167"/>
      <c r="C35" s="356"/>
      <c r="D35" s="356" t="s">
        <v>971</v>
      </c>
      <c r="E35" s="357"/>
      <c r="F35" s="358" t="s">
        <v>526</v>
      </c>
    </row>
    <row r="36" spans="1:6" ht="12.75" x14ac:dyDescent="0.2">
      <c r="B36" s="1165"/>
      <c r="C36" s="356"/>
      <c r="D36" s="356" t="s">
        <v>972</v>
      </c>
      <c r="E36" s="357"/>
      <c r="F36" s="358" t="s">
        <v>526</v>
      </c>
    </row>
    <row r="37" spans="1:6" ht="76.5" x14ac:dyDescent="0.2">
      <c r="A37" s="359"/>
      <c r="B37" s="1164" t="s">
        <v>238</v>
      </c>
      <c r="C37" s="360" t="s">
        <v>977</v>
      </c>
      <c r="D37" s="360" t="s">
        <v>978</v>
      </c>
      <c r="E37" s="361" t="s">
        <v>1137</v>
      </c>
      <c r="F37" s="362" t="s">
        <v>1138</v>
      </c>
    </row>
    <row r="38" spans="1:6" ht="51" x14ac:dyDescent="0.2">
      <c r="B38" s="1167"/>
      <c r="C38" s="356"/>
      <c r="D38" s="356" t="s">
        <v>971</v>
      </c>
      <c r="E38" s="357"/>
      <c r="F38" s="358" t="s">
        <v>526</v>
      </c>
    </row>
    <row r="39" spans="1:6" ht="51" x14ac:dyDescent="0.2">
      <c r="B39" s="1165"/>
      <c r="C39" s="356"/>
      <c r="D39" s="356" t="s">
        <v>1139</v>
      </c>
      <c r="E39" s="357"/>
      <c r="F39" s="358" t="s">
        <v>526</v>
      </c>
    </row>
    <row r="40" spans="1:6" ht="51" x14ac:dyDescent="0.2">
      <c r="A40" s="359"/>
      <c r="B40" s="1164" t="s">
        <v>653</v>
      </c>
      <c r="C40" s="360" t="s">
        <v>981</v>
      </c>
      <c r="D40" s="360" t="s">
        <v>982</v>
      </c>
      <c r="E40" s="361" t="s">
        <v>1140</v>
      </c>
      <c r="F40" s="362" t="s">
        <v>1141</v>
      </c>
    </row>
    <row r="41" spans="1:6" ht="51" x14ac:dyDescent="0.2">
      <c r="B41" s="1167"/>
      <c r="C41" s="356"/>
      <c r="D41" s="356" t="s">
        <v>1128</v>
      </c>
      <c r="E41" s="357"/>
      <c r="F41" s="358" t="s">
        <v>526</v>
      </c>
    </row>
    <row r="42" spans="1:6" ht="51" x14ac:dyDescent="0.2">
      <c r="B42" s="1167"/>
      <c r="C42" s="356"/>
      <c r="D42" s="356" t="s">
        <v>971</v>
      </c>
      <c r="E42" s="357"/>
      <c r="F42" s="358" t="s">
        <v>526</v>
      </c>
    </row>
    <row r="43" spans="1:6" ht="25.5" x14ac:dyDescent="0.2">
      <c r="B43" s="1165"/>
      <c r="C43" s="356"/>
      <c r="D43" s="356" t="s">
        <v>985</v>
      </c>
      <c r="E43" s="357"/>
      <c r="F43" s="358" t="s">
        <v>526</v>
      </c>
    </row>
    <row r="44" spans="1:6" ht="51" x14ac:dyDescent="0.2">
      <c r="A44" s="359"/>
      <c r="B44" s="1164" t="s">
        <v>662</v>
      </c>
      <c r="C44" s="360" t="s">
        <v>986</v>
      </c>
      <c r="D44" s="360" t="s">
        <v>982</v>
      </c>
      <c r="E44" s="361" t="s">
        <v>1142</v>
      </c>
      <c r="F44" s="362" t="s">
        <v>1143</v>
      </c>
    </row>
    <row r="45" spans="1:6" ht="51" x14ac:dyDescent="0.2">
      <c r="B45" s="1167"/>
      <c r="C45" s="356"/>
      <c r="D45" s="356" t="s">
        <v>1128</v>
      </c>
      <c r="E45" s="357"/>
      <c r="F45" s="358" t="s">
        <v>526</v>
      </c>
    </row>
    <row r="46" spans="1:6" ht="51" x14ac:dyDescent="0.2">
      <c r="B46" s="1165"/>
      <c r="C46" s="356"/>
      <c r="D46" s="356" t="s">
        <v>958</v>
      </c>
      <c r="E46" s="357"/>
      <c r="F46" s="358" t="s">
        <v>526</v>
      </c>
    </row>
    <row r="47" spans="1:6" ht="51" x14ac:dyDescent="0.2">
      <c r="A47" s="359"/>
      <c r="B47" s="1164" t="s">
        <v>663</v>
      </c>
      <c r="C47" s="360" t="s">
        <v>989</v>
      </c>
      <c r="D47" s="360" t="s">
        <v>990</v>
      </c>
      <c r="E47" s="361" t="s">
        <v>1144</v>
      </c>
      <c r="F47" s="362" t="s">
        <v>646</v>
      </c>
    </row>
    <row r="48" spans="1:6" ht="38.25" x14ac:dyDescent="0.2">
      <c r="B48" s="1167"/>
      <c r="C48" s="356"/>
      <c r="D48" s="356" t="s">
        <v>993</v>
      </c>
      <c r="E48" s="357"/>
      <c r="F48" s="358" t="s">
        <v>526</v>
      </c>
    </row>
    <row r="49" spans="1:6" ht="51" x14ac:dyDescent="0.2">
      <c r="B49" s="1167"/>
      <c r="C49" s="356"/>
      <c r="D49" s="356" t="s">
        <v>1128</v>
      </c>
      <c r="E49" s="357"/>
      <c r="F49" s="358" t="s">
        <v>526</v>
      </c>
    </row>
    <row r="50" spans="1:6" ht="51" x14ac:dyDescent="0.2">
      <c r="B50" s="1165"/>
      <c r="C50" s="356"/>
      <c r="D50" s="356" t="s">
        <v>958</v>
      </c>
      <c r="E50" s="357"/>
      <c r="F50" s="358" t="s">
        <v>526</v>
      </c>
    </row>
    <row r="51" spans="1:6" ht="12.75" x14ac:dyDescent="0.2">
      <c r="A51" s="355"/>
      <c r="B51" s="363"/>
      <c r="C51" s="1166" t="s">
        <v>630</v>
      </c>
      <c r="D51" s="1166"/>
      <c r="E51" s="1166"/>
      <c r="F51" s="364"/>
    </row>
    <row r="52" spans="1:6" ht="12.75" x14ac:dyDescent="0.2">
      <c r="A52" s="343"/>
      <c r="B52" s="572"/>
      <c r="C52" s="1161" t="s">
        <v>994</v>
      </c>
      <c r="D52" s="1161"/>
      <c r="E52" s="1161"/>
      <c r="F52" s="365" t="s">
        <v>1145</v>
      </c>
    </row>
    <row r="53" spans="1:6" ht="24" customHeight="1" x14ac:dyDescent="0.2">
      <c r="A53" s="343"/>
      <c r="B53" s="572"/>
      <c r="C53" s="1161" t="s">
        <v>656</v>
      </c>
      <c r="D53" s="1161"/>
      <c r="E53" s="1161"/>
      <c r="F53" s="365" t="s">
        <v>1146</v>
      </c>
    </row>
    <row r="54" spans="1:6" ht="12.75" x14ac:dyDescent="0.2">
      <c r="A54" s="343"/>
      <c r="B54" s="572"/>
      <c r="C54" s="1160" t="s">
        <v>601</v>
      </c>
      <c r="D54" s="1160"/>
      <c r="E54" s="1160"/>
      <c r="F54" s="366" t="s">
        <v>1146</v>
      </c>
    </row>
    <row r="55" spans="1:6" ht="12.75" x14ac:dyDescent="0.2">
      <c r="A55" s="343"/>
      <c r="B55" s="1162" t="s">
        <v>997</v>
      </c>
      <c r="C55" s="1163"/>
      <c r="D55" s="1163"/>
      <c r="E55" s="1163"/>
      <c r="F55" s="1163"/>
    </row>
    <row r="56" spans="1:6" ht="51" x14ac:dyDescent="0.2">
      <c r="B56" s="571" t="s">
        <v>664</v>
      </c>
      <c r="C56" s="356" t="s">
        <v>998</v>
      </c>
      <c r="D56" s="356" t="s">
        <v>999</v>
      </c>
      <c r="E56" s="357" t="s">
        <v>1000</v>
      </c>
      <c r="F56" s="358" t="s">
        <v>647</v>
      </c>
    </row>
    <row r="57" spans="1:6" ht="51" x14ac:dyDescent="0.2">
      <c r="A57" s="359"/>
      <c r="B57" s="573" t="s">
        <v>665</v>
      </c>
      <c r="C57" s="360" t="s">
        <v>1001</v>
      </c>
      <c r="D57" s="360" t="s">
        <v>1002</v>
      </c>
      <c r="E57" s="361" t="s">
        <v>1003</v>
      </c>
      <c r="F57" s="362" t="s">
        <v>1004</v>
      </c>
    </row>
    <row r="58" spans="1:6" ht="51" x14ac:dyDescent="0.2">
      <c r="A58" s="359"/>
      <c r="B58" s="573" t="s">
        <v>666</v>
      </c>
      <c r="C58" s="360" t="s">
        <v>1005</v>
      </c>
      <c r="D58" s="360" t="s">
        <v>1006</v>
      </c>
      <c r="E58" s="361" t="s">
        <v>1007</v>
      </c>
      <c r="F58" s="362" t="s">
        <v>1008</v>
      </c>
    </row>
    <row r="59" spans="1:6" ht="51" x14ac:dyDescent="0.2">
      <c r="A59" s="359"/>
      <c r="B59" s="573" t="s">
        <v>667</v>
      </c>
      <c r="C59" s="360" t="s">
        <v>1009</v>
      </c>
      <c r="D59" s="360" t="s">
        <v>1010</v>
      </c>
      <c r="E59" s="361" t="s">
        <v>1011</v>
      </c>
      <c r="F59" s="362" t="s">
        <v>1012</v>
      </c>
    </row>
    <row r="60" spans="1:6" ht="51" x14ac:dyDescent="0.2">
      <c r="A60" s="359"/>
      <c r="B60" s="573" t="s">
        <v>668</v>
      </c>
      <c r="C60" s="360" t="s">
        <v>1013</v>
      </c>
      <c r="D60" s="360" t="s">
        <v>1014</v>
      </c>
      <c r="E60" s="361" t="s">
        <v>1015</v>
      </c>
      <c r="F60" s="362" t="s">
        <v>1016</v>
      </c>
    </row>
    <row r="61" spans="1:6" ht="51" x14ac:dyDescent="0.2">
      <c r="A61" s="359"/>
      <c r="B61" s="573" t="s">
        <v>669</v>
      </c>
      <c r="C61" s="360" t="s">
        <v>1017</v>
      </c>
      <c r="D61" s="360" t="s">
        <v>1018</v>
      </c>
      <c r="E61" s="361" t="s">
        <v>1019</v>
      </c>
      <c r="F61" s="362" t="s">
        <v>1020</v>
      </c>
    </row>
    <row r="62" spans="1:6" ht="51" x14ac:dyDescent="0.2">
      <c r="A62" s="359"/>
      <c r="B62" s="573" t="s">
        <v>670</v>
      </c>
      <c r="C62" s="360" t="s">
        <v>1021</v>
      </c>
      <c r="D62" s="360" t="s">
        <v>1022</v>
      </c>
      <c r="E62" s="361" t="s">
        <v>1023</v>
      </c>
      <c r="F62" s="362" t="s">
        <v>1024</v>
      </c>
    </row>
    <row r="63" spans="1:6" ht="51" x14ac:dyDescent="0.2">
      <c r="A63" s="359"/>
      <c r="B63" s="573" t="s">
        <v>671</v>
      </c>
      <c r="C63" s="360" t="s">
        <v>1025</v>
      </c>
      <c r="D63" s="360" t="s">
        <v>1026</v>
      </c>
      <c r="E63" s="361" t="s">
        <v>1027</v>
      </c>
      <c r="F63" s="362" t="s">
        <v>1028</v>
      </c>
    </row>
    <row r="64" spans="1:6" ht="51" x14ac:dyDescent="0.2">
      <c r="A64" s="359"/>
      <c r="B64" s="573" t="s">
        <v>672</v>
      </c>
      <c r="C64" s="360" t="s">
        <v>1029</v>
      </c>
      <c r="D64" s="360" t="s">
        <v>1030</v>
      </c>
      <c r="E64" s="361" t="s">
        <v>1031</v>
      </c>
      <c r="F64" s="362" t="s">
        <v>1032</v>
      </c>
    </row>
    <row r="65" spans="1:6" ht="51" x14ac:dyDescent="0.2">
      <c r="A65" s="359"/>
      <c r="B65" s="573" t="s">
        <v>930</v>
      </c>
      <c r="C65" s="360" t="s">
        <v>1033</v>
      </c>
      <c r="D65" s="360" t="s">
        <v>1034</v>
      </c>
      <c r="E65" s="361" t="s">
        <v>1035</v>
      </c>
      <c r="F65" s="362" t="s">
        <v>1036</v>
      </c>
    </row>
    <row r="66" spans="1:6" ht="12.75" x14ac:dyDescent="0.2">
      <c r="A66" s="355"/>
      <c r="B66" s="363"/>
      <c r="C66" s="1166" t="s">
        <v>1037</v>
      </c>
      <c r="D66" s="1166"/>
      <c r="E66" s="1166"/>
      <c r="F66" s="364"/>
    </row>
    <row r="67" spans="1:6" ht="12.75" x14ac:dyDescent="0.2">
      <c r="A67" s="343"/>
      <c r="B67" s="572"/>
      <c r="C67" s="1161" t="s">
        <v>1038</v>
      </c>
      <c r="D67" s="1161"/>
      <c r="E67" s="1161"/>
      <c r="F67" s="365" t="s">
        <v>1039</v>
      </c>
    </row>
    <row r="68" spans="1:6" ht="24" customHeight="1" x14ac:dyDescent="0.2">
      <c r="A68" s="343"/>
      <c r="B68" s="572"/>
      <c r="C68" s="1161" t="s">
        <v>656</v>
      </c>
      <c r="D68" s="1161"/>
      <c r="E68" s="1161"/>
      <c r="F68" s="365" t="s">
        <v>1040</v>
      </c>
    </row>
    <row r="69" spans="1:6" ht="12.75" x14ac:dyDescent="0.2">
      <c r="A69" s="343"/>
      <c r="B69" s="572"/>
      <c r="C69" s="1160" t="s">
        <v>1041</v>
      </c>
      <c r="D69" s="1160"/>
      <c r="E69" s="1160"/>
      <c r="F69" s="366" t="s">
        <v>1040</v>
      </c>
    </row>
    <row r="70" spans="1:6" ht="12.75" x14ac:dyDescent="0.2">
      <c r="A70" s="343"/>
      <c r="B70" s="1162" t="s">
        <v>1042</v>
      </c>
      <c r="C70" s="1163"/>
      <c r="D70" s="1163"/>
      <c r="E70" s="1163"/>
      <c r="F70" s="1163"/>
    </row>
    <row r="71" spans="1:6" ht="51" x14ac:dyDescent="0.2">
      <c r="B71" s="571" t="s">
        <v>931</v>
      </c>
      <c r="C71" s="356" t="s">
        <v>1043</v>
      </c>
      <c r="D71" s="356" t="s">
        <v>1044</v>
      </c>
      <c r="E71" s="357" t="s">
        <v>1045</v>
      </c>
      <c r="F71" s="358" t="s">
        <v>1046</v>
      </c>
    </row>
    <row r="72" spans="1:6" ht="76.5" x14ac:dyDescent="0.2">
      <c r="A72" s="359"/>
      <c r="B72" s="573" t="s">
        <v>932</v>
      </c>
      <c r="C72" s="360" t="s">
        <v>1047</v>
      </c>
      <c r="D72" s="360" t="s">
        <v>1048</v>
      </c>
      <c r="E72" s="361" t="s">
        <v>1049</v>
      </c>
      <c r="F72" s="362" t="s">
        <v>1050</v>
      </c>
    </row>
    <row r="73" spans="1:6" ht="51" x14ac:dyDescent="0.2">
      <c r="A73" s="359"/>
      <c r="B73" s="573" t="s">
        <v>933</v>
      </c>
      <c r="C73" s="360" t="s">
        <v>1051</v>
      </c>
      <c r="D73" s="360" t="s">
        <v>1052</v>
      </c>
      <c r="E73" s="361" t="s">
        <v>1053</v>
      </c>
      <c r="F73" s="362" t="s">
        <v>1054</v>
      </c>
    </row>
    <row r="74" spans="1:6" ht="51" x14ac:dyDescent="0.2">
      <c r="A74" s="359"/>
      <c r="B74" s="573" t="s">
        <v>934</v>
      </c>
      <c r="C74" s="360" t="s">
        <v>1055</v>
      </c>
      <c r="D74" s="360" t="s">
        <v>1056</v>
      </c>
      <c r="E74" s="361" t="s">
        <v>1057</v>
      </c>
      <c r="F74" s="362" t="s">
        <v>1058</v>
      </c>
    </row>
    <row r="75" spans="1:6" ht="51" x14ac:dyDescent="0.2">
      <c r="A75" s="359"/>
      <c r="B75" s="573" t="s">
        <v>935</v>
      </c>
      <c r="C75" s="360" t="s">
        <v>1059</v>
      </c>
      <c r="D75" s="360" t="s">
        <v>1060</v>
      </c>
      <c r="E75" s="361" t="s">
        <v>1061</v>
      </c>
      <c r="F75" s="362" t="s">
        <v>1062</v>
      </c>
    </row>
    <row r="76" spans="1:6" ht="51" x14ac:dyDescent="0.2">
      <c r="A76" s="359"/>
      <c r="B76" s="573" t="s">
        <v>1063</v>
      </c>
      <c r="C76" s="360" t="s">
        <v>1064</v>
      </c>
      <c r="D76" s="360" t="s">
        <v>1065</v>
      </c>
      <c r="E76" s="361" t="s">
        <v>1066</v>
      </c>
      <c r="F76" s="362" t="s">
        <v>1067</v>
      </c>
    </row>
    <row r="77" spans="1:6" ht="51" x14ac:dyDescent="0.2">
      <c r="A77" s="359"/>
      <c r="B77" s="573" t="s">
        <v>1068</v>
      </c>
      <c r="C77" s="360" t="s">
        <v>1069</v>
      </c>
      <c r="D77" s="360" t="s">
        <v>1070</v>
      </c>
      <c r="E77" s="361" t="s">
        <v>1071</v>
      </c>
      <c r="F77" s="362" t="s">
        <v>1072</v>
      </c>
    </row>
    <row r="78" spans="1:6" ht="51" x14ac:dyDescent="0.2">
      <c r="A78" s="359"/>
      <c r="B78" s="573" t="s">
        <v>1073</v>
      </c>
      <c r="C78" s="360" t="s">
        <v>1074</v>
      </c>
      <c r="D78" s="360" t="s">
        <v>1075</v>
      </c>
      <c r="E78" s="361" t="s">
        <v>1076</v>
      </c>
      <c r="F78" s="362" t="s">
        <v>1077</v>
      </c>
    </row>
    <row r="79" spans="1:6" ht="63.75" x14ac:dyDescent="0.2">
      <c r="A79" s="359"/>
      <c r="B79" s="573" t="s">
        <v>1078</v>
      </c>
      <c r="C79" s="360" t="s">
        <v>1079</v>
      </c>
      <c r="D79" s="360" t="s">
        <v>1080</v>
      </c>
      <c r="E79" s="361" t="s">
        <v>1081</v>
      </c>
      <c r="F79" s="362" t="s">
        <v>1082</v>
      </c>
    </row>
    <row r="80" spans="1:6" ht="63.75" x14ac:dyDescent="0.2">
      <c r="A80" s="359"/>
      <c r="B80" s="573" t="s">
        <v>1083</v>
      </c>
      <c r="C80" s="360" t="s">
        <v>1084</v>
      </c>
      <c r="D80" s="360" t="s">
        <v>1085</v>
      </c>
      <c r="E80" s="361" t="s">
        <v>1086</v>
      </c>
      <c r="F80" s="362" t="s">
        <v>1087</v>
      </c>
    </row>
    <row r="81" spans="1:6" ht="51" x14ac:dyDescent="0.2">
      <c r="A81" s="359"/>
      <c r="B81" s="573" t="s">
        <v>1088</v>
      </c>
      <c r="C81" s="360" t="s">
        <v>1089</v>
      </c>
      <c r="D81" s="360" t="s">
        <v>1090</v>
      </c>
      <c r="E81" s="361" t="s">
        <v>1091</v>
      </c>
      <c r="F81" s="362" t="s">
        <v>1092</v>
      </c>
    </row>
    <row r="82" spans="1:6" ht="63.75" x14ac:dyDescent="0.2">
      <c r="A82" s="359"/>
      <c r="B82" s="573" t="s">
        <v>1093</v>
      </c>
      <c r="C82" s="360" t="s">
        <v>1094</v>
      </c>
      <c r="D82" s="360" t="s">
        <v>1095</v>
      </c>
      <c r="E82" s="361" t="s">
        <v>1096</v>
      </c>
      <c r="F82" s="362" t="s">
        <v>1097</v>
      </c>
    </row>
    <row r="83" spans="1:6" ht="12.75" x14ac:dyDescent="0.2">
      <c r="A83" s="355"/>
      <c r="B83" s="363"/>
      <c r="C83" s="1166" t="s">
        <v>1098</v>
      </c>
      <c r="D83" s="1166"/>
      <c r="E83" s="1166"/>
      <c r="F83" s="364"/>
    </row>
    <row r="84" spans="1:6" ht="12.75" x14ac:dyDescent="0.2">
      <c r="A84" s="343"/>
      <c r="B84" s="572"/>
      <c r="C84" s="1161" t="s">
        <v>1099</v>
      </c>
      <c r="D84" s="1161"/>
      <c r="E84" s="1161"/>
      <c r="F84" s="365" t="s">
        <v>1100</v>
      </c>
    </row>
    <row r="85" spans="1:6" ht="24" customHeight="1" x14ac:dyDescent="0.2">
      <c r="A85" s="343"/>
      <c r="B85" s="572"/>
      <c r="C85" s="1161" t="s">
        <v>656</v>
      </c>
      <c r="D85" s="1161"/>
      <c r="E85" s="1161"/>
      <c r="F85" s="365" t="s">
        <v>1101</v>
      </c>
    </row>
    <row r="86" spans="1:6" ht="12.75" x14ac:dyDescent="0.2">
      <c r="A86" s="343"/>
      <c r="B86" s="572"/>
      <c r="C86" s="1160" t="s">
        <v>1102</v>
      </c>
      <c r="D86" s="1160"/>
      <c r="E86" s="1160"/>
      <c r="F86" s="366" t="s">
        <v>1101</v>
      </c>
    </row>
    <row r="87" spans="1:6" ht="12.75" x14ac:dyDescent="0.2">
      <c r="A87" s="343"/>
      <c r="B87" s="1162" t="s">
        <v>619</v>
      </c>
      <c r="C87" s="1163"/>
      <c r="D87" s="1163"/>
      <c r="E87" s="1163"/>
      <c r="F87" s="1163"/>
    </row>
    <row r="88" spans="1:6" ht="63.75" x14ac:dyDescent="0.2">
      <c r="B88" s="571" t="s">
        <v>1103</v>
      </c>
      <c r="C88" s="356" t="s">
        <v>1104</v>
      </c>
      <c r="D88" s="356" t="s">
        <v>1105</v>
      </c>
      <c r="E88" s="357" t="s">
        <v>1147</v>
      </c>
      <c r="F88" s="358" t="s">
        <v>1148</v>
      </c>
    </row>
    <row r="89" spans="1:6" ht="51" x14ac:dyDescent="0.2">
      <c r="A89" s="359"/>
      <c r="B89" s="573" t="s">
        <v>1108</v>
      </c>
      <c r="C89" s="360" t="s">
        <v>1109</v>
      </c>
      <c r="D89" s="360" t="s">
        <v>1110</v>
      </c>
      <c r="E89" s="361" t="s">
        <v>1149</v>
      </c>
      <c r="F89" s="362" t="s">
        <v>1150</v>
      </c>
    </row>
    <row r="90" spans="1:6" ht="51" x14ac:dyDescent="0.2">
      <c r="A90" s="359"/>
      <c r="B90" s="1164" t="s">
        <v>1113</v>
      </c>
      <c r="C90" s="360" t="s">
        <v>1114</v>
      </c>
      <c r="D90" s="360" t="s">
        <v>1115</v>
      </c>
      <c r="E90" s="361" t="s">
        <v>1151</v>
      </c>
      <c r="F90" s="362" t="s">
        <v>1152</v>
      </c>
    </row>
    <row r="91" spans="1:6" ht="76.5" x14ac:dyDescent="0.2">
      <c r="B91" s="1165"/>
      <c r="C91" s="356"/>
      <c r="D91" s="356" t="s">
        <v>1118</v>
      </c>
      <c r="E91" s="357"/>
      <c r="F91" s="358" t="s">
        <v>526</v>
      </c>
    </row>
    <row r="92" spans="1:6" ht="12.75" x14ac:dyDescent="0.2">
      <c r="A92" s="355"/>
      <c r="B92" s="363"/>
      <c r="C92" s="1166" t="s">
        <v>620</v>
      </c>
      <c r="D92" s="1166"/>
      <c r="E92" s="1166"/>
      <c r="F92" s="364"/>
    </row>
    <row r="93" spans="1:6" ht="12.75" x14ac:dyDescent="0.2">
      <c r="A93" s="343"/>
      <c r="B93" s="572"/>
      <c r="C93" s="1161" t="s">
        <v>1119</v>
      </c>
      <c r="D93" s="1161"/>
      <c r="E93" s="1161"/>
      <c r="F93" s="365" t="s">
        <v>1153</v>
      </c>
    </row>
    <row r="94" spans="1:6" ht="24" customHeight="1" x14ac:dyDescent="0.2">
      <c r="A94" s="343"/>
      <c r="B94" s="572"/>
      <c r="C94" s="1161" t="s">
        <v>656</v>
      </c>
      <c r="D94" s="1161"/>
      <c r="E94" s="1161"/>
      <c r="F94" s="365" t="s">
        <v>1154</v>
      </c>
    </row>
    <row r="95" spans="1:6" ht="12.75" x14ac:dyDescent="0.2">
      <c r="A95" s="343"/>
      <c r="B95" s="572"/>
      <c r="C95" s="1160" t="s">
        <v>621</v>
      </c>
      <c r="D95" s="1160"/>
      <c r="E95" s="1160"/>
      <c r="F95" s="366" t="s">
        <v>1154</v>
      </c>
    </row>
    <row r="96" spans="1:6" ht="12.75" x14ac:dyDescent="0.2">
      <c r="A96" s="343"/>
      <c r="B96" s="572"/>
      <c r="C96" s="1160" t="s">
        <v>936</v>
      </c>
      <c r="D96" s="1160"/>
      <c r="E96" s="1160"/>
      <c r="F96" s="366"/>
    </row>
    <row r="97" spans="1:6" ht="12.75" x14ac:dyDescent="0.2">
      <c r="A97" s="343"/>
      <c r="B97" s="572"/>
      <c r="C97" s="1161" t="s">
        <v>1122</v>
      </c>
      <c r="D97" s="1161"/>
      <c r="E97" s="1161"/>
      <c r="F97" s="365" t="s">
        <v>1155</v>
      </c>
    </row>
    <row r="98" spans="1:6" ht="24" customHeight="1" x14ac:dyDescent="0.2">
      <c r="A98" s="343"/>
      <c r="B98" s="572"/>
      <c r="C98" s="1161" t="s">
        <v>656</v>
      </c>
      <c r="D98" s="1161"/>
      <c r="E98" s="1161"/>
      <c r="F98" s="365" t="s">
        <v>1156</v>
      </c>
    </row>
    <row r="99" spans="1:6" ht="12.75" x14ac:dyDescent="0.2">
      <c r="A99" s="343"/>
      <c r="B99" s="572"/>
      <c r="C99" s="1160" t="s">
        <v>602</v>
      </c>
      <c r="D99" s="1160"/>
      <c r="E99" s="1160"/>
      <c r="F99" s="372">
        <v>16807964.829999998</v>
      </c>
    </row>
    <row r="100" spans="1:6" ht="12.75" x14ac:dyDescent="0.2">
      <c r="B100" s="367"/>
      <c r="C100" s="574"/>
      <c r="D100" s="574"/>
      <c r="E100" s="368"/>
      <c r="F100" s="369"/>
    </row>
    <row r="101" spans="1:6" ht="12.75" x14ac:dyDescent="0.2">
      <c r="B101" s="347"/>
      <c r="C101" s="347"/>
      <c r="D101" s="347"/>
      <c r="E101" s="347"/>
      <c r="F101" s="347"/>
    </row>
    <row r="102" spans="1:6" ht="12.75" x14ac:dyDescent="0.2">
      <c r="B102" s="347"/>
      <c r="C102" s="347"/>
      <c r="D102" s="347"/>
      <c r="E102" s="347"/>
      <c r="F102" s="347"/>
    </row>
    <row r="103" spans="1:6" ht="12.75" x14ac:dyDescent="0.2">
      <c r="B103" s="370" t="s">
        <v>673</v>
      </c>
      <c r="D103" s="370"/>
    </row>
    <row r="104" spans="1:6" ht="12.75" x14ac:dyDescent="0.2">
      <c r="B104" s="370" t="s">
        <v>674</v>
      </c>
      <c r="D104" s="370"/>
    </row>
    <row r="105" spans="1:6" ht="12.75" x14ac:dyDescent="0.2">
      <c r="B105" s="370" t="s">
        <v>675</v>
      </c>
      <c r="D105" s="370"/>
    </row>
    <row r="106" spans="1:6" ht="12.75" x14ac:dyDescent="0.2">
      <c r="B106" s="370" t="s">
        <v>676</v>
      </c>
      <c r="D106" s="370"/>
    </row>
    <row r="108" spans="1:6" ht="12.75" x14ac:dyDescent="0.2">
      <c r="B108" s="371"/>
    </row>
    <row r="110" spans="1:6" ht="12.75" x14ac:dyDescent="0.2"/>
    <row r="111" spans="1:6" ht="12.75" x14ac:dyDescent="0.2"/>
    <row r="116" ht="12.75" x14ac:dyDescent="0.2"/>
  </sheetData>
  <mergeCells count="42">
    <mergeCell ref="B8:E8"/>
    <mergeCell ref="B2:C2"/>
    <mergeCell ref="D3:F3"/>
    <mergeCell ref="B4:F4"/>
    <mergeCell ref="B5:E5"/>
    <mergeCell ref="B7:F7"/>
    <mergeCell ref="B47:B50"/>
    <mergeCell ref="C11:F11"/>
    <mergeCell ref="C13:F13"/>
    <mergeCell ref="B19:F19"/>
    <mergeCell ref="B20:B22"/>
    <mergeCell ref="B23:B25"/>
    <mergeCell ref="B26:B28"/>
    <mergeCell ref="B29:B32"/>
    <mergeCell ref="B33:B36"/>
    <mergeCell ref="B37:B39"/>
    <mergeCell ref="B40:B43"/>
    <mergeCell ref="B44:B46"/>
    <mergeCell ref="C84:E84"/>
    <mergeCell ref="C51:E51"/>
    <mergeCell ref="C52:E52"/>
    <mergeCell ref="C53:E53"/>
    <mergeCell ref="C54:E54"/>
    <mergeCell ref="B55:F55"/>
    <mergeCell ref="C66:E66"/>
    <mergeCell ref="C67:E67"/>
    <mergeCell ref="C68:E68"/>
    <mergeCell ref="C69:E69"/>
    <mergeCell ref="B70:F70"/>
    <mergeCell ref="C83:E83"/>
    <mergeCell ref="C99:E99"/>
    <mergeCell ref="C85:E85"/>
    <mergeCell ref="C86:E86"/>
    <mergeCell ref="B87:F87"/>
    <mergeCell ref="B90:B91"/>
    <mergeCell ref="C92:E92"/>
    <mergeCell ref="C93:E93"/>
    <mergeCell ref="C94:E94"/>
    <mergeCell ref="C95:E95"/>
    <mergeCell ref="C96:E96"/>
    <mergeCell ref="C97:E97"/>
    <mergeCell ref="C98:E98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28</vt:i4>
      </vt:variant>
    </vt:vector>
  </HeadingPairs>
  <TitlesOfParts>
    <vt:vector size="52" baseType="lpstr">
      <vt:lpstr>График работ</vt:lpstr>
      <vt:lpstr>Пояснительная</vt:lpstr>
      <vt:lpstr>Протокол</vt:lpstr>
      <vt:lpstr>НМЦ</vt:lpstr>
      <vt:lpstr>НМЦК</vt:lpstr>
      <vt:lpstr>Cводная смета ПИР</vt:lpstr>
      <vt:lpstr>Экспертиза ПД и ИЗ</vt:lpstr>
      <vt:lpstr>Геология (без неблагопр период)</vt:lpstr>
      <vt:lpstr>Геология (в благопр услов)</vt:lpstr>
      <vt:lpstr>ПД</vt:lpstr>
      <vt:lpstr>Экспертиза</vt:lpstr>
      <vt:lpstr>КВЛ</vt:lpstr>
      <vt:lpstr>КВЛ (аналог VP-3)</vt:lpstr>
      <vt:lpstr>КВЛ (аналог EL6)</vt:lpstr>
      <vt:lpstr>02-01-08 (аналог)</vt:lpstr>
      <vt:lpstr>02-01-08 Инженерная защита терр</vt:lpstr>
      <vt:lpstr>02-01-08-И (аналог)</vt:lpstr>
      <vt:lpstr>02-01-08-Д (аналог)</vt:lpstr>
      <vt:lpstr>ЛСР 02-02-01</vt:lpstr>
      <vt:lpstr>УНЦС</vt:lpstr>
      <vt:lpstr>Индексы Росстата</vt:lpstr>
      <vt:lpstr>Индексы Минэк</vt:lpstr>
      <vt:lpstr>Расчёт по НЦС </vt:lpstr>
      <vt:lpstr>СВОД (объемов работ)</vt:lpstr>
      <vt:lpstr>'02-01-08 (аналог)'!Constr</vt:lpstr>
      <vt:lpstr>'02-01-08 (аналог)'!FOT</vt:lpstr>
      <vt:lpstr>'02-01-08 (аналог)'!Ind</vt:lpstr>
      <vt:lpstr>'02-01-08 (аналог)'!Obosn</vt:lpstr>
      <vt:lpstr>'Расчёт по НЦС '!Print_Titles</vt:lpstr>
      <vt:lpstr>'02-01-08 (аналог)'!SmPr</vt:lpstr>
      <vt:lpstr>'02-01-08 (аналог)'!Заголовки_для_печати</vt:lpstr>
      <vt:lpstr>'02-01-08 Инженерная защита терр'!Заголовки_для_печати</vt:lpstr>
      <vt:lpstr>'02-01-08-Д (аналог)'!Заголовки_для_печати</vt:lpstr>
      <vt:lpstr>'02-01-08-И (аналог)'!Заголовки_для_печати</vt:lpstr>
      <vt:lpstr>'Геология (без неблагопр период)'!Заголовки_для_печати</vt:lpstr>
      <vt:lpstr>'Геология (в благопр услов)'!Заголовки_для_печати</vt:lpstr>
      <vt:lpstr>'ЛСР 02-02-01'!Заголовки_для_печати</vt:lpstr>
      <vt:lpstr>ПД!Заголовки_для_печати</vt:lpstr>
      <vt:lpstr>'Расчёт по НЦС '!Заголовки_для_печати</vt:lpstr>
      <vt:lpstr>'02-01-08 Инженерная защита терр'!Область_печати</vt:lpstr>
      <vt:lpstr>'02-01-08-Д (аналог)'!Область_печати</vt:lpstr>
      <vt:lpstr>'02-01-08-И (аналог)'!Область_печати</vt:lpstr>
      <vt:lpstr>'Cводная смета ПИР'!Область_печати</vt:lpstr>
      <vt:lpstr>КВЛ!Область_печати</vt:lpstr>
      <vt:lpstr>'КВЛ (аналог EL6)'!Область_печати</vt:lpstr>
      <vt:lpstr>'КВЛ (аналог VP-3)'!Область_печати</vt:lpstr>
      <vt:lpstr>'ЛСР 02-02-01'!Область_печати</vt:lpstr>
      <vt:lpstr>НМЦ!Область_печати</vt:lpstr>
      <vt:lpstr>НМЦК!Область_печати</vt:lpstr>
      <vt:lpstr>Пояснительная!Область_печати</vt:lpstr>
      <vt:lpstr>Протокол!Область_печати</vt:lpstr>
      <vt:lpstr>'Экспертиза ПД и ИЗ'!Область_печати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Джанумова Татьяна Григорьевна</dc:creator>
  <cp:lastModifiedBy>Токарев Игорь Александрович</cp:lastModifiedBy>
  <cp:lastPrinted>2024-05-17T13:01:46Z</cp:lastPrinted>
  <dcterms:created xsi:type="dcterms:W3CDTF">2023-03-21T15:49:14Z</dcterms:created>
  <dcterms:modified xsi:type="dcterms:W3CDTF">2024-11-06T10:48:49Z</dcterms:modified>
</cp:coreProperties>
</file>